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mc:AlternateContent xmlns:mc="http://schemas.openxmlformats.org/markup-compatibility/2006">
    <mc:Choice Requires="x15">
      <x15ac:absPath xmlns:x15ac="http://schemas.microsoft.com/office/spreadsheetml/2010/11/ac" url="C:\Users\Neha Chowdary\OneDrive\Desktop\EndTerms\Semester 8\AER\"/>
    </mc:Choice>
  </mc:AlternateContent>
  <xr:revisionPtr revIDLastSave="0" documentId="13_ncr:1_{23BE9B8E-6F4F-4CDE-9B86-A6A42871598E}" xr6:coauthVersionLast="47" xr6:coauthVersionMax="47" xr10:uidLastSave="{00000000-0000-0000-0000-000000000000}"/>
  <bookViews>
    <workbookView xWindow="-110" yWindow="-110" windowWidth="19420" windowHeight="10300" firstSheet="3" activeTab="4" xr2:uid="{00000000-000D-0000-FFFF-FFFF00000000}"/>
  </bookViews>
  <sheets>
    <sheet name="Cover Page" sheetId="2" r:id="rId1"/>
    <sheet name="Statements" sheetId="1" r:id="rId2"/>
    <sheet name="Trend_CommonSize" sheetId="3" r:id="rId3"/>
    <sheet name="Ratios" sheetId="4" r:id="rId4"/>
    <sheet name="Assumptions Sheet" sheetId="5" r:id="rId5"/>
    <sheet name="5Y - Forecast" sheetId="6" r:id="rId6"/>
    <sheet name="Beta" sheetId="7" r:id="rId7"/>
    <sheet name="Sheet3"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4" l="1"/>
  <c r="D3" i="4"/>
  <c r="E3" i="4"/>
  <c r="F3" i="4"/>
  <c r="G3" i="4"/>
  <c r="H3" i="4"/>
  <c r="B3" i="4"/>
  <c r="C35" i="6"/>
  <c r="E20" i="2"/>
  <c r="C5" i="8" l="1"/>
  <c r="R68" i="3"/>
  <c r="R69" i="3"/>
  <c r="R70" i="3"/>
  <c r="R71" i="3"/>
  <c r="R72" i="3"/>
  <c r="R73" i="3"/>
  <c r="R74" i="3"/>
  <c r="R75" i="3"/>
  <c r="R76" i="3"/>
  <c r="Q68" i="3"/>
  <c r="Q69" i="3"/>
  <c r="Q70" i="3"/>
  <c r="Q71" i="3"/>
  <c r="Q72" i="3"/>
  <c r="Q73" i="3"/>
  <c r="Q74" i="3"/>
  <c r="Q75" i="3"/>
  <c r="Q76" i="3"/>
  <c r="P68" i="3"/>
  <c r="P69" i="3"/>
  <c r="P70" i="3"/>
  <c r="P71" i="3"/>
  <c r="P72" i="3"/>
  <c r="P73" i="3"/>
  <c r="P74" i="3"/>
  <c r="P75" i="3"/>
  <c r="P76" i="3"/>
  <c r="O68" i="3"/>
  <c r="O69" i="3"/>
  <c r="O70" i="3"/>
  <c r="O71" i="3"/>
  <c r="O72" i="3"/>
  <c r="O73" i="3"/>
  <c r="O74" i="3"/>
  <c r="O75" i="3"/>
  <c r="O76" i="3"/>
  <c r="N68" i="3"/>
  <c r="N69" i="3"/>
  <c r="N70" i="3"/>
  <c r="N71" i="3"/>
  <c r="N72" i="3"/>
  <c r="N73" i="3"/>
  <c r="N74" i="3"/>
  <c r="N75" i="3"/>
  <c r="N76" i="3"/>
  <c r="M68" i="3"/>
  <c r="M69" i="3"/>
  <c r="M70" i="3"/>
  <c r="M71" i="3"/>
  <c r="M72" i="3"/>
  <c r="M73" i="3"/>
  <c r="M74" i="3"/>
  <c r="M75" i="3"/>
  <c r="M76" i="3"/>
  <c r="L68" i="3"/>
  <c r="L69" i="3"/>
  <c r="L70" i="3"/>
  <c r="L71" i="3"/>
  <c r="L72" i="3"/>
  <c r="L73" i="3"/>
  <c r="L74" i="3"/>
  <c r="L75" i="3"/>
  <c r="L76" i="3"/>
  <c r="M67" i="3"/>
  <c r="N67" i="3"/>
  <c r="O67" i="3"/>
  <c r="P67" i="3"/>
  <c r="Q67" i="3"/>
  <c r="R67" i="3"/>
  <c r="L67" i="3"/>
  <c r="M62" i="3"/>
  <c r="N62" i="3"/>
  <c r="O62" i="3"/>
  <c r="P62" i="3"/>
  <c r="Q62" i="3"/>
  <c r="R62" i="3"/>
  <c r="M61" i="3"/>
  <c r="N61" i="3"/>
  <c r="O61" i="3"/>
  <c r="P61" i="3"/>
  <c r="Q61" i="3"/>
  <c r="R61" i="3"/>
  <c r="M60" i="3"/>
  <c r="N60" i="3"/>
  <c r="O60" i="3"/>
  <c r="P60" i="3"/>
  <c r="Q60" i="3"/>
  <c r="R60" i="3"/>
  <c r="M59" i="3"/>
  <c r="N59" i="3"/>
  <c r="O59" i="3"/>
  <c r="P59" i="3"/>
  <c r="Q59" i="3"/>
  <c r="R59" i="3"/>
  <c r="R58" i="3"/>
  <c r="M58" i="3"/>
  <c r="N58" i="3"/>
  <c r="O58" i="3"/>
  <c r="P58" i="3"/>
  <c r="Q58" i="3"/>
  <c r="M57" i="3"/>
  <c r="N57" i="3"/>
  <c r="O57" i="3"/>
  <c r="P57" i="3"/>
  <c r="Q57" i="3"/>
  <c r="R57" i="3"/>
  <c r="M56" i="3"/>
  <c r="N56" i="3"/>
  <c r="O56" i="3"/>
  <c r="P56" i="3"/>
  <c r="Q56" i="3"/>
  <c r="R56" i="3"/>
  <c r="L56" i="3"/>
  <c r="L57" i="3"/>
  <c r="L58" i="3"/>
  <c r="L59" i="3"/>
  <c r="L60" i="3"/>
  <c r="L61" i="3"/>
  <c r="L62" i="3"/>
  <c r="M52" i="3"/>
  <c r="N52" i="3"/>
  <c r="O52" i="3"/>
  <c r="P52" i="3"/>
  <c r="Q52" i="3"/>
  <c r="R52" i="3"/>
  <c r="M51" i="3"/>
  <c r="N51" i="3"/>
  <c r="O51" i="3"/>
  <c r="P51" i="3"/>
  <c r="Q51" i="3"/>
  <c r="R51" i="3"/>
  <c r="M50" i="3"/>
  <c r="N50" i="3"/>
  <c r="O50" i="3"/>
  <c r="P50" i="3"/>
  <c r="Q50" i="3"/>
  <c r="R50" i="3"/>
  <c r="M49" i="3"/>
  <c r="N49" i="3"/>
  <c r="O49" i="3"/>
  <c r="P49" i="3"/>
  <c r="Q49" i="3"/>
  <c r="R49" i="3"/>
  <c r="M48" i="3"/>
  <c r="N48" i="3"/>
  <c r="O48" i="3"/>
  <c r="P48" i="3"/>
  <c r="Q48" i="3"/>
  <c r="R48" i="3"/>
  <c r="M47" i="3"/>
  <c r="N47" i="3"/>
  <c r="O47" i="3"/>
  <c r="P47" i="3"/>
  <c r="Q47" i="3"/>
  <c r="R47" i="3"/>
  <c r="L47" i="3"/>
  <c r="L48" i="3"/>
  <c r="L49" i="3"/>
  <c r="L50" i="3"/>
  <c r="L51" i="3"/>
  <c r="L52" i="3"/>
  <c r="M46" i="3"/>
  <c r="N46" i="3"/>
  <c r="O46" i="3"/>
  <c r="P46" i="3"/>
  <c r="Q46" i="3"/>
  <c r="R46" i="3"/>
  <c r="L46" i="3"/>
  <c r="B14" i="4" l="1"/>
  <c r="H13" i="4"/>
  <c r="C14" i="4"/>
  <c r="D14" i="4"/>
  <c r="E14" i="4"/>
  <c r="F14" i="4"/>
  <c r="G14" i="4"/>
  <c r="H14" i="4"/>
  <c r="B11" i="5"/>
  <c r="S22" i="4"/>
  <c r="C29" i="4" s="1"/>
  <c r="T22" i="4"/>
  <c r="D29" i="4" s="1"/>
  <c r="U22" i="4"/>
  <c r="E29" i="4" s="1"/>
  <c r="V22" i="4"/>
  <c r="F29" i="4" s="1"/>
  <c r="W22" i="4"/>
  <c r="G29" i="4" s="1"/>
  <c r="X22" i="4"/>
  <c r="H29" i="4" s="1"/>
  <c r="R22" i="4"/>
  <c r="B29" i="4" s="1"/>
  <c r="C28" i="4"/>
  <c r="D28" i="4"/>
  <c r="E28" i="4"/>
  <c r="F28" i="4"/>
  <c r="G28" i="4"/>
  <c r="H28" i="4"/>
  <c r="B28" i="4"/>
  <c r="B13" i="5"/>
  <c r="C27" i="4"/>
  <c r="D27" i="4"/>
  <c r="E27" i="4"/>
  <c r="F27" i="4"/>
  <c r="G27" i="4"/>
  <c r="H27" i="4"/>
  <c r="B27" i="4"/>
  <c r="C24" i="4"/>
  <c r="D24" i="4"/>
  <c r="E24" i="4"/>
  <c r="F24" i="4"/>
  <c r="G24" i="4"/>
  <c r="H24" i="4"/>
  <c r="B24" i="4"/>
  <c r="C23" i="4"/>
  <c r="D23" i="4"/>
  <c r="E23" i="4"/>
  <c r="F23" i="4"/>
  <c r="G23" i="4"/>
  <c r="H23" i="4"/>
  <c r="B23" i="4"/>
  <c r="C22" i="4"/>
  <c r="D22" i="4"/>
  <c r="E22" i="4"/>
  <c r="F22" i="4"/>
  <c r="G22" i="4"/>
  <c r="H22" i="4"/>
  <c r="B22" i="4"/>
  <c r="C20" i="4"/>
  <c r="D20" i="4"/>
  <c r="E20" i="4"/>
  <c r="F20" i="4"/>
  <c r="G20" i="4"/>
  <c r="H20" i="4"/>
  <c r="B20" i="4"/>
  <c r="C18" i="4"/>
  <c r="D18" i="4"/>
  <c r="E18" i="4"/>
  <c r="F18" i="4"/>
  <c r="G18" i="4"/>
  <c r="H18" i="4"/>
  <c r="B18" i="4"/>
  <c r="C17" i="4"/>
  <c r="D17" i="4"/>
  <c r="E17" i="4"/>
  <c r="F17" i="4"/>
  <c r="G17" i="4"/>
  <c r="H17" i="4"/>
  <c r="B17" i="4"/>
  <c r="C16" i="4"/>
  <c r="D16" i="4"/>
  <c r="E16" i="4"/>
  <c r="F16" i="4"/>
  <c r="G16" i="4"/>
  <c r="H16" i="4"/>
  <c r="B16" i="4"/>
  <c r="C13" i="4"/>
  <c r="D13" i="4"/>
  <c r="E13" i="4"/>
  <c r="F13" i="4"/>
  <c r="G13" i="4"/>
  <c r="B13" i="4"/>
  <c r="C12" i="4"/>
  <c r="D12" i="4"/>
  <c r="E12" i="4"/>
  <c r="F12" i="4"/>
  <c r="G12" i="4"/>
  <c r="H12" i="4"/>
  <c r="B12" i="4"/>
  <c r="B8" i="4"/>
  <c r="B9" i="4"/>
  <c r="B7" i="5"/>
  <c r="B6" i="5"/>
  <c r="B5" i="5"/>
  <c r="B4" i="5"/>
  <c r="C2" i="5"/>
  <c r="C11" i="4"/>
  <c r="D11" i="4"/>
  <c r="E11" i="4"/>
  <c r="F11" i="4"/>
  <c r="G11" i="4"/>
  <c r="H11" i="4"/>
  <c r="B11" i="4"/>
  <c r="C10" i="4"/>
  <c r="D10" i="4"/>
  <c r="E10" i="4"/>
  <c r="F10" i="4"/>
  <c r="G10" i="4"/>
  <c r="H10" i="4"/>
  <c r="B10" i="4"/>
  <c r="C9" i="4"/>
  <c r="D9" i="4"/>
  <c r="E9" i="4"/>
  <c r="F9" i="4"/>
  <c r="G9" i="4"/>
  <c r="H9" i="4"/>
  <c r="C8" i="4"/>
  <c r="D8" i="4"/>
  <c r="E8" i="4"/>
  <c r="F8" i="4"/>
  <c r="G8" i="4"/>
  <c r="H8" i="4"/>
  <c r="C7" i="4"/>
  <c r="D7" i="4"/>
  <c r="E7" i="4"/>
  <c r="F7" i="4"/>
  <c r="G7" i="4"/>
  <c r="H7" i="4"/>
  <c r="B7" i="4"/>
  <c r="L69" i="1"/>
  <c r="L68" i="1"/>
  <c r="L70" i="1"/>
  <c r="C6" i="4"/>
  <c r="D6" i="4"/>
  <c r="E6" i="4"/>
  <c r="F6" i="4"/>
  <c r="G6" i="4"/>
  <c r="H6" i="4"/>
  <c r="B6" i="4"/>
  <c r="C30" i="4"/>
  <c r="D30" i="4"/>
  <c r="E30" i="4"/>
  <c r="F30" i="4"/>
  <c r="G30" i="4"/>
  <c r="H30" i="4"/>
  <c r="B30" i="4"/>
  <c r="C26" i="4"/>
  <c r="D26" i="4"/>
  <c r="E26" i="4"/>
  <c r="F26" i="4"/>
  <c r="G26" i="4"/>
  <c r="H26" i="4"/>
  <c r="B26" i="4"/>
  <c r="B12" i="5"/>
  <c r="C4" i="7"/>
  <c r="C11" i="8"/>
  <c r="C4" i="8"/>
  <c r="C3" i="8"/>
  <c r="C12" i="8"/>
  <c r="C10" i="8"/>
  <c r="L65" i="1"/>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J6" i="7"/>
  <c r="B43" i="6"/>
  <c r="M26" i="1"/>
  <c r="N26" i="1"/>
  <c r="O26" i="1"/>
  <c r="P26" i="1"/>
  <c r="Q26" i="1"/>
  <c r="R26" i="1"/>
  <c r="L26" i="1"/>
  <c r="C5" i="5"/>
  <c r="J4" i="7" l="1"/>
  <c r="J5" i="7"/>
  <c r="J7" i="7" s="1"/>
  <c r="C14" i="8"/>
  <c r="B36" i="6"/>
  <c r="B41" i="6"/>
  <c r="B38" i="6"/>
  <c r="B37" i="6"/>
  <c r="B35" i="6"/>
  <c r="B39" i="6" l="1"/>
  <c r="C11" i="5"/>
  <c r="D11" i="5"/>
  <c r="E11" i="5"/>
  <c r="F11" i="5"/>
  <c r="G11" i="5"/>
  <c r="H11" i="5"/>
  <c r="C12" i="5"/>
  <c r="I12" i="5" s="1"/>
  <c r="D12" i="5"/>
  <c r="E12" i="5"/>
  <c r="F12" i="5"/>
  <c r="G12" i="5"/>
  <c r="H12" i="5"/>
  <c r="C13" i="5"/>
  <c r="D13" i="5"/>
  <c r="E13" i="5"/>
  <c r="F13" i="5"/>
  <c r="G13" i="5"/>
  <c r="H13" i="5"/>
  <c r="C6" i="5"/>
  <c r="D6" i="5"/>
  <c r="E6" i="5"/>
  <c r="F6" i="5"/>
  <c r="G6" i="5"/>
  <c r="H6" i="5"/>
  <c r="D5" i="5"/>
  <c r="E5" i="5"/>
  <c r="F5" i="5"/>
  <c r="G5" i="5"/>
  <c r="H5" i="5"/>
  <c r="I13" i="5" l="1"/>
  <c r="I6" i="5"/>
  <c r="I11" i="5"/>
  <c r="I5" i="5"/>
  <c r="C10" i="5"/>
  <c r="H15" i="5"/>
  <c r="C9" i="5"/>
  <c r="C8" i="5"/>
  <c r="C7" i="5"/>
  <c r="B3" i="5"/>
  <c r="O12" i="1"/>
  <c r="O11" i="1"/>
  <c r="O9" i="1"/>
  <c r="O10" i="1" s="1"/>
  <c r="C3" i="6" l="1"/>
  <c r="L9" i="1"/>
  <c r="L10" i="1" s="1"/>
  <c r="B10" i="5"/>
  <c r="C16" i="6" l="1"/>
  <c r="C19" i="6"/>
  <c r="C21" i="6"/>
  <c r="H17" i="5"/>
  <c r="L67" i="1"/>
  <c r="L66" i="1"/>
  <c r="L11" i="1"/>
  <c r="B9" i="5"/>
  <c r="D10" i="5"/>
  <c r="E10" i="5"/>
  <c r="F10" i="5"/>
  <c r="G10" i="5"/>
  <c r="H10" i="5"/>
  <c r="H16" i="5"/>
  <c r="C14" i="5"/>
  <c r="D14" i="5"/>
  <c r="E14" i="5"/>
  <c r="F14" i="5"/>
  <c r="G14" i="5"/>
  <c r="H14" i="5"/>
  <c r="B14" i="5"/>
  <c r="C3" i="5"/>
  <c r="N20" i="1"/>
  <c r="L22" i="1"/>
  <c r="O19" i="1"/>
  <c r="P19" i="1"/>
  <c r="Q19" i="1"/>
  <c r="R19" i="1"/>
  <c r="N19" i="1"/>
  <c r="L19" i="1"/>
  <c r="L21" i="1"/>
  <c r="I10" i="5" l="1"/>
  <c r="I14" i="5"/>
  <c r="F15" i="5"/>
  <c r="F17" i="5"/>
  <c r="F16" i="5"/>
  <c r="O20" i="1"/>
  <c r="P20" i="1"/>
  <c r="Q20" i="1"/>
  <c r="R20" i="1"/>
  <c r="L20" i="1"/>
  <c r="L23" i="1" s="1"/>
  <c r="D9" i="5"/>
  <c r="E9" i="5"/>
  <c r="F9" i="5"/>
  <c r="G9" i="5"/>
  <c r="H9" i="5"/>
  <c r="I9" i="5" l="1"/>
  <c r="D15" i="5"/>
  <c r="D16" i="5"/>
  <c r="D8" i="5"/>
  <c r="F8" i="5"/>
  <c r="H8" i="5"/>
  <c r="D7" i="5"/>
  <c r="F7" i="5"/>
  <c r="G7" i="5"/>
  <c r="H7" i="5"/>
  <c r="C4" i="5"/>
  <c r="D4" i="5"/>
  <c r="E4" i="5"/>
  <c r="F4" i="5"/>
  <c r="G4" i="5"/>
  <c r="H4" i="5"/>
  <c r="D3" i="5"/>
  <c r="E3" i="5"/>
  <c r="F3" i="5"/>
  <c r="G3" i="5"/>
  <c r="H3" i="5"/>
  <c r="D2" i="5"/>
  <c r="E2" i="5"/>
  <c r="F2" i="5"/>
  <c r="G2" i="5"/>
  <c r="H2" i="5"/>
  <c r="M29" i="3"/>
  <c r="N29" i="3"/>
  <c r="O29" i="3"/>
  <c r="P29" i="3"/>
  <c r="Q29" i="3"/>
  <c r="R29" i="3"/>
  <c r="M30" i="3"/>
  <c r="N30" i="3"/>
  <c r="O30" i="3"/>
  <c r="P30" i="3"/>
  <c r="Q30" i="3"/>
  <c r="R30" i="3"/>
  <c r="M31" i="3"/>
  <c r="N31" i="3"/>
  <c r="O31" i="3"/>
  <c r="P31" i="3"/>
  <c r="Q31" i="3"/>
  <c r="R31" i="3"/>
  <c r="M32" i="3"/>
  <c r="N32" i="3"/>
  <c r="O32" i="3"/>
  <c r="P32" i="3"/>
  <c r="Q32" i="3"/>
  <c r="R32" i="3"/>
  <c r="M33" i="3"/>
  <c r="N33" i="3"/>
  <c r="O33" i="3"/>
  <c r="P33" i="3"/>
  <c r="Q33" i="3"/>
  <c r="R33" i="3"/>
  <c r="M34" i="3"/>
  <c r="N34" i="3"/>
  <c r="O34" i="3"/>
  <c r="P34" i="3"/>
  <c r="Q34" i="3"/>
  <c r="R34" i="3"/>
  <c r="M35" i="3"/>
  <c r="N35" i="3"/>
  <c r="O35" i="3"/>
  <c r="P35" i="3"/>
  <c r="Q35" i="3"/>
  <c r="R35" i="3"/>
  <c r="M36" i="3"/>
  <c r="N36" i="3"/>
  <c r="O36" i="3"/>
  <c r="P36" i="3"/>
  <c r="Q36" i="3"/>
  <c r="R36" i="3"/>
  <c r="M37" i="3"/>
  <c r="N37" i="3"/>
  <c r="O37" i="3"/>
  <c r="P37" i="3"/>
  <c r="Q37" i="3"/>
  <c r="R37" i="3"/>
  <c r="M38" i="3"/>
  <c r="N38" i="3"/>
  <c r="O38" i="3"/>
  <c r="P38" i="3"/>
  <c r="Q38" i="3"/>
  <c r="R38" i="3"/>
  <c r="L30" i="3"/>
  <c r="L31" i="3"/>
  <c r="L32" i="3"/>
  <c r="L33" i="3"/>
  <c r="L34" i="3"/>
  <c r="L35" i="3"/>
  <c r="L36" i="3"/>
  <c r="L37" i="3"/>
  <c r="L38" i="3"/>
  <c r="L29" i="3"/>
  <c r="M18" i="3"/>
  <c r="N18" i="3"/>
  <c r="O18" i="3"/>
  <c r="P18" i="3"/>
  <c r="Q18" i="3"/>
  <c r="R18" i="3"/>
  <c r="M19" i="3"/>
  <c r="N19" i="3"/>
  <c r="O19" i="3"/>
  <c r="P19" i="3"/>
  <c r="Q19" i="3"/>
  <c r="R19" i="3"/>
  <c r="M20" i="3"/>
  <c r="N20" i="3"/>
  <c r="O20" i="3"/>
  <c r="P20" i="3"/>
  <c r="Q20" i="3"/>
  <c r="R20" i="3"/>
  <c r="M21" i="3"/>
  <c r="N21" i="3"/>
  <c r="O21" i="3"/>
  <c r="P21" i="3"/>
  <c r="Q21" i="3"/>
  <c r="R21" i="3"/>
  <c r="M22" i="3"/>
  <c r="N22" i="3"/>
  <c r="O22" i="3"/>
  <c r="P22" i="3"/>
  <c r="Q22" i="3"/>
  <c r="R22" i="3"/>
  <c r="M23" i="3"/>
  <c r="N23" i="3"/>
  <c r="O23" i="3"/>
  <c r="P23" i="3"/>
  <c r="Q23" i="3"/>
  <c r="R23" i="3"/>
  <c r="M24" i="3"/>
  <c r="N24" i="3"/>
  <c r="O24" i="3"/>
  <c r="P24" i="3"/>
  <c r="Q24" i="3"/>
  <c r="R24" i="3"/>
  <c r="L19" i="3"/>
  <c r="L20" i="3"/>
  <c r="L21" i="3"/>
  <c r="L22" i="3"/>
  <c r="L23" i="3"/>
  <c r="L24" i="3"/>
  <c r="L18" i="3"/>
  <c r="M8" i="3"/>
  <c r="N8" i="3"/>
  <c r="O8" i="3"/>
  <c r="P8" i="3"/>
  <c r="Q8" i="3"/>
  <c r="R8" i="3"/>
  <c r="M9" i="3"/>
  <c r="N9" i="3"/>
  <c r="O9" i="3"/>
  <c r="P9" i="3"/>
  <c r="Q9" i="3"/>
  <c r="R9" i="3"/>
  <c r="M10" i="3"/>
  <c r="N10" i="3"/>
  <c r="O10" i="3"/>
  <c r="P10" i="3"/>
  <c r="Q10" i="3"/>
  <c r="R10" i="3"/>
  <c r="M11" i="3"/>
  <c r="N11" i="3"/>
  <c r="O11" i="3"/>
  <c r="P11" i="3"/>
  <c r="Q11" i="3"/>
  <c r="R11" i="3"/>
  <c r="M12" i="3"/>
  <c r="N12" i="3"/>
  <c r="O12" i="3"/>
  <c r="P12" i="3"/>
  <c r="Q12" i="3"/>
  <c r="R12" i="3"/>
  <c r="M13" i="3"/>
  <c r="N13" i="3"/>
  <c r="O13" i="3"/>
  <c r="P13" i="3"/>
  <c r="Q13" i="3"/>
  <c r="R13" i="3"/>
  <c r="M14" i="3"/>
  <c r="N14" i="3"/>
  <c r="O14" i="3"/>
  <c r="P14" i="3"/>
  <c r="Q14" i="3"/>
  <c r="R14" i="3"/>
  <c r="L9" i="3"/>
  <c r="L10" i="3"/>
  <c r="L11" i="3"/>
  <c r="L12" i="3"/>
  <c r="L13" i="3"/>
  <c r="L14" i="3"/>
  <c r="L8" i="3"/>
  <c r="O73" i="1"/>
  <c r="P73" i="1"/>
  <c r="Q73" i="1"/>
  <c r="R73" i="1"/>
  <c r="L73" i="1"/>
  <c r="M71" i="1"/>
  <c r="N71" i="1"/>
  <c r="O71" i="1"/>
  <c r="P71" i="1"/>
  <c r="Q71" i="1"/>
  <c r="R71" i="1"/>
  <c r="L71" i="1"/>
  <c r="M69" i="1"/>
  <c r="N69" i="1"/>
  <c r="O69" i="1"/>
  <c r="P69" i="1"/>
  <c r="Q69" i="1"/>
  <c r="R69" i="1"/>
  <c r="M67" i="1"/>
  <c r="N67" i="1"/>
  <c r="O67" i="1"/>
  <c r="P67" i="1"/>
  <c r="Q67" i="1"/>
  <c r="R67" i="1"/>
  <c r="M66" i="1"/>
  <c r="N66" i="1"/>
  <c r="O66" i="1"/>
  <c r="P66" i="1"/>
  <c r="Q66" i="1"/>
  <c r="R66" i="1"/>
  <c r="M65" i="1"/>
  <c r="N65" i="1"/>
  <c r="O65" i="1"/>
  <c r="P65" i="1"/>
  <c r="Q65" i="1"/>
  <c r="Q68" i="1" s="1"/>
  <c r="Q70" i="1" s="1"/>
  <c r="Q72" i="1" s="1"/>
  <c r="Q74" i="1" s="1"/>
  <c r="R65" i="1"/>
  <c r="L72" i="1"/>
  <c r="M24" i="1"/>
  <c r="N24" i="1"/>
  <c r="O24" i="1"/>
  <c r="P24" i="1"/>
  <c r="Q24" i="1"/>
  <c r="R24" i="1"/>
  <c r="M21" i="1"/>
  <c r="M22" i="1" s="1"/>
  <c r="N21" i="1"/>
  <c r="N22" i="1" s="1"/>
  <c r="O21" i="1"/>
  <c r="O22" i="1" s="1"/>
  <c r="P21" i="1"/>
  <c r="P22" i="1" s="1"/>
  <c r="Q21" i="1"/>
  <c r="Q22" i="1" s="1"/>
  <c r="R21" i="1"/>
  <c r="R22" i="1" s="1"/>
  <c r="M20" i="1"/>
  <c r="M19" i="1"/>
  <c r="R23" i="1"/>
  <c r="R25" i="1" s="1"/>
  <c r="L24" i="1"/>
  <c r="L25" i="1" s="1"/>
  <c r="M13" i="1"/>
  <c r="N13" i="1"/>
  <c r="O13" i="1"/>
  <c r="P13" i="1"/>
  <c r="Q13" i="1"/>
  <c r="R13" i="1"/>
  <c r="M12" i="1"/>
  <c r="N12" i="1"/>
  <c r="P12" i="1"/>
  <c r="Q12" i="1"/>
  <c r="R12" i="1"/>
  <c r="M11" i="1"/>
  <c r="N11" i="1"/>
  <c r="N14" i="1" s="1"/>
  <c r="P11" i="1"/>
  <c r="Q11" i="1"/>
  <c r="Q14" i="1" s="1"/>
  <c r="R11" i="1"/>
  <c r="M9" i="1"/>
  <c r="M10" i="1" s="1"/>
  <c r="N9" i="1"/>
  <c r="P9" i="1"/>
  <c r="P10" i="1" s="1"/>
  <c r="Q9" i="1"/>
  <c r="Q10" i="1" s="1"/>
  <c r="R9" i="1"/>
  <c r="R10" i="1" s="1"/>
  <c r="L13" i="1"/>
  <c r="L12" i="1"/>
  <c r="E83" i="1"/>
  <c r="N73" i="1" s="1"/>
  <c r="D83" i="1"/>
  <c r="M73" i="1" s="1"/>
  <c r="C83" i="1"/>
  <c r="I4" i="5" l="1"/>
  <c r="I3" i="5"/>
  <c r="I2" i="5"/>
  <c r="O14" i="1"/>
  <c r="O15" i="1" s="1"/>
  <c r="O68" i="1"/>
  <c r="O70" i="1" s="1"/>
  <c r="O72" i="1" s="1"/>
  <c r="O74" i="1" s="1"/>
  <c r="P68" i="1"/>
  <c r="P70" i="1" s="1"/>
  <c r="P72" i="1" s="1"/>
  <c r="P74" i="1" s="1"/>
  <c r="R14" i="1"/>
  <c r="R15" i="1" s="1"/>
  <c r="E7" i="5"/>
  <c r="I7" i="5" s="1"/>
  <c r="D17" i="5"/>
  <c r="B15" i="5"/>
  <c r="L14" i="1"/>
  <c r="O23" i="1"/>
  <c r="O25" i="1" s="1"/>
  <c r="M68" i="1"/>
  <c r="M70" i="1" s="1"/>
  <c r="M72" i="1" s="1"/>
  <c r="M74" i="1" s="1"/>
  <c r="L74" i="1"/>
  <c r="Q23" i="1"/>
  <c r="Q25" i="1" s="1"/>
  <c r="P14" i="1"/>
  <c r="P15" i="1" s="1"/>
  <c r="P23" i="1"/>
  <c r="P25" i="1" s="1"/>
  <c r="N68" i="1"/>
  <c r="N70" i="1" s="1"/>
  <c r="N72" i="1" s="1"/>
  <c r="N10" i="1"/>
  <c r="N15" i="1" s="1"/>
  <c r="R68" i="1"/>
  <c r="R70" i="1" s="1"/>
  <c r="R72" i="1" s="1"/>
  <c r="R74" i="1" s="1"/>
  <c r="N23" i="1"/>
  <c r="N25" i="1" s="1"/>
  <c r="N74" i="1"/>
  <c r="M23" i="1"/>
  <c r="M25" i="1" s="1"/>
  <c r="Q15" i="1"/>
  <c r="L15" i="1"/>
  <c r="M14" i="1"/>
  <c r="M15" i="1" s="1"/>
  <c r="B17" i="5" l="1"/>
  <c r="B16" i="5"/>
  <c r="B8" i="5"/>
  <c r="C17" i="5" l="1"/>
  <c r="C16" i="5"/>
  <c r="E16" i="5"/>
  <c r="E8" i="5"/>
  <c r="E17" i="5"/>
  <c r="G8" i="5"/>
  <c r="G17" i="5"/>
  <c r="G16" i="5"/>
  <c r="C15" i="5"/>
  <c r="G15" i="5"/>
  <c r="E15" i="5"/>
  <c r="I8" i="5" l="1"/>
  <c r="I16" i="5"/>
  <c r="I17" i="5"/>
  <c r="I15" i="5"/>
  <c r="C7" i="6"/>
  <c r="C36" i="6" l="1"/>
  <c r="C41" i="6"/>
  <c r="C42" i="6" s="1"/>
  <c r="C4" i="6"/>
  <c r="D3" i="6"/>
  <c r="C5" i="6"/>
  <c r="D19" i="6" l="1"/>
  <c r="D16" i="6"/>
  <c r="C28" i="6"/>
  <c r="C20" i="6"/>
  <c r="C37" i="6" s="1"/>
  <c r="C6" i="6"/>
  <c r="C8" i="6" s="1"/>
  <c r="D4" i="6"/>
  <c r="E3" i="6"/>
  <c r="D5" i="6"/>
  <c r="D21" i="6"/>
  <c r="D7" i="6" l="1"/>
  <c r="D41" i="6" s="1"/>
  <c r="D42" i="6" s="1"/>
  <c r="D28" i="6"/>
  <c r="D20" i="6"/>
  <c r="D37" i="6" s="1"/>
  <c r="E19" i="6"/>
  <c r="E16" i="6"/>
  <c r="E7" i="6" s="1"/>
  <c r="E36" i="6" s="1"/>
  <c r="F3" i="6"/>
  <c r="E5" i="6"/>
  <c r="E4" i="6"/>
  <c r="E21" i="6"/>
  <c r="D6" i="6"/>
  <c r="D8" i="6" l="1"/>
  <c r="D36" i="6"/>
  <c r="E41" i="6"/>
  <c r="E42" i="6" s="1"/>
  <c r="E28" i="6"/>
  <c r="E20" i="6"/>
  <c r="E37" i="6" s="1"/>
  <c r="F22" i="6"/>
  <c r="F19" i="6"/>
  <c r="F16" i="6"/>
  <c r="F7" i="6" s="1"/>
  <c r="F36" i="6" s="1"/>
  <c r="F5" i="6"/>
  <c r="F4" i="6"/>
  <c r="F21" i="6"/>
  <c r="G3" i="6"/>
  <c r="G16" i="6" s="1"/>
  <c r="E6" i="6"/>
  <c r="E8" i="6" s="1"/>
  <c r="G7" i="6" l="1"/>
  <c r="G36" i="6" s="1"/>
  <c r="G41" i="6"/>
  <c r="C22" i="6"/>
  <c r="D22" i="6"/>
  <c r="E22" i="6"/>
  <c r="F41" i="6"/>
  <c r="G22" i="6"/>
  <c r="G19" i="6"/>
  <c r="F28" i="6"/>
  <c r="F20" i="6"/>
  <c r="F37" i="6" s="1"/>
  <c r="F32" i="6"/>
  <c r="G5" i="6"/>
  <c r="G4" i="6"/>
  <c r="G21" i="6"/>
  <c r="F6" i="6"/>
  <c r="F8" i="6" s="1"/>
  <c r="F17" i="6"/>
  <c r="F26" i="6"/>
  <c r="F43" i="6" s="1"/>
  <c r="F27" i="6"/>
  <c r="F29" i="6"/>
  <c r="F38" i="6" l="1"/>
  <c r="F42" i="6"/>
  <c r="G42" i="6"/>
  <c r="F39" i="6"/>
  <c r="C32" i="6"/>
  <c r="C17" i="6"/>
  <c r="C18" i="6" s="1"/>
  <c r="C29" i="6"/>
  <c r="C26" i="6"/>
  <c r="C27" i="6"/>
  <c r="E29" i="6"/>
  <c r="E17" i="6"/>
  <c r="E18" i="6" s="1"/>
  <c r="E26" i="6"/>
  <c r="E27" i="6"/>
  <c r="E32" i="6"/>
  <c r="D32" i="6"/>
  <c r="D17" i="6"/>
  <c r="D18" i="6" s="1"/>
  <c r="D27" i="6"/>
  <c r="D29" i="6"/>
  <c r="D26" i="6"/>
  <c r="G28" i="6"/>
  <c r="G20" i="6"/>
  <c r="G37" i="6" s="1"/>
  <c r="F18" i="6"/>
  <c r="G32" i="6"/>
  <c r="G17" i="6"/>
  <c r="G18" i="6" s="1"/>
  <c r="G27" i="6"/>
  <c r="G26" i="6"/>
  <c r="G43" i="6" s="1"/>
  <c r="G44" i="6" s="1"/>
  <c r="G29" i="6"/>
  <c r="G6" i="6"/>
  <c r="G8" i="6" s="1"/>
  <c r="F9" i="6"/>
  <c r="F10" i="6" s="1"/>
  <c r="F30" i="6"/>
  <c r="F31" i="6" s="1"/>
  <c r="G38" i="6" l="1"/>
  <c r="G39" i="6" s="1"/>
  <c r="G40" i="6" s="1"/>
  <c r="C9" i="6"/>
  <c r="C10" i="6" s="1"/>
  <c r="C11" i="6" s="1"/>
  <c r="C12" i="6" s="1"/>
  <c r="C43" i="6"/>
  <c r="C44" i="6" s="1"/>
  <c r="C30" i="6"/>
  <c r="C31" i="6" s="1"/>
  <c r="C38" i="6"/>
  <c r="C39" i="6" s="1"/>
  <c r="E43" i="6"/>
  <c r="E9" i="6"/>
  <c r="E10" i="6" s="1"/>
  <c r="E11" i="6" s="1"/>
  <c r="E12" i="6" s="1"/>
  <c r="E35" i="6" s="1"/>
  <c r="E30" i="6"/>
  <c r="E31" i="6" s="1"/>
  <c r="E38" i="6"/>
  <c r="E39" i="6" s="1"/>
  <c r="D43" i="6"/>
  <c r="D9" i="6"/>
  <c r="D10" i="6" s="1"/>
  <c r="D11" i="6" s="1"/>
  <c r="D12" i="6" s="1"/>
  <c r="D35" i="6" s="1"/>
  <c r="D30" i="6"/>
  <c r="D31" i="6" s="1"/>
  <c r="D38" i="6"/>
  <c r="D39" i="6" s="1"/>
  <c r="F11" i="6"/>
  <c r="F12" i="6" s="1"/>
  <c r="F35" i="6" s="1"/>
  <c r="G9" i="6"/>
  <c r="G10" i="6" s="1"/>
  <c r="G30" i="6"/>
  <c r="G31" i="6" s="1"/>
  <c r="C40" i="6" l="1"/>
  <c r="C46" i="6" s="1"/>
  <c r="D40" i="6"/>
  <c r="E40" i="6"/>
  <c r="D44" i="6"/>
  <c r="E44" i="6"/>
  <c r="F44" i="6"/>
  <c r="F40" i="6"/>
  <c r="G11" i="6"/>
  <c r="G12" i="6" s="1"/>
  <c r="G35" i="6" s="1"/>
  <c r="G46" i="6" s="1"/>
  <c r="D46" i="6" l="1"/>
  <c r="E46" i="6"/>
  <c r="F46" i="6"/>
</calcChain>
</file>

<file path=xl/sharedStrings.xml><?xml version="1.0" encoding="utf-8"?>
<sst xmlns="http://schemas.openxmlformats.org/spreadsheetml/2006/main" count="614" uniqueCount="297">
  <si>
    <t>TVS Motor Company Limited</t>
  </si>
  <si>
    <t>ASSETS</t>
  </si>
  <si>
    <t>Non-current assets</t>
  </si>
  <si>
    <t>Property, plant and equipment</t>
  </si>
  <si>
    <t>Capital work-in-progress</t>
  </si>
  <si>
    <t>Other intangible assets</t>
  </si>
  <si>
    <t>Intangible assets under development</t>
  </si>
  <si>
    <t>Financial assets</t>
  </si>
  <si>
    <t>Non-current tax assets (Net)</t>
  </si>
  <si>
    <t>Other non-current assets</t>
  </si>
  <si>
    <t>i. Investments</t>
  </si>
  <si>
    <t>Current assets</t>
  </si>
  <si>
    <t>Inventories</t>
  </si>
  <si>
    <t>Current tax assets (Net)</t>
  </si>
  <si>
    <t>Other current assets</t>
  </si>
  <si>
    <t>Total assets</t>
  </si>
  <si>
    <t>Equity share capital</t>
  </si>
  <si>
    <t>Other equity</t>
  </si>
  <si>
    <t>Total Equity</t>
  </si>
  <si>
    <t>Total liabilities</t>
  </si>
  <si>
    <t>Total equity and liabilities</t>
  </si>
  <si>
    <t>EQUITY AND LIABILITIES</t>
  </si>
  <si>
    <t>Equity</t>
  </si>
  <si>
    <t>Liabilities</t>
  </si>
  <si>
    <t>Non-current liabilities</t>
  </si>
  <si>
    <t>Financial liabilities</t>
  </si>
  <si>
    <t>i.Borrowings</t>
  </si>
  <si>
    <t>ii.Lease Liabilities</t>
  </si>
  <si>
    <t>Provisions</t>
  </si>
  <si>
    <t>Deferred tax liabilities (Net)</t>
  </si>
  <si>
    <t>Other non-current liabilities</t>
  </si>
  <si>
    <t>Current liabilities</t>
  </si>
  <si>
    <t>i. Borrowings</t>
  </si>
  <si>
    <t>ii. Lease Liabilities</t>
  </si>
  <si>
    <t>iii. Trade payables</t>
  </si>
  <si>
    <t>a. Total outstanding dues of micro and small enterprises</t>
  </si>
  <si>
    <t>b. Total outstanding dues of other than (iii) (a) above</t>
  </si>
  <si>
    <t>iv. Other financial liabilities</t>
  </si>
  <si>
    <t>Other current liabilities</t>
  </si>
  <si>
    <t>Current Tax Liabilities (net)</t>
  </si>
  <si>
    <t>Financial Liabilities</t>
  </si>
  <si>
    <t>ii. Other financial assets</t>
  </si>
  <si>
    <t>ii.Trade receivables</t>
  </si>
  <si>
    <t>i.Investments</t>
  </si>
  <si>
    <t>iv.Bank balances other than (iii) above</t>
  </si>
  <si>
    <t>v.Other financial assets</t>
  </si>
  <si>
    <t>iii.Cash and cash equivalents</t>
  </si>
  <si>
    <t>Particulars in crores</t>
  </si>
  <si>
    <t>Particulars</t>
  </si>
  <si>
    <t>I  Revenue from operations</t>
  </si>
  <si>
    <t>II  Other income</t>
  </si>
  <si>
    <t>III  Total income (I + II)</t>
  </si>
  <si>
    <t>IV  Expenses:</t>
  </si>
  <si>
    <t>Cost of materials consumed</t>
  </si>
  <si>
    <t>Purchase of stock-in-trade</t>
  </si>
  <si>
    <t>Employee benefits expense</t>
  </si>
  <si>
    <t>Finance costs</t>
  </si>
  <si>
    <t>Depreciation and amortisation expense</t>
  </si>
  <si>
    <t>Other expenses</t>
  </si>
  <si>
    <t>Total expenses</t>
  </si>
  <si>
    <t>Total Tax expense (i + ii)</t>
  </si>
  <si>
    <t>Remeasurements of post employment benefit obligations</t>
  </si>
  <si>
    <t>Fair value changes of equity instruments</t>
  </si>
  <si>
    <t>Income tax relating to the above items</t>
  </si>
  <si>
    <t>Fair value changes on cash flow hedges</t>
  </si>
  <si>
    <t>Income tax relating to the above item</t>
  </si>
  <si>
    <t>Other comprehensive income for the year, net of tax</t>
  </si>
  <si>
    <t>Basic &amp; Diluted earnings per share (in rupees)</t>
  </si>
  <si>
    <t>V  Profit before exceptional items and tax (III - IV)</t>
  </si>
  <si>
    <t>VI  Exceptional items</t>
  </si>
  <si>
    <t>VII  Profit before tax (V + VI)</t>
  </si>
  <si>
    <t>VIII  Tax expense / (credit)</t>
  </si>
  <si>
    <t>i. Current Tax</t>
  </si>
  <si>
    <t>ii. Deferred tax</t>
  </si>
  <si>
    <t>IX  Profit for the year (VII - VIII)</t>
  </si>
  <si>
    <t>X  Other comprehensive income</t>
  </si>
  <si>
    <t>A. Items that will not be reclassified to profit or loss:</t>
  </si>
  <si>
    <t>B. Items that will be reclassified to profit or loss:</t>
  </si>
  <si>
    <t>XI  Total comprehensive income for the year (IX + X)</t>
  </si>
  <si>
    <t>XII   Earnings per equity share (Face value of I 1/- each)</t>
  </si>
  <si>
    <t>-</t>
  </si>
  <si>
    <t>Right-of-use asset</t>
  </si>
  <si>
    <t>Excise Duty</t>
  </si>
  <si>
    <t>Total non-current assets</t>
  </si>
  <si>
    <t>Total current assets</t>
  </si>
  <si>
    <t>Total equity</t>
  </si>
  <si>
    <t>Total non-current liabilities</t>
  </si>
  <si>
    <t>Total current liabilities</t>
  </si>
  <si>
    <t>Assets</t>
  </si>
  <si>
    <t>FY 2019</t>
  </si>
  <si>
    <t>FY 2020</t>
  </si>
  <si>
    <t>FY 2021</t>
  </si>
  <si>
    <t>FY 2022</t>
  </si>
  <si>
    <t>FY 2023</t>
  </si>
  <si>
    <t>Net Fixed Assets</t>
  </si>
  <si>
    <t>Other Long Term Assets</t>
  </si>
  <si>
    <t>Cash and Cash Equivalents</t>
  </si>
  <si>
    <t>Receivables</t>
  </si>
  <si>
    <t>Inventory</t>
  </si>
  <si>
    <t>Other Current Assets</t>
  </si>
  <si>
    <t>Total Assets</t>
  </si>
  <si>
    <t>Liabilities and Equity</t>
  </si>
  <si>
    <t>Total Debt</t>
  </si>
  <si>
    <t>Other Long Term Liabilities</t>
  </si>
  <si>
    <t>Payables</t>
  </si>
  <si>
    <t>Other Current Liabilities</t>
  </si>
  <si>
    <t>Total Liabilities</t>
  </si>
  <si>
    <t>Total Equity Plus Liabillities</t>
  </si>
  <si>
    <t>FY 2018</t>
  </si>
  <si>
    <t>FY 2024</t>
  </si>
  <si>
    <t>Income Statement</t>
  </si>
  <si>
    <t>Revenue</t>
  </si>
  <si>
    <t>COGS</t>
  </si>
  <si>
    <t>SG&amp;A</t>
  </si>
  <si>
    <t>EBITDA</t>
  </si>
  <si>
    <t>Depreciation</t>
  </si>
  <si>
    <t>EBIT</t>
  </si>
  <si>
    <t>Interest Expenses</t>
  </si>
  <si>
    <t>PBT</t>
  </si>
  <si>
    <t>Taxes</t>
  </si>
  <si>
    <t>PAT</t>
  </si>
  <si>
    <t>Income</t>
  </si>
  <si>
    <t>Changes in inventories of finished goods, 
stock-in-trade, and work-in-progress</t>
  </si>
  <si>
    <t xml:space="preserve"> (INR in Crores)</t>
  </si>
  <si>
    <t>Trend Analysis</t>
  </si>
  <si>
    <t>Common Size Statement</t>
  </si>
  <si>
    <t>Sparklines</t>
  </si>
  <si>
    <t>Overall Trends</t>
  </si>
  <si>
    <t>Trend Analysis / Horizontal Analysis</t>
  </si>
  <si>
    <t>Vertical Analysis /Common Size Statements</t>
  </si>
  <si>
    <t>Balance Sheet</t>
  </si>
  <si>
    <t>Profit and Loss Statement</t>
  </si>
  <si>
    <t xml:space="preserve">Key Ratio Indicator </t>
  </si>
  <si>
    <t xml:space="preserve">1. Days Sales Outstanding </t>
  </si>
  <si>
    <t>2. R&amp;D as a % of Revenue</t>
  </si>
  <si>
    <t>4. Profitability Ratio</t>
  </si>
  <si>
    <t xml:space="preserve">a. Gross Profit Ratio </t>
  </si>
  <si>
    <t>b. Net Profit Ratio</t>
  </si>
  <si>
    <t>c. Operating Ratio</t>
  </si>
  <si>
    <t>d. Operating Profit Ratio</t>
  </si>
  <si>
    <t>e. Return on Capital Employed</t>
  </si>
  <si>
    <t xml:space="preserve">f. Return on Equity </t>
  </si>
  <si>
    <t>g. Return on Total Assets</t>
  </si>
  <si>
    <t>h. Earning per Share</t>
  </si>
  <si>
    <t>i. Dividend per Share</t>
  </si>
  <si>
    <t>5. Solvency Ratio</t>
  </si>
  <si>
    <t>a. Debt-Equity Ratio</t>
  </si>
  <si>
    <t>b. Debt-Total Asset Ratio</t>
  </si>
  <si>
    <t>c. Proprietary Ratio</t>
  </si>
  <si>
    <t>d. Capital Gearing Ratio</t>
  </si>
  <si>
    <t>e. Interest Coverage Ratio</t>
  </si>
  <si>
    <t>6. Liquidity Ratio</t>
  </si>
  <si>
    <t>a. Current Ratio</t>
  </si>
  <si>
    <t>b. Quick Ratio</t>
  </si>
  <si>
    <t>c. Absolute Cash Ratio</t>
  </si>
  <si>
    <t>7. Activity Ratio</t>
  </si>
  <si>
    <t>a. Inventory Turnover</t>
  </si>
  <si>
    <t>b. Debtor Turnover Ratio</t>
  </si>
  <si>
    <t>c. Creditor Turnover Ratio</t>
  </si>
  <si>
    <t>d. Working Capital Turnover Ratio</t>
  </si>
  <si>
    <t>e. Fixed Assets Turnover Ratio</t>
  </si>
  <si>
    <t xml:space="preserve">Equity Research Report </t>
  </si>
  <si>
    <t>TVS Motor Company Ltd.</t>
  </si>
  <si>
    <t>Assumptions</t>
  </si>
  <si>
    <t>Revenue Growth Rate</t>
  </si>
  <si>
    <t>COGS as % of sales</t>
  </si>
  <si>
    <t>SG&amp;A as % of sales</t>
  </si>
  <si>
    <t>Net Fixed Asset Turnover Ratio</t>
  </si>
  <si>
    <t>Total Asset Turnover Ratio</t>
  </si>
  <si>
    <t>Depreciation as a % of Fixed Assets</t>
  </si>
  <si>
    <t>Interest Rate</t>
  </si>
  <si>
    <t>Tax Rate</t>
  </si>
  <si>
    <t>Receivables Turnover Ratio</t>
  </si>
  <si>
    <t>Inventory Turnover Ratio</t>
  </si>
  <si>
    <t>Payable Turnover Ratio</t>
  </si>
  <si>
    <t>Other Current Liabilities as % sales</t>
  </si>
  <si>
    <t>Other Current Assets as % sales</t>
  </si>
  <si>
    <t>Other Long Term Assets as % of TA</t>
  </si>
  <si>
    <t>Other Long Term Liabilities as % of TA</t>
  </si>
  <si>
    <t>Target DE Equity</t>
  </si>
  <si>
    <t>Average</t>
  </si>
  <si>
    <t>Remarks</t>
  </si>
  <si>
    <t>Debt to Total Asset Ratio</t>
  </si>
  <si>
    <t>FY-2025-E</t>
  </si>
  <si>
    <t>FY-2026-E</t>
  </si>
  <si>
    <t>FY-2027-E</t>
  </si>
  <si>
    <t>FY-2028-E</t>
  </si>
  <si>
    <t>FY-2029-E</t>
  </si>
  <si>
    <t>FCFE</t>
  </si>
  <si>
    <t>NI</t>
  </si>
  <si>
    <t>Depn</t>
  </si>
  <si>
    <t>Non cash CA</t>
  </si>
  <si>
    <t>CL</t>
  </si>
  <si>
    <t>WC</t>
  </si>
  <si>
    <t>Change in WC</t>
  </si>
  <si>
    <t>Gross FA</t>
  </si>
  <si>
    <t>Change in Gross FA</t>
  </si>
  <si>
    <t>Long Term Debt</t>
  </si>
  <si>
    <t>Change in Debt</t>
  </si>
  <si>
    <t>Short Term Debt (%)</t>
  </si>
  <si>
    <t>Short Debt % of Total Debt</t>
  </si>
  <si>
    <t>LAST YEAR</t>
  </si>
  <si>
    <t xml:space="preserve">Date </t>
  </si>
  <si>
    <t>Daily Return</t>
  </si>
  <si>
    <t>Slope</t>
  </si>
  <si>
    <t>Covariance</t>
  </si>
  <si>
    <t>Operating Leverage</t>
  </si>
  <si>
    <t>% change in operating income</t>
  </si>
  <si>
    <t>% change in operating revenue</t>
  </si>
  <si>
    <t>LEVERED BETA</t>
  </si>
  <si>
    <t>UNLEVERED BETA</t>
  </si>
  <si>
    <t>D/E Ratio</t>
  </si>
  <si>
    <t>Unlevered Beta</t>
  </si>
  <si>
    <t>OPERATING LEVERAGE</t>
  </si>
  <si>
    <t>BUSINESS BETA</t>
  </si>
  <si>
    <t>Variance</t>
  </si>
  <si>
    <t>Beta</t>
  </si>
  <si>
    <t>NIFTY</t>
  </si>
  <si>
    <t>TVS</t>
  </si>
  <si>
    <t>Closing Price</t>
  </si>
  <si>
    <t>Shares Outstanding</t>
  </si>
  <si>
    <t>Working Capital</t>
  </si>
  <si>
    <t>Dividends Paid</t>
  </si>
  <si>
    <t>Expenditure Incurred on Research and Development</t>
  </si>
  <si>
    <t>The consistent growth reflects ongoing investments in infrastructure and technology to support business expansion.</t>
  </si>
  <si>
    <t>The upward trend indicates strategic investments in long-term projects, demonstrating the company's commitment to future growth.</t>
  </si>
  <si>
    <t>Significant fluctuations suggest active cash flow management, including investments and operational adjustments.</t>
  </si>
  <si>
    <t xml:space="preserve">Variability in receivables may be influenced by credit sales policies and collection efficiency. </t>
  </si>
  <si>
    <t xml:space="preserve">The general increase implies higher production levels or potential inventory buildup to meet anticipated demand. </t>
  </si>
  <si>
    <t>Fluctuations could be linked to short-term investments, advances, or prepaid expenses.</t>
  </si>
  <si>
    <t xml:space="preserve">Steady growth signifies business expansion and asset accumulation, reflecting the company's robust financial health. </t>
  </si>
  <si>
    <t>Dynamic changes indicate shifts in borrowing strategies, aligning with the company's expansion plans and funding requirements.</t>
  </si>
  <si>
    <t>Gradual increases may result from long-term financial commitments or obligations associated with strategic initiatives.</t>
  </si>
  <si>
    <t>The upward trend suggests higher credit purchases or extended payment cycles, reflecting operational scaling. ​</t>
  </si>
  <si>
    <t>Fluctuations could be influenced by operational expenses, tax provisions, or short-term financial obligations.</t>
  </si>
  <si>
    <t xml:space="preserve">A growth trajectory points to an increase in financial leverage and external funding to support expansion. </t>
  </si>
  <si>
    <t>Robust growth signals improved retained earnings and capital appreciation, highlighting the company's profitability.</t>
  </si>
  <si>
    <t xml:space="preserve">Consistent expansion reflects overall financial growth and business scaling, indicating a balanced capital structure. </t>
  </si>
  <si>
    <t>Strong and steady growth indicates increasing market penetration and demand for the company's products.</t>
  </si>
  <si>
    <t xml:space="preserve">Rises proportionally with revenue, reflecting stable production costs and potential economies of scale. </t>
  </si>
  <si>
    <t xml:space="preserve">Fluctuations may result from variations in operational expenses, marketing efforts, and administrative costs. </t>
  </si>
  <si>
    <t xml:space="preserve">Significant improvement highlights enhanced operational efficiency and profitability. </t>
  </si>
  <si>
    <t xml:space="preserve"> Increases over time align with asset acquisitions and capital expenditures, reflecting ongoing investments. </t>
  </si>
  <si>
    <t xml:space="preserve">Strong upward momentum suggests improved cost control and revenue expansion, enhancing profitability. </t>
  </si>
  <si>
    <t xml:space="preserve">The rise is likely due to changes in debt levels and borrowing costs associated with expansion activities. </t>
  </si>
  <si>
    <t xml:space="preserve">Healthy growth indicates better profitability before tax adjustments, showcasing operational success. </t>
  </si>
  <si>
    <t xml:space="preserve">An increase in proportion to profitability showcases higher tax obligations with rising earnings. </t>
  </si>
  <si>
    <t>Strong upward growth confirms enhanced net profitability and effective financial management.</t>
  </si>
  <si>
    <t xml:space="preserve"> indicating better cost control and pricing.</t>
  </si>
  <si>
    <t>Consistent growth suggests enhanced profitability and operational efficiency.</t>
  </si>
  <si>
    <t>Gradual decline highlights cost optimization and better margin management.</t>
  </si>
  <si>
    <t>Steady improvement reflects stronger operational efficiency.</t>
  </si>
  <si>
    <t>Significant rise in 2024, showing better returns from investments.</t>
  </si>
  <si>
    <t>Increasing trend suggests growing shareholder value and profitability.</t>
  </si>
  <si>
    <t>Positive trajectory reflects better asset utilization.</t>
  </si>
  <si>
    <t>Consistently rising, indicating strong financial performance and profitability.</t>
  </si>
  <si>
    <t>Growth trend shows improved profitability and shareholder rewards.</t>
  </si>
  <si>
    <t>Declining in 2024, indicating reduced financial leverage and stronger equity position.</t>
  </si>
  <si>
    <t>Decreasing suggests reliance on internal funding and reduced financial risk.</t>
  </si>
  <si>
    <t>Rising trend signals improved financial stability and reliance on equity.</t>
  </si>
  <si>
    <t>Strengthened in 2024, showing improved ability to meet interest obligations.</t>
  </si>
  <si>
    <t>Slight fluctuations but remains low, indicating potential short-term liquidity concerns.</t>
  </si>
  <si>
    <t>Consistently low, suggesting limited immediate liquidity.</t>
  </si>
  <si>
    <t>Low but improved in 2024, reflecting slightly better cash availability.</t>
  </si>
  <si>
    <t xml:space="preserve"> Increasing trend indicates improved inventory management and sales efficiency.</t>
  </si>
  <si>
    <t>Strong rise suggests better credit control and faster receivables collection.</t>
  </si>
  <si>
    <t>Fluctuating but relatively stable, reflecting supplier payment trends.</t>
  </si>
  <si>
    <t>Negative values indicate a reliance on short-term liabilities.</t>
  </si>
  <si>
    <t>Rising trend highlights improved asset utilization efficiency.</t>
  </si>
  <si>
    <t>Volatile growth, indicating fluctuating market demand and operational efficiency.</t>
  </si>
  <si>
    <t>Stable but high, suggesting consistent production costs or pricing pressure.</t>
  </si>
  <si>
    <t>Gradual decline, implying better cost control and operational efficiency.</t>
  </si>
  <si>
    <t>Increasing trend, reflecting improved asset utilization and capacity expansion.</t>
  </si>
  <si>
    <t>Slight decline, indicating growing asset base with potential underutilization.</t>
  </si>
  <si>
    <t>Rising depreciation suggests newer asset investments or accounting changes.</t>
  </si>
  <si>
    <t>Fluctuating debt levels, showing changing financial strategy and capital structure.</t>
  </si>
  <si>
    <t>Variable interest costs, possibly influenced by debt structure and market rates.</t>
  </si>
  <si>
    <t>Stable tax liability, with occasional fluctuations likely due to regulatory changes.</t>
  </si>
  <si>
    <t>Significant improvement, indicating better credit management and collections.</t>
  </si>
  <si>
    <t>Increasing trend suggests improved inventory management and sales efficiency.</t>
  </si>
  <si>
    <t>Fluctuating trend, reflecting changing supplier payment terms and cash flow management.</t>
  </si>
  <si>
    <t>Stable, indicating controlled short-term financial obligations.</t>
  </si>
  <si>
    <t>Moderate increase, suggesting higher prepaid expenses or receivables.</t>
  </si>
  <si>
    <t>Rising investment in intangibles, subsidiaries, or fixed assets.</t>
  </si>
  <si>
    <t>Consistently low, showing minimal long-term financial obligations.</t>
  </si>
  <si>
    <t>Overall Trend</t>
  </si>
  <si>
    <t>A moderate operating leverage indicates that the company’s operating income is relatively sensitive to changes in revenue. 
This suggests a balance between fixed and variable costs, allowing the company to benefit from revenue growth without excessive risk.</t>
  </si>
  <si>
    <t>The stock moves closely with market fluctuations, showing a risk level comparable to the broader market. 
Investors can expect returns that align with overall market performance, with moderate volatility.</t>
  </si>
  <si>
    <t>The company's underlying business risk, independent of financial leverage, is relatively low. 
This suggests that TVS Motor’s core operations are stable and less risky compared to highly leveraged firms.</t>
  </si>
  <si>
    <t>A low business beta indicates that the company’s industry-specific risk is lower than the market. 
This suggests that external factors affecting the broader market have a relatively smaller impact on TVS Motor’s core business operations.</t>
  </si>
  <si>
    <t>Name</t>
  </si>
  <si>
    <t>Neha Chowdary Ananthaneni</t>
  </si>
  <si>
    <t>JGU ID</t>
  </si>
  <si>
    <t>Valuation Company</t>
  </si>
  <si>
    <t>Date of Submission</t>
  </si>
  <si>
    <t>Applied Equity Research: 
Building Financial Models for Startups and Corporates</t>
  </si>
  <si>
    <t>Beta of TVS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</si>
</sst>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3" x14ac:knownFonts="1">
    <font>
      <sz val="11"/>
      <color theme="1"/>
      <name val="Aptos Narrow"/>
      <family val="2"/>
      <scheme val="minor"/>
    </font>
    <font>
      <sz val="11"/>
      <color theme="1"/>
      <name val="Times New Roman"/>
      <family val="1"/>
    </font>
    <font>
      <b/>
      <u/>
      <sz val="11"/>
      <color theme="1"/>
      <name val="Times New Roman"/>
      <family val="1"/>
    </font>
    <font>
      <b/>
      <sz val="11"/>
      <color theme="1"/>
      <name val="Times New Roman"/>
      <family val="1"/>
    </font>
    <font>
      <sz val="11"/>
      <color rgb="FF000000"/>
      <name val="Times New Roman"/>
      <family val="1"/>
    </font>
    <font>
      <sz val="11"/>
      <color theme="1"/>
      <name val="Aptos Narrow"/>
      <family val="2"/>
      <scheme val="minor"/>
    </font>
    <font>
      <sz val="11"/>
      <color theme="1"/>
      <name val="Calibri"/>
      <family val="2"/>
    </font>
    <font>
      <b/>
      <sz val="11"/>
      <color theme="1"/>
      <name val="Calibri"/>
      <family val="2"/>
    </font>
    <font>
      <b/>
      <sz val="12"/>
      <color theme="1"/>
      <name val="Calibri"/>
      <family val="2"/>
    </font>
    <font>
      <b/>
      <sz val="11"/>
      <color rgb="FF000000"/>
      <name val="Calibri"/>
      <family val="2"/>
    </font>
    <font>
      <b/>
      <i/>
      <sz val="11"/>
      <color theme="1"/>
      <name val="Calibri"/>
      <family val="2"/>
    </font>
    <font>
      <i/>
      <sz val="11"/>
      <color theme="1"/>
      <name val="Calibri"/>
      <family val="2"/>
    </font>
    <font>
      <i/>
      <sz val="11"/>
      <color theme="1"/>
      <name val="Times New Roman"/>
      <family val="1"/>
    </font>
  </fonts>
  <fills count="4">
    <fill>
      <patternFill patternType="none"/>
    </fill>
    <fill>
      <patternFill patternType="gray125"/>
    </fill>
    <fill>
      <patternFill patternType="solid">
        <fgColor theme="3" tint="0.499984740745262"/>
        <bgColor indexed="64"/>
      </patternFill>
    </fill>
    <fill>
      <patternFill patternType="solid">
        <fgColor rgb="FFFFFF00"/>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9" fontId="5" fillId="0" borderId="0" applyFont="0" applyFill="0" applyBorder="0" applyAlignment="0" applyProtection="0"/>
  </cellStyleXfs>
  <cellXfs count="89">
    <xf numFmtId="0" fontId="0" fillId="0" borderId="0" xfId="0"/>
    <xf numFmtId="0" fontId="1" fillId="0" borderId="0" xfId="0" applyFont="1"/>
    <xf numFmtId="4" fontId="1" fillId="0" borderId="0" xfId="0" applyNumberFormat="1" applyFont="1"/>
    <xf numFmtId="0" fontId="4" fillId="0" borderId="1" xfId="0" applyFont="1" applyBorder="1" applyAlignment="1">
      <alignment horizontal="left" vertical="top"/>
    </xf>
    <xf numFmtId="0" fontId="3" fillId="2" borderId="1" xfId="0" applyFont="1" applyFill="1" applyBorder="1"/>
    <xf numFmtId="0" fontId="2" fillId="0" borderId="1" xfId="0" applyFont="1" applyBorder="1"/>
    <xf numFmtId="0" fontId="1" fillId="0" borderId="1" xfId="0" applyFont="1" applyBorder="1"/>
    <xf numFmtId="0" fontId="3" fillId="0" borderId="1" xfId="0" applyFont="1" applyBorder="1"/>
    <xf numFmtId="4" fontId="1" fillId="0" borderId="1" xfId="0" applyNumberFormat="1" applyFont="1" applyBorder="1"/>
    <xf numFmtId="0" fontId="1" fillId="0" borderId="1" xfId="0" applyFont="1" applyBorder="1" applyAlignment="1">
      <alignment horizontal="left"/>
    </xf>
    <xf numFmtId="0" fontId="1" fillId="0" borderId="1" xfId="0" applyFont="1" applyBorder="1" applyAlignment="1">
      <alignment horizontal="left" indent="3"/>
    </xf>
    <xf numFmtId="4" fontId="3" fillId="0" borderId="1" xfId="0" applyNumberFormat="1" applyFont="1" applyBorder="1"/>
    <xf numFmtId="0" fontId="1" fillId="0" borderId="1" xfId="0" applyFont="1" applyBorder="1" applyAlignment="1">
      <alignment horizontal="left" indent="4"/>
    </xf>
    <xf numFmtId="0" fontId="3" fillId="0" borderId="1" xfId="0" applyFont="1" applyBorder="1" applyAlignment="1">
      <alignment horizontal="left" indent="3"/>
    </xf>
    <xf numFmtId="0" fontId="3" fillId="0" borderId="1" xfId="0" applyFont="1" applyBorder="1" applyAlignment="1">
      <alignment horizontal="left" indent="4"/>
    </xf>
    <xf numFmtId="0" fontId="1" fillId="0" borderId="1" xfId="0" applyFont="1" applyBorder="1" applyAlignment="1">
      <alignment horizontal="left" indent="2"/>
    </xf>
    <xf numFmtId="0" fontId="3" fillId="0" borderId="0" xfId="0" applyFont="1" applyAlignment="1">
      <alignment horizontal="center"/>
    </xf>
    <xf numFmtId="0" fontId="3" fillId="0" borderId="0" xfId="0" applyFont="1"/>
    <xf numFmtId="0" fontId="1" fillId="0" borderId="1" xfId="0" applyFont="1" applyBorder="1" applyAlignment="1">
      <alignment horizontal="right"/>
    </xf>
    <xf numFmtId="0" fontId="1" fillId="0" borderId="1" xfId="0" applyFont="1" applyBorder="1" applyAlignment="1">
      <alignment horizontal="left" wrapText="1" indent="3"/>
    </xf>
    <xf numFmtId="0" fontId="6" fillId="0" borderId="0" xfId="0" applyFont="1"/>
    <xf numFmtId="0" fontId="6" fillId="0" borderId="1" xfId="0" applyFont="1" applyBorder="1"/>
    <xf numFmtId="9" fontId="6" fillId="0" borderId="1" xfId="1" applyFont="1" applyBorder="1"/>
    <xf numFmtId="10" fontId="6" fillId="0" borderId="1" xfId="1" applyNumberFormat="1" applyFont="1" applyBorder="1"/>
    <xf numFmtId="0" fontId="8" fillId="0" borderId="1" xfId="0" applyFont="1" applyBorder="1"/>
    <xf numFmtId="2" fontId="6" fillId="0" borderId="1" xfId="0" applyNumberFormat="1" applyFont="1" applyBorder="1"/>
    <xf numFmtId="10" fontId="6" fillId="0" borderId="1" xfId="0" applyNumberFormat="1" applyFont="1" applyBorder="1"/>
    <xf numFmtId="1" fontId="7" fillId="0" borderId="1" xfId="0" applyNumberFormat="1" applyFont="1" applyBorder="1"/>
    <xf numFmtId="0" fontId="7" fillId="0" borderId="1" xfId="0" applyFont="1" applyBorder="1"/>
    <xf numFmtId="1" fontId="9" fillId="0" borderId="1" xfId="0" applyNumberFormat="1" applyFont="1" applyBorder="1"/>
    <xf numFmtId="0" fontId="9" fillId="0" borderId="1" xfId="0" applyFont="1" applyBorder="1"/>
    <xf numFmtId="10" fontId="1" fillId="0" borderId="1" xfId="1" applyNumberFormat="1" applyFont="1" applyBorder="1"/>
    <xf numFmtId="2" fontId="1" fillId="0" borderId="1" xfId="0" applyNumberFormat="1" applyFont="1" applyBorder="1"/>
    <xf numFmtId="10" fontId="1" fillId="0" borderId="1" xfId="0" applyNumberFormat="1" applyFont="1" applyBorder="1"/>
    <xf numFmtId="0" fontId="10" fillId="0" borderId="1" xfId="0" applyFont="1" applyBorder="1"/>
    <xf numFmtId="0" fontId="11" fillId="0" borderId="1" xfId="0" applyFont="1" applyBorder="1"/>
    <xf numFmtId="0" fontId="7" fillId="0" borderId="0" xfId="0" applyFont="1"/>
    <xf numFmtId="9" fontId="6" fillId="0" borderId="0" xfId="0" applyNumberFormat="1" applyFont="1"/>
    <xf numFmtId="164" fontId="6" fillId="0" borderId="1" xfId="0" applyNumberFormat="1" applyFont="1" applyBorder="1"/>
    <xf numFmtId="165" fontId="6" fillId="0" borderId="1" xfId="0" applyNumberFormat="1" applyFont="1" applyBorder="1"/>
    <xf numFmtId="3" fontId="0" fillId="0" borderId="0" xfId="0" applyNumberFormat="1"/>
    <xf numFmtId="9" fontId="6" fillId="0" borderId="1" xfId="0" applyNumberFormat="1" applyFont="1" applyBorder="1"/>
    <xf numFmtId="9" fontId="6" fillId="0" borderId="0" xfId="1" applyFont="1" applyBorder="1"/>
    <xf numFmtId="0" fontId="6" fillId="0" borderId="0" xfId="0" applyFont="1" applyAlignment="1">
      <alignment wrapText="1"/>
    </xf>
    <xf numFmtId="0" fontId="0" fillId="0" borderId="0" xfId="0" applyAlignment="1">
      <alignment wrapText="1"/>
    </xf>
    <xf numFmtId="0" fontId="6" fillId="0" borderId="2" xfId="0" applyFont="1" applyBorder="1"/>
    <xf numFmtId="0" fontId="6" fillId="0" borderId="3" xfId="0" applyFont="1" applyBorder="1"/>
    <xf numFmtId="0" fontId="7" fillId="0" borderId="2" xfId="0" applyFont="1" applyBorder="1"/>
    <xf numFmtId="0" fontId="6" fillId="0" borderId="4" xfId="0" applyFont="1" applyBorder="1"/>
    <xf numFmtId="0" fontId="6" fillId="0" borderId="5" xfId="0" applyFont="1" applyBorder="1"/>
    <xf numFmtId="0" fontId="6" fillId="0" borderId="6" xfId="0" applyFont="1" applyBorder="1"/>
    <xf numFmtId="9" fontId="6" fillId="0" borderId="7" xfId="1" applyFont="1" applyBorder="1"/>
    <xf numFmtId="0" fontId="6" fillId="0" borderId="8" xfId="0" applyFont="1" applyBorder="1"/>
    <xf numFmtId="2" fontId="6" fillId="0" borderId="9" xfId="1" applyNumberFormat="1" applyFont="1" applyBorder="1"/>
    <xf numFmtId="0" fontId="6" fillId="0" borderId="10" xfId="0" applyFont="1" applyBorder="1"/>
    <xf numFmtId="0" fontId="6" fillId="0" borderId="9" xfId="0" applyFont="1" applyBorder="1"/>
    <xf numFmtId="0" fontId="7" fillId="0" borderId="3" xfId="0" applyFont="1" applyBorder="1"/>
    <xf numFmtId="0" fontId="3" fillId="0" borderId="11" xfId="0" applyFont="1" applyBorder="1" applyAlignment="1">
      <alignment horizontal="left"/>
    </xf>
    <xf numFmtId="0" fontId="1" fillId="0" borderId="12" xfId="0" applyFont="1" applyBorder="1" applyAlignment="1">
      <alignment horizontal="left"/>
    </xf>
    <xf numFmtId="14" fontId="1" fillId="0" borderId="12" xfId="0" applyNumberFormat="1" applyFont="1" applyBorder="1" applyAlignment="1">
      <alignment horizontal="left"/>
    </xf>
    <xf numFmtId="0" fontId="0" fillId="0" borderId="13" xfId="0" applyBorder="1"/>
    <xf numFmtId="0" fontId="0" fillId="0" borderId="14" xfId="0" applyBorder="1"/>
    <xf numFmtId="0" fontId="0" fillId="0" borderId="11" xfId="0" applyBorder="1"/>
    <xf numFmtId="0" fontId="0" fillId="0" borderId="12" xfId="0" applyBorder="1"/>
    <xf numFmtId="0" fontId="0" fillId="0" borderId="15" xfId="0" applyBorder="1"/>
    <xf numFmtId="0" fontId="0" fillId="0" borderId="16" xfId="0" applyBorder="1"/>
    <xf numFmtId="0" fontId="7" fillId="2" borderId="0" xfId="0" applyFont="1" applyFill="1"/>
    <xf numFmtId="0" fontId="6" fillId="2" borderId="0" xfId="0" applyFont="1" applyFill="1"/>
    <xf numFmtId="0" fontId="1" fillId="2" borderId="1" xfId="0" applyFont="1" applyFill="1" applyBorder="1"/>
    <xf numFmtId="0" fontId="7" fillId="2" borderId="1" xfId="0" applyFont="1" applyFill="1" applyBorder="1"/>
    <xf numFmtId="0" fontId="10" fillId="2" borderId="1" xfId="0" applyFont="1" applyFill="1" applyBorder="1"/>
    <xf numFmtId="15" fontId="6" fillId="0" borderId="2" xfId="0" applyNumberFormat="1" applyFont="1" applyBorder="1"/>
    <xf numFmtId="4" fontId="6" fillId="0" borderId="4" xfId="0" applyNumberFormat="1" applyFont="1" applyBorder="1"/>
    <xf numFmtId="15" fontId="6" fillId="0" borderId="10" xfId="0" applyNumberFormat="1" applyFont="1" applyBorder="1"/>
    <xf numFmtId="0" fontId="6" fillId="0" borderId="7" xfId="0" applyFont="1" applyBorder="1"/>
    <xf numFmtId="4" fontId="6" fillId="0" borderId="6" xfId="0" applyNumberFormat="1" applyFont="1" applyBorder="1"/>
    <xf numFmtId="15" fontId="6" fillId="0" borderId="3" xfId="0" applyNumberFormat="1" applyFont="1" applyBorder="1"/>
    <xf numFmtId="4" fontId="6" fillId="0" borderId="8" xfId="0" applyNumberFormat="1" applyFont="1" applyBorder="1"/>
    <xf numFmtId="0" fontId="6" fillId="3" borderId="0" xfId="0" applyFont="1" applyFill="1"/>
    <xf numFmtId="0" fontId="6" fillId="2" borderId="1" xfId="0" applyFont="1" applyFill="1" applyBorder="1"/>
    <xf numFmtId="0" fontId="1" fillId="2" borderId="0" xfId="0" applyFont="1" applyFill="1"/>
    <xf numFmtId="0" fontId="12" fillId="0" borderId="0" xfId="0" applyFont="1"/>
    <xf numFmtId="0" fontId="10" fillId="2" borderId="0" xfId="0" applyFont="1" applyFill="1"/>
    <xf numFmtId="0" fontId="3" fillId="0" borderId="11" xfId="0" applyFont="1" applyBorder="1" applyAlignment="1">
      <alignment horizontal="center" wrapText="1"/>
    </xf>
    <xf numFmtId="0" fontId="3" fillId="0" borderId="12" xfId="0" applyFont="1" applyBorder="1" applyAlignment="1">
      <alignment horizontal="center" wrapText="1"/>
    </xf>
    <xf numFmtId="0" fontId="3" fillId="0" borderId="11" xfId="0" applyFont="1" applyBorder="1" applyAlignment="1">
      <alignment horizontal="center"/>
    </xf>
    <xf numFmtId="0" fontId="3" fillId="0" borderId="12" xfId="0" applyFont="1" applyBorder="1" applyAlignment="1">
      <alignment horizontal="center"/>
    </xf>
    <xf numFmtId="0" fontId="7" fillId="0" borderId="1" xfId="0" applyFont="1" applyBorder="1" applyAlignment="1">
      <alignment horizontal="center"/>
    </xf>
    <xf numFmtId="0" fontId="7" fillId="0" borderId="1" xfId="0" applyFont="1" applyBorder="1" applyAlignment="1">
      <alignment horizontal="center" vertical="center"/>
    </xf>
  </cellXfs>
  <cellStyles count="2">
    <cellStyle name="Normal" xfId="0" builtinId="0"/>
    <cellStyle name="Percent" xfId="1" builtinId="5"/>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v>Beta Scattter Plot</c:v>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Beta!$C$4:$C$251</c:f>
              <c:numCache>
                <c:formatCode>General</c:formatCode>
                <c:ptCount val="248"/>
                <c:pt idx="0">
                  <c:v>-1.1788652921179921E-2</c:v>
                </c:pt>
                <c:pt idx="1">
                  <c:v>1.0957480977910855E-3</c:v>
                </c:pt>
                <c:pt idx="2">
                  <c:v>1.3425635100655609E-2</c:v>
                </c:pt>
                <c:pt idx="3">
                  <c:v>4.8731671691950029E-3</c:v>
                </c:pt>
                <c:pt idx="4">
                  <c:v>5.325020094654856E-4</c:v>
                </c:pt>
                <c:pt idx="5">
                  <c:v>4.1179265060746657E-3</c:v>
                </c:pt>
                <c:pt idx="6">
                  <c:v>8.2964165931334061E-3</c:v>
                </c:pt>
                <c:pt idx="7">
                  <c:v>1.1652323253012659E-2</c:v>
                </c:pt>
                <c:pt idx="8">
                  <c:v>3.7601445101156962E-3</c:v>
                </c:pt>
                <c:pt idx="9">
                  <c:v>1.7461865813147635E-3</c:v>
                </c:pt>
                <c:pt idx="10">
                  <c:v>2.856774419974267E-3</c:v>
                </c:pt>
                <c:pt idx="11">
                  <c:v>2.4383919669374076E-3</c:v>
                </c:pt>
                <c:pt idx="12">
                  <c:v>5.0079316493169242E-3</c:v>
                </c:pt>
                <c:pt idx="13">
                  <c:v>-1.365063250005491E-3</c:v>
                </c:pt>
                <c:pt idx="14">
                  <c:v>5.9703960266139179E-3</c:v>
                </c:pt>
                <c:pt idx="15">
                  <c:v>-8.146811675705086E-3</c:v>
                </c:pt>
                <c:pt idx="16">
                  <c:v>-1.2941592535341561E-2</c:v>
                </c:pt>
                <c:pt idx="17">
                  <c:v>-2.7260464173152086E-3</c:v>
                </c:pt>
                <c:pt idx="18">
                  <c:v>-4.8248215576800427E-3</c:v>
                </c:pt>
                <c:pt idx="19">
                  <c:v>2.9722521813859777E-3</c:v>
                </c:pt>
                <c:pt idx="20">
                  <c:v>9.2603087768594258E-3</c:v>
                </c:pt>
                <c:pt idx="21">
                  <c:v>3.7741843357763935E-3</c:v>
                </c:pt>
                <c:pt idx="22">
                  <c:v>3.7696410081475853E-3</c:v>
                </c:pt>
                <c:pt idx="23">
                  <c:v>6.5988116430858151E-3</c:v>
                </c:pt>
                <c:pt idx="24">
                  <c:v>-1.3690667430424595E-3</c:v>
                </c:pt>
                <c:pt idx="25">
                  <c:v>7.307913775763647E-3</c:v>
                </c:pt>
                <c:pt idx="26">
                  <c:v>2.3815534509338468E-4</c:v>
                </c:pt>
                <c:pt idx="27">
                  <c:v>4.1063915804650901E-3</c:v>
                </c:pt>
                <c:pt idx="28">
                  <c:v>-5.9010973241554483E-3</c:v>
                </c:pt>
                <c:pt idx="29">
                  <c:v>-4.523672073612062E-3</c:v>
                </c:pt>
                <c:pt idx="30">
                  <c:v>-1.1031171353455877E-2</c:v>
                </c:pt>
                <c:pt idx="31">
                  <c:v>3.330840904947232E-3</c:v>
                </c:pt>
                <c:pt idx="32">
                  <c:v>-1.7545036254431098E-2</c:v>
                </c:pt>
                <c:pt idx="33">
                  <c:v>6.091080945807929E-3</c:v>
                </c:pt>
                <c:pt idx="34">
                  <c:v>2.0448956737903531E-3</c:v>
                </c:pt>
                <c:pt idx="35">
                  <c:v>8.3894575778489626E-3</c:v>
                </c:pt>
                <c:pt idx="36">
                  <c:v>2.8026132599884893E-3</c:v>
                </c:pt>
                <c:pt idx="37">
                  <c:v>8.9847475969590911E-3</c:v>
                </c:pt>
                <c:pt idx="38">
                  <c:v>6.4533867186754891E-3</c:v>
                </c:pt>
                <c:pt idx="39">
                  <c:v>3.7859269556486247E-3</c:v>
                </c:pt>
                <c:pt idx="40">
                  <c:v>2.0410050527389163E-3</c:v>
                </c:pt>
                <c:pt idx="41">
                  <c:v>2.3617937975099015E-3</c:v>
                </c:pt>
                <c:pt idx="42">
                  <c:v>1.1786511903958732E-2</c:v>
                </c:pt>
                <c:pt idx="43">
                  <c:v>-2.6993505433457082E-4</c:v>
                </c:pt>
                <c:pt idx="44">
                  <c:v>4.3046531637849729E-4</c:v>
                </c:pt>
                <c:pt idx="45">
                  <c:v>-4.9276749738526209E-3</c:v>
                </c:pt>
                <c:pt idx="46">
                  <c:v>-6.1463037313457345E-3</c:v>
                </c:pt>
                <c:pt idx="47">
                  <c:v>-1.0296852875082006E-2</c:v>
                </c:pt>
                <c:pt idx="48">
                  <c:v>3.0729572125192755E-3</c:v>
                </c:pt>
                <c:pt idx="49">
                  <c:v>3.2361270269858286E-2</c:v>
                </c:pt>
                <c:pt idx="50">
                  <c:v>-6.999562335990811E-2</c:v>
                </c:pt>
                <c:pt idx="51">
                  <c:v>3.5314491146411241E-2</c:v>
                </c:pt>
                <c:pt idx="52">
                  <c:v>1.4644504682249083E-2</c:v>
                </c:pt>
                <c:pt idx="53">
                  <c:v>1.8510051619360139E-2</c:v>
                </c:pt>
                <c:pt idx="54">
                  <c:v>2.0242178561728982E-3</c:v>
                </c:pt>
                <c:pt idx="55">
                  <c:v>2.0041119619499063E-3</c:v>
                </c:pt>
                <c:pt idx="56">
                  <c:v>4.973425645739841E-3</c:v>
                </c:pt>
                <c:pt idx="57">
                  <c:v>5.1481597287623493E-3</c:v>
                </c:pt>
                <c:pt idx="58">
                  <c:v>6.3221897426121547E-3</c:v>
                </c:pt>
                <c:pt idx="59">
                  <c:v>5.1769269196778106E-3</c:v>
                </c:pt>
                <c:pt idx="60">
                  <c:v>-4.6998706179876846E-3</c:v>
                </c:pt>
                <c:pt idx="61">
                  <c:v>3.6020699176111787E-3</c:v>
                </c:pt>
                <c:pt idx="62">
                  <c:v>-3.0937603956557335E-3</c:v>
                </c:pt>
                <c:pt idx="63">
                  <c:v>2.3761782577738505E-3</c:v>
                </c:pt>
                <c:pt idx="64">
                  <c:v>3.6520621203568805E-3</c:v>
                </c:pt>
                <c:pt idx="65">
                  <c:v>2.9526361378876195E-3</c:v>
                </c:pt>
                <c:pt idx="66">
                  <c:v>4.4736834799805466E-3</c:v>
                </c:pt>
                <c:pt idx="67">
                  <c:v>9.8897719887046224E-4</c:v>
                </c:pt>
                <c:pt idx="68">
                  <c:v>7.414916291096532E-3</c:v>
                </c:pt>
                <c:pt idx="69">
                  <c:v>-2.1935725692893474E-3</c:v>
                </c:pt>
                <c:pt idx="70">
                  <c:v>7.61715998174637E-3</c:v>
                </c:pt>
                <c:pt idx="71">
                  <c:v>2.7531733490716993E-3</c:v>
                </c:pt>
                <c:pt idx="72">
                  <c:v>3.2003094729057134E-3</c:v>
                </c:pt>
                <c:pt idx="73">
                  <c:v>-7.180344442810824E-4</c:v>
                </c:pt>
                <c:pt idx="74">
                  <c:v>4.1791170438304093E-3</c:v>
                </c:pt>
                <c:pt idx="75">
                  <c:v>-3.8961934400210977E-3</c:v>
                </c:pt>
                <c:pt idx="76">
                  <c:v>1.2004463970067838E-3</c:v>
                </c:pt>
                <c:pt idx="77">
                  <c:v>3.9131776785335378E-3</c:v>
                </c:pt>
                <c:pt idx="78">
                  <c:v>4.9411291041810985E-3</c:v>
                </c:pt>
                <c:pt idx="79">
                  <c:v>-2.4130598362015785E-4</c:v>
                </c:pt>
                <c:pt idx="80">
                  <c:v>2.4992297762488379E-4</c:v>
                </c:pt>
                <c:pt idx="81">
                  <c:v>-1.5476720363113506E-2</c:v>
                </c:pt>
                <c:pt idx="82">
                  <c:v>3.8889696092271071E-3</c:v>
                </c:pt>
                <c:pt idx="83">
                  <c:v>-3.3815197090144478E-3</c:v>
                </c:pt>
                <c:pt idx="84">
                  <c:v>2.4570493058070231E-3</c:v>
                </c:pt>
                <c:pt idx="85">
                  <c:v>-1.8325127072777822E-4</c:v>
                </c:pt>
                <c:pt idx="86">
                  <c:v>1.6222198532302636E-2</c:v>
                </c:pt>
                <c:pt idx="87">
                  <c:v>4.3760277602541628E-3</c:v>
                </c:pt>
                <c:pt idx="88">
                  <c:v>1.9942314835241833E-3</c:v>
                </c:pt>
                <c:pt idx="89">
                  <c:v>3.8278414351893973E-3</c:v>
                </c:pt>
                <c:pt idx="90">
                  <c:v>-1.0289685286687007E-3</c:v>
                </c:pt>
                <c:pt idx="91">
                  <c:v>-1.0569731715478429E-2</c:v>
                </c:pt>
                <c:pt idx="92">
                  <c:v>-3.1311302710327449E-2</c:v>
                </c:pt>
                <c:pt idx="93">
                  <c:v>-4.4080696909236158E-3</c:v>
                </c:pt>
                <c:pt idx="94">
                  <c:v>1.7910847471744918E-2</c:v>
                </c:pt>
                <c:pt idx="95">
                  <c:v>-6.2869818493984696E-3</c:v>
                </c:pt>
                <c:pt idx="96">
                  <c:v>9.5465909611072118E-3</c:v>
                </c:pt>
                <c:pt idx="97">
                  <c:v>-3.3377436944559348E-4</c:v>
                </c:pt>
                <c:pt idx="98">
                  <c:v>-9.2084124209120405E-3</c:v>
                </c:pt>
                <c:pt idx="99">
                  <c:v>-1.4610461969055421E-3</c:v>
                </c:pt>
                <c:pt idx="100">
                  <c:v>1.6788373088832798E-2</c:v>
                </c:pt>
                <c:pt idx="101">
                  <c:v>3.6041925532708154E-3</c:v>
                </c:pt>
                <c:pt idx="102">
                  <c:v>6.0577392102529213E-3</c:v>
                </c:pt>
                <c:pt idx="103">
                  <c:v>3.7857234006051159E-3</c:v>
                </c:pt>
                <c:pt idx="104">
                  <c:v>3.0784472290473291E-3</c:v>
                </c:pt>
                <c:pt idx="105">
                  <c:v>-9.4111427612480895E-4</c:v>
                </c:pt>
                <c:pt idx="106">
                  <c:v>6.0919209948990579E-3</c:v>
                </c:pt>
                <c:pt idx="107">
                  <c:v>1.8275649292568213E-3</c:v>
                </c:pt>
                <c:pt idx="108">
                  <c:v>4.7013181498202115E-4</c:v>
                </c:pt>
                <c:pt idx="109">
                  <c:v>6.5400495692109956E-4</c:v>
                </c:pt>
                <c:pt idx="110">
                  <c:v>4.3554563167382413E-3</c:v>
                </c:pt>
                <c:pt idx="111">
                  <c:v>1.1011628591226761E-3</c:v>
                </c:pt>
                <c:pt idx="112">
                  <c:v>1.1672134265499135E-3</c:v>
                </c:pt>
                <c:pt idx="113">
                  <c:v>-1.663955147913212E-3</c:v>
                </c:pt>
                <c:pt idx="114">
                  <c:v>5.8511905053161084E-4</c:v>
                </c:pt>
                <c:pt idx="115">
                  <c:v>-1.2070298214161368E-2</c:v>
                </c:pt>
                <c:pt idx="116">
                  <c:v>1.0408718719815508E-3</c:v>
                </c:pt>
                <c:pt idx="117">
                  <c:v>6.0026736158106933E-3</c:v>
                </c:pt>
                <c:pt idx="118">
                  <c:v>-4.7652549425628238E-3</c:v>
                </c:pt>
                <c:pt idx="119">
                  <c:v>1.5856618039968625E-2</c:v>
                </c:pt>
                <c:pt idx="120">
                  <c:v>8.7173666113883174E-4</c:v>
                </c:pt>
                <c:pt idx="121">
                  <c:v>1.6702720579985044E-3</c:v>
                </c:pt>
                <c:pt idx="122">
                  <c:v>7.0924796798987183E-5</c:v>
                </c:pt>
                <c:pt idx="123">
                  <c:v>-2.9769045696134244E-3</c:v>
                </c:pt>
                <c:pt idx="124">
                  <c:v>-1.8721499166923128E-3</c:v>
                </c:pt>
                <c:pt idx="125">
                  <c:v>1.4146579921363872E-2</c:v>
                </c:pt>
                <c:pt idx="126">
                  <c:v>7.6339077418229786E-3</c:v>
                </c:pt>
                <c:pt idx="127">
                  <c:v>4.306022962274011E-4</c:v>
                </c:pt>
                <c:pt idx="128">
                  <c:v>-7.5675313464924996E-4</c:v>
                </c:pt>
                <c:pt idx="129">
                  <c:v>5.1424200382320078E-3</c:v>
                </c:pt>
                <c:pt idx="130">
                  <c:v>-3.0008298438272569E-4</c:v>
                </c:pt>
                <c:pt idx="131">
                  <c:v>-1.0027836301558107E-2</c:v>
                </c:pt>
                <c:pt idx="132">
                  <c:v>1.0759227280534198E-3</c:v>
                </c:pt>
                <c:pt idx="133">
                  <c:v>-2.1482604535073644E-2</c:v>
                </c:pt>
                <c:pt idx="134">
                  <c:v>-9.325427484385574E-3</c:v>
                </c:pt>
                <c:pt idx="135">
                  <c:v>-1.5112591737017868E-2</c:v>
                </c:pt>
                <c:pt idx="136">
                  <c:v>1.4160362534931387E-2</c:v>
                </c:pt>
                <c:pt idx="137">
                  <c:v>3.6954415820534868E-3</c:v>
                </c:pt>
                <c:pt idx="138">
                  <c:v>-6.1443606970831995E-5</c:v>
                </c:pt>
                <c:pt idx="139">
                  <c:v>5.5497423547964508E-4</c:v>
                </c:pt>
                <c:pt idx="140">
                  <c:v>4.8924541431924875E-3</c:v>
                </c:pt>
                <c:pt idx="141">
                  <c:v>3.6449637224001205E-4</c:v>
                </c:pt>
                <c:pt idx="142">
                  <c:v>-2.6387493598609975E-3</c:v>
                </c:pt>
                <c:pt idx="143">
                  <c:v>-1.2588861507563217E-2</c:v>
                </c:pt>
                <c:pt idx="144">
                  <c:v>2.7211947322348818E-3</c:v>
                </c:pt>
                <c:pt idx="145">
                  <c:v>-7.5989655646977981E-3</c:v>
                </c:pt>
                <c:pt idx="146">
                  <c:v>-1.9480755037832937E-2</c:v>
                </c:pt>
                <c:pt idx="147">
                  <c:v>1.1674376073356435E-3</c:v>
                </c:pt>
                <c:pt idx="148">
                  <c:v>-2.3340455642513157E-3</c:v>
                </c:pt>
                <c:pt idx="149">
                  <c:v>-1.2754413087920184E-2</c:v>
                </c:pt>
                <c:pt idx="150">
                  <c:v>6.6845583243187656E-3</c:v>
                </c:pt>
                <c:pt idx="151">
                  <c:v>6.38576270539018E-3</c:v>
                </c:pt>
                <c:pt idx="152">
                  <c:v>-1.9870529769525913E-3</c:v>
                </c:pt>
                <c:pt idx="153">
                  <c:v>-2.6607027491564708E-3</c:v>
                </c:pt>
                <c:pt idx="154">
                  <c:v>5.8972462281372774E-3</c:v>
                </c:pt>
                <c:pt idx="155">
                  <c:v>-1.3464585661120226E-2</c:v>
                </c:pt>
                <c:pt idx="156">
                  <c:v>7.148553113680736E-3</c:v>
                </c:pt>
                <c:pt idx="157">
                  <c:v>1.5372953342822102E-2</c:v>
                </c:pt>
                <c:pt idx="158">
                  <c:v>-9.8151972212677952E-3</c:v>
                </c:pt>
                <c:pt idx="159">
                  <c:v>-7.0668406982452286E-3</c:v>
                </c:pt>
                <c:pt idx="160">
                  <c:v>-2.3984776198701244E-3</c:v>
                </c:pt>
                <c:pt idx="161">
                  <c:v>-1.1591216194362142E-2</c:v>
                </c:pt>
                <c:pt idx="162">
                  <c:v>-1.8809034364296012E-2</c:v>
                </c:pt>
                <c:pt idx="163">
                  <c:v>2.1947201084548239E-3</c:v>
                </c:pt>
                <c:pt idx="164">
                  <c:v>-2.904533247432547E-3</c:v>
                </c:pt>
                <c:pt idx="165">
                  <c:v>4.7809218987127609E-3</c:v>
                </c:pt>
                <c:pt idx="166">
                  <c:v>-8.3742263523111978E-3</c:v>
                </c:pt>
                <c:pt idx="167">
                  <c:v>1.837659326713428E-2</c:v>
                </c:pt>
                <c:pt idx="168">
                  <c:v>1.4647736547371962E-2</c:v>
                </c:pt>
                <c:pt idx="169">
                  <c:v>3.9675547638503813E-4</c:v>
                </c:pt>
                <c:pt idx="170">
                  <c:v>5.7121988345224623E-3</c:v>
                </c:pt>
                <c:pt idx="171">
                  <c:v>-7.8463351643465011E-3</c:v>
                </c:pt>
                <c:pt idx="172">
                  <c:v>7.6391895203854095E-3</c:v>
                </c:pt>
                <c:pt idx="173">
                  <c:v>6.5395962897831974E-3</c:v>
                </c:pt>
                <c:pt idx="174">
                  <c:v>8.0686575210937323E-3</c:v>
                </c:pt>
                <c:pt idx="175">
                  <c:v>3.4106452462454805E-3</c:v>
                </c:pt>
                <c:pt idx="176">
                  <c:v>7.6955882947769422E-3</c:v>
                </c:pt>
                <c:pt idx="177">
                  <c:v>1.4659785132644177E-3</c:v>
                </c:pt>
                <c:pt idx="178">
                  <c:v>-8.6258510501380724E-4</c:v>
                </c:pt>
                <c:pt idx="179">
                  <c:v>9.8268719193202116E-4</c:v>
                </c:pt>
                <c:pt idx="180">
                  <c:v>1.8533184516355224E-3</c:v>
                </c:pt>
                <c:pt idx="181">
                  <c:v>-4.3655966473810041E-3</c:v>
                </c:pt>
                <c:pt idx="182">
                  <c:v>4.3998453486093232E-3</c:v>
                </c:pt>
                <c:pt idx="183">
                  <c:v>-2.7830465547831594E-4</c:v>
                </c:pt>
                <c:pt idx="184">
                  <c:v>-1.1053285747316169E-2</c:v>
                </c:pt>
                <c:pt idx="185">
                  <c:v>-7.010651099411869E-3</c:v>
                </c:pt>
                <c:pt idx="186">
                  <c:v>-7.9783203913609858E-3</c:v>
                </c:pt>
                <c:pt idx="187">
                  <c:v>-1.9203390994741863E-2</c:v>
                </c:pt>
                <c:pt idx="188">
                  <c:v>4.1536598683299415E-3</c:v>
                </c:pt>
                <c:pt idx="189">
                  <c:v>-4.2842798825566393E-4</c:v>
                </c:pt>
                <c:pt idx="190">
                  <c:v>1.2334652005894376E-3</c:v>
                </c:pt>
                <c:pt idx="191">
                  <c:v>6.618303526998167E-4</c:v>
                </c:pt>
                <c:pt idx="192">
                  <c:v>-3.930602451062074E-3</c:v>
                </c:pt>
                <c:pt idx="193">
                  <c:v>8.159606824363389E-4</c:v>
                </c:pt>
                <c:pt idx="194">
                  <c:v>4.7439518982442391E-3</c:v>
                </c:pt>
                <c:pt idx="195">
                  <c:v>1.4920296077211332E-2</c:v>
                </c:pt>
                <c:pt idx="196">
                  <c:v>-4.9024981833404235E-3</c:v>
                </c:pt>
                <c:pt idx="197">
                  <c:v>-2.14881118999211E-2</c:v>
                </c:pt>
                <c:pt idx="198">
                  <c:v>5.21687047504109E-3</c:v>
                </c:pt>
                <c:pt idx="199">
                  <c:v>-4.9289531053366888E-3</c:v>
                </c:pt>
                <c:pt idx="200">
                  <c:v>-8.3675692917225368E-3</c:v>
                </c:pt>
                <c:pt idx="201">
                  <c:v>-1.1292029882995602E-2</c:v>
                </c:pt>
                <c:pt idx="202">
                  <c:v>-2.5815484621232111E-2</c:v>
                </c:pt>
                <c:pt idx="203">
                  <c:v>1.1122538565462909E-2</c:v>
                </c:pt>
                <c:pt idx="204">
                  <c:v>3.2603483266827591E-3</c:v>
                </c:pt>
                <c:pt idx="205">
                  <c:v>7.5510433153365263E-3</c:v>
                </c:pt>
                <c:pt idx="206">
                  <c:v>-1.5808348992545468E-3</c:v>
                </c:pt>
                <c:pt idx="207">
                  <c:v>5.9210207648156812E-3</c:v>
                </c:pt>
                <c:pt idx="208">
                  <c:v>-1.7381606918787849E-2</c:v>
                </c:pt>
                <c:pt idx="209">
                  <c:v>-1.7114276382938194E-3</c:v>
                </c:pt>
                <c:pt idx="210">
                  <c:v>6.5914443043045574E-3</c:v>
                </c:pt>
                <c:pt idx="211">
                  <c:v>-1.022713516243952E-2</c:v>
                </c:pt>
                <c:pt idx="212">
                  <c:v>-1.9321058004099726E-2</c:v>
                </c:pt>
                <c:pt idx="213">
                  <c:v>6.5972365709289699E-4</c:v>
                </c:pt>
                <c:pt idx="214">
                  <c:v>1.5212439366366647E-2</c:v>
                </c:pt>
                <c:pt idx="215">
                  <c:v>2.444586695626365E-3</c:v>
                </c:pt>
                <c:pt idx="216">
                  <c:v>1.3218969308158241E-2</c:v>
                </c:pt>
                <c:pt idx="217">
                  <c:v>3.9385904253321496E-5</c:v>
                </c:pt>
                <c:pt idx="218">
                  <c:v>-8.3379763398147549E-3</c:v>
                </c:pt>
                <c:pt idx="219">
                  <c:v>1.5066364288216446E-2</c:v>
                </c:pt>
                <c:pt idx="220">
                  <c:v>2.610793522824611E-3</c:v>
                </c:pt>
                <c:pt idx="221">
                  <c:v>-5.1453629316723414E-3</c:v>
                </c:pt>
                <c:pt idx="222">
                  <c:v>-1.2142591511012568E-3</c:v>
                </c:pt>
                <c:pt idx="223">
                  <c:v>-1.2778709111536404E-2</c:v>
                </c:pt>
                <c:pt idx="224">
                  <c:v>-1.9888774573121479E-2</c:v>
                </c:pt>
                <c:pt idx="225">
                  <c:v>-2.0354393134789936E-3</c:v>
                </c:pt>
                <c:pt idx="226">
                  <c:v>-1.6741525239876299E-4</c:v>
                </c:pt>
                <c:pt idx="227">
                  <c:v>-1.3060688888885832E-2</c:v>
                </c:pt>
                <c:pt idx="228">
                  <c:v>9.3253198863071387E-4</c:v>
                </c:pt>
                <c:pt idx="229">
                  <c:v>-1.9847935993804822E-3</c:v>
                </c:pt>
                <c:pt idx="230">
                  <c:v>5.8075501527703102E-3</c:v>
                </c:pt>
                <c:pt idx="231">
                  <c:v>4.7951913895934797E-3</c:v>
                </c:pt>
                <c:pt idx="232">
                  <c:v>-6.7844875115164027E-3</c:v>
                </c:pt>
                <c:pt idx="233">
                  <c:v>-1.0777898576830588E-2</c:v>
                </c:pt>
                <c:pt idx="234">
                  <c:v>-2.4310798723251505E-3</c:v>
                </c:pt>
                <c:pt idx="235">
                  <c:v>-5.0669937030935709E-3</c:v>
                </c:pt>
                <c:pt idx="236">
                  <c:v>-2.1627130830672268E-2</c:v>
                </c:pt>
                <c:pt idx="237">
                  <c:v>8.0698181882664605E-4</c:v>
                </c:pt>
                <c:pt idx="238">
                  <c:v>1.0498609521925489E-3</c:v>
                </c:pt>
                <c:pt idx="239">
                  <c:v>1.685941509685699E-2</c:v>
                </c:pt>
                <c:pt idx="240">
                  <c:v>9.3653334406155319E-3</c:v>
                </c:pt>
                <c:pt idx="241">
                  <c:v>-1.8097113070740626E-4</c:v>
                </c:pt>
                <c:pt idx="242">
                  <c:v>-8.6908154252751824E-3</c:v>
                </c:pt>
                <c:pt idx="243">
                  <c:v>1.7747545884423727E-3</c:v>
                </c:pt>
                <c:pt idx="244">
                  <c:v>-1.8808466147394187E-3</c:v>
                </c:pt>
                <c:pt idx="245">
                  <c:v>-4.3669271482853081E-3</c:v>
                </c:pt>
                <c:pt idx="246">
                  <c:v>5.5481078003296351E-3</c:v>
                </c:pt>
                <c:pt idx="247">
                  <c:v>1.8019561705520069E-2</c:v>
                </c:pt>
              </c:numCache>
            </c:numRef>
          </c:xVal>
          <c:yVal>
            <c:numRef>
              <c:f>Beta!$E$4:$E$251</c:f>
              <c:numCache>
                <c:formatCode>General</c:formatCode>
                <c:ptCount val="248"/>
                <c:pt idx="0">
                  <c:v>5.0819479654248632E-3</c:v>
                </c:pt>
                <c:pt idx="1">
                  <c:v>-3.3605231846377129E-3</c:v>
                </c:pt>
                <c:pt idx="2">
                  <c:v>9.8289299843095455E-3</c:v>
                </c:pt>
                <c:pt idx="3">
                  <c:v>-2.0702176250412068E-3</c:v>
                </c:pt>
                <c:pt idx="4">
                  <c:v>1.5555197222715103E-2</c:v>
                </c:pt>
                <c:pt idx="5">
                  <c:v>1.911567680893448E-2</c:v>
                </c:pt>
                <c:pt idx="6">
                  <c:v>1.3427102308910052E-2</c:v>
                </c:pt>
                <c:pt idx="7">
                  <c:v>-5.9427574423457797E-3</c:v>
                </c:pt>
                <c:pt idx="8">
                  <c:v>5.3384435526272781E-3</c:v>
                </c:pt>
                <c:pt idx="9">
                  <c:v>-2.1693232503734502E-2</c:v>
                </c:pt>
                <c:pt idx="10">
                  <c:v>-8.4465201173132328E-3</c:v>
                </c:pt>
                <c:pt idx="11">
                  <c:v>-8.325160568488716E-3</c:v>
                </c:pt>
                <c:pt idx="12">
                  <c:v>3.0247287863070096E-2</c:v>
                </c:pt>
                <c:pt idx="13">
                  <c:v>-1.6021136629920225E-2</c:v>
                </c:pt>
                <c:pt idx="14">
                  <c:v>-7.8637900369554054E-4</c:v>
                </c:pt>
                <c:pt idx="15">
                  <c:v>-2.439645639173443E-2</c:v>
                </c:pt>
                <c:pt idx="16">
                  <c:v>-2.3079848278847299E-2</c:v>
                </c:pt>
                <c:pt idx="17">
                  <c:v>-1.2350028063253308E-2</c:v>
                </c:pt>
                <c:pt idx="18">
                  <c:v>-1.7823416948420264E-2</c:v>
                </c:pt>
                <c:pt idx="19">
                  <c:v>-2.1694971605200005E-2</c:v>
                </c:pt>
                <c:pt idx="20">
                  <c:v>2.3008067997479557E-2</c:v>
                </c:pt>
                <c:pt idx="21">
                  <c:v>5.0560247325165822E-3</c:v>
                </c:pt>
                <c:pt idx="22">
                  <c:v>5.7180938973851181E-3</c:v>
                </c:pt>
                <c:pt idx="23">
                  <c:v>2.0882107893534875E-2</c:v>
                </c:pt>
                <c:pt idx="24">
                  <c:v>5.3452796796574255E-3</c:v>
                </c:pt>
                <c:pt idx="25">
                  <c:v>9.918415424142164E-3</c:v>
                </c:pt>
                <c:pt idx="26">
                  <c:v>1.1424232046061652E-2</c:v>
                </c:pt>
                <c:pt idx="27">
                  <c:v>6.2667307278881134E-3</c:v>
                </c:pt>
                <c:pt idx="28">
                  <c:v>-9.7923559226166922E-3</c:v>
                </c:pt>
                <c:pt idx="29">
                  <c:v>1.9953286744645482E-3</c:v>
                </c:pt>
                <c:pt idx="30">
                  <c:v>-3.8280882185631727E-2</c:v>
                </c:pt>
                <c:pt idx="31">
                  <c:v>8.5759720834070186E-3</c:v>
                </c:pt>
                <c:pt idx="32">
                  <c:v>3.2981254209356811E-2</c:v>
                </c:pt>
                <c:pt idx="33">
                  <c:v>-2.4229795380454277E-5</c:v>
                </c:pt>
                <c:pt idx="34">
                  <c:v>2.4442493685889206E-3</c:v>
                </c:pt>
                <c:pt idx="35">
                  <c:v>3.1500915516086747E-2</c:v>
                </c:pt>
                <c:pt idx="36">
                  <c:v>-1.6459430555536274E-2</c:v>
                </c:pt>
                <c:pt idx="37">
                  <c:v>1.3222042971897257E-2</c:v>
                </c:pt>
                <c:pt idx="38">
                  <c:v>2.6228502720548101E-2</c:v>
                </c:pt>
                <c:pt idx="39">
                  <c:v>3.2221602621648471E-3</c:v>
                </c:pt>
                <c:pt idx="40">
                  <c:v>-1.6377971094902435E-2</c:v>
                </c:pt>
                <c:pt idx="41">
                  <c:v>-6.3282515407873854E-3</c:v>
                </c:pt>
                <c:pt idx="42">
                  <c:v>1.5217609438839768E-2</c:v>
                </c:pt>
                <c:pt idx="43">
                  <c:v>2.8708371019006321E-2</c:v>
                </c:pt>
                <c:pt idx="44">
                  <c:v>4.924197514778527E-3</c:v>
                </c:pt>
                <c:pt idx="45">
                  <c:v>9.3308457849605904E-4</c:v>
                </c:pt>
                <c:pt idx="46">
                  <c:v>9.7658425251274114E-4</c:v>
                </c:pt>
                <c:pt idx="47">
                  <c:v>-1.0257186278635351E-2</c:v>
                </c:pt>
                <c:pt idx="48">
                  <c:v>-2.3401897856486744E-2</c:v>
                </c:pt>
                <c:pt idx="49">
                  <c:v>3.1949435306780405E-2</c:v>
                </c:pt>
                <c:pt idx="50">
                  <c:v>-1.7281807234527501E-2</c:v>
                </c:pt>
                <c:pt idx="51">
                  <c:v>6.1532583425377124E-2</c:v>
                </c:pt>
                <c:pt idx="52">
                  <c:v>1.953746355601723E-2</c:v>
                </c:pt>
                <c:pt idx="53">
                  <c:v>3.9327120820038071E-3</c:v>
                </c:pt>
                <c:pt idx="54">
                  <c:v>1.2055053616121213E-2</c:v>
                </c:pt>
                <c:pt idx="55">
                  <c:v>2.2954122348812179E-3</c:v>
                </c:pt>
                <c:pt idx="56">
                  <c:v>-9.0275034985898561E-3</c:v>
                </c:pt>
                <c:pt idx="57">
                  <c:v>8.6999098755458897E-3</c:v>
                </c:pt>
                <c:pt idx="58">
                  <c:v>2.5155507017014102E-2</c:v>
                </c:pt>
                <c:pt idx="59">
                  <c:v>-1.3145917957769452E-2</c:v>
                </c:pt>
                <c:pt idx="60">
                  <c:v>-1.3608146599311101E-2</c:v>
                </c:pt>
                <c:pt idx="61">
                  <c:v>-4.0282028286048868E-3</c:v>
                </c:pt>
                <c:pt idx="62">
                  <c:v>3.0637341862836398E-3</c:v>
                </c:pt>
                <c:pt idx="63">
                  <c:v>1.7640668355965916E-3</c:v>
                </c:pt>
                <c:pt idx="64">
                  <c:v>-1.0300025140705984E-2</c:v>
                </c:pt>
                <c:pt idx="65">
                  <c:v>-1.5841047528657962E-2</c:v>
                </c:pt>
                <c:pt idx="66">
                  <c:v>-1.3811145415650891E-2</c:v>
                </c:pt>
                <c:pt idx="67">
                  <c:v>8.7917321439515313E-3</c:v>
                </c:pt>
                <c:pt idx="68">
                  <c:v>-4.3437333233440198E-3</c:v>
                </c:pt>
                <c:pt idx="69">
                  <c:v>-6.9253092172968031E-3</c:v>
                </c:pt>
                <c:pt idx="70">
                  <c:v>-1.0208666012822299E-2</c:v>
                </c:pt>
                <c:pt idx="71">
                  <c:v>2.1942746187615405E-2</c:v>
                </c:pt>
                <c:pt idx="72">
                  <c:v>2.6773351222944195E-2</c:v>
                </c:pt>
                <c:pt idx="73">
                  <c:v>-1.3213679126479982E-2</c:v>
                </c:pt>
                <c:pt idx="74">
                  <c:v>1.6520757432988857E-2</c:v>
                </c:pt>
                <c:pt idx="75">
                  <c:v>8.4043092402869099E-4</c:v>
                </c:pt>
                <c:pt idx="76">
                  <c:v>1.4422691242165334E-2</c:v>
                </c:pt>
                <c:pt idx="77">
                  <c:v>-1.4750580254673311E-2</c:v>
                </c:pt>
                <c:pt idx="78">
                  <c:v>4.6622991023757684E-3</c:v>
                </c:pt>
                <c:pt idx="79">
                  <c:v>1.8547776017973413E-3</c:v>
                </c:pt>
                <c:pt idx="80">
                  <c:v>-1.9659280073123887E-2</c:v>
                </c:pt>
                <c:pt idx="81">
                  <c:v>-1.267624828159171E-3</c:v>
                </c:pt>
                <c:pt idx="82">
                  <c:v>8.9222539244295795E-3</c:v>
                </c:pt>
                <c:pt idx="83">
                  <c:v>1.8823412683836478E-2</c:v>
                </c:pt>
                <c:pt idx="84">
                  <c:v>-9.204108254375112E-3</c:v>
                </c:pt>
                <c:pt idx="85">
                  <c:v>-1.0206477039188728E-4</c:v>
                </c:pt>
                <c:pt idx="86">
                  <c:v>2.3683353323855558E-2</c:v>
                </c:pt>
                <c:pt idx="87">
                  <c:v>-9.3739419732347413E-3</c:v>
                </c:pt>
                <c:pt idx="88">
                  <c:v>4.8581791092996846E-3</c:v>
                </c:pt>
                <c:pt idx="89">
                  <c:v>1.364462165624775E-2</c:v>
                </c:pt>
                <c:pt idx="90">
                  <c:v>2.0801500742995797E-2</c:v>
                </c:pt>
                <c:pt idx="91">
                  <c:v>-5.7435736906105298E-3</c:v>
                </c:pt>
                <c:pt idx="92">
                  <c:v>-3.0045220827458665E-2</c:v>
                </c:pt>
                <c:pt idx="93">
                  <c:v>-5.8526156820981551E-3</c:v>
                </c:pt>
                <c:pt idx="94">
                  <c:v>3.7900189456497785E-2</c:v>
                </c:pt>
                <c:pt idx="95">
                  <c:v>-1.7831023409581873E-2</c:v>
                </c:pt>
                <c:pt idx="96">
                  <c:v>2.0507518413105455E-2</c:v>
                </c:pt>
                <c:pt idx="97">
                  <c:v>-1.3373520488410829E-3</c:v>
                </c:pt>
                <c:pt idx="98">
                  <c:v>2.2172836710656302E-2</c:v>
                </c:pt>
                <c:pt idx="99">
                  <c:v>-1.1562145860519624E-2</c:v>
                </c:pt>
                <c:pt idx="100">
                  <c:v>-2.0170011160267937E-3</c:v>
                </c:pt>
                <c:pt idx="101">
                  <c:v>2.822663817141764E-3</c:v>
                </c:pt>
                <c:pt idx="102">
                  <c:v>1.0908228227981131E-2</c:v>
                </c:pt>
                <c:pt idx="103">
                  <c:v>-1.7844604845316664E-3</c:v>
                </c:pt>
                <c:pt idx="104">
                  <c:v>2.8009886956966299E-2</c:v>
                </c:pt>
                <c:pt idx="105">
                  <c:v>2.2199788036125989E-2</c:v>
                </c:pt>
                <c:pt idx="106">
                  <c:v>2.9591158686140522E-3</c:v>
                </c:pt>
                <c:pt idx="107">
                  <c:v>-1.2363516982855377E-2</c:v>
                </c:pt>
                <c:pt idx="108">
                  <c:v>-1.4055329191503226E-3</c:v>
                </c:pt>
                <c:pt idx="109">
                  <c:v>5.2106224874050736E-3</c:v>
                </c:pt>
                <c:pt idx="110">
                  <c:v>2.2193782269529453E-2</c:v>
                </c:pt>
                <c:pt idx="111">
                  <c:v>-8.065711106862156E-3</c:v>
                </c:pt>
                <c:pt idx="112">
                  <c:v>-2.9067179958302625E-3</c:v>
                </c:pt>
                <c:pt idx="113">
                  <c:v>-2.7710319125910134E-3</c:v>
                </c:pt>
                <c:pt idx="114">
                  <c:v>-4.7682783694387582E-3</c:v>
                </c:pt>
                <c:pt idx="115">
                  <c:v>-3.4095063859410123E-3</c:v>
                </c:pt>
                <c:pt idx="116">
                  <c:v>4.6398749279225257E-3</c:v>
                </c:pt>
                <c:pt idx="117">
                  <c:v>-3.6593580807133493E-3</c:v>
                </c:pt>
                <c:pt idx="118">
                  <c:v>1.6864174887078114E-3</c:v>
                </c:pt>
                <c:pt idx="119">
                  <c:v>2.2643152803248929E-2</c:v>
                </c:pt>
                <c:pt idx="120">
                  <c:v>2.0525531403240696E-3</c:v>
                </c:pt>
                <c:pt idx="121">
                  <c:v>4.6204935475240147E-3</c:v>
                </c:pt>
                <c:pt idx="122">
                  <c:v>-8.1265353158313808E-3</c:v>
                </c:pt>
                <c:pt idx="123">
                  <c:v>-1.2135421525689347E-2</c:v>
                </c:pt>
                <c:pt idx="124">
                  <c:v>-5.0941995015204959E-3</c:v>
                </c:pt>
                <c:pt idx="125">
                  <c:v>1.6111479510197927E-2</c:v>
                </c:pt>
                <c:pt idx="126">
                  <c:v>1.0457981125383554E-2</c:v>
                </c:pt>
                <c:pt idx="127">
                  <c:v>8.2256016037052619E-3</c:v>
                </c:pt>
                <c:pt idx="128">
                  <c:v>9.755758412858948E-4</c:v>
                </c:pt>
                <c:pt idx="129">
                  <c:v>6.80251122100027E-3</c:v>
                </c:pt>
                <c:pt idx="130">
                  <c:v>2.0066417721981318E-2</c:v>
                </c:pt>
                <c:pt idx="131">
                  <c:v>-3.7952236388351081E-2</c:v>
                </c:pt>
                <c:pt idx="132">
                  <c:v>-4.2264683203758558E-4</c:v>
                </c:pt>
                <c:pt idx="133">
                  <c:v>-4.0639999680187201E-2</c:v>
                </c:pt>
                <c:pt idx="134">
                  <c:v>-1.407719391083853E-2</c:v>
                </c:pt>
                <c:pt idx="135">
                  <c:v>-1.8647202033850157E-2</c:v>
                </c:pt>
                <c:pt idx="136">
                  <c:v>3.8194438763498928E-2</c:v>
                </c:pt>
                <c:pt idx="137">
                  <c:v>1.5209143274615861E-2</c:v>
                </c:pt>
                <c:pt idx="138">
                  <c:v>3.9275164590205167E-3</c:v>
                </c:pt>
                <c:pt idx="139">
                  <c:v>3.0423150462389808E-4</c:v>
                </c:pt>
                <c:pt idx="140">
                  <c:v>1.2818523001693699E-2</c:v>
                </c:pt>
                <c:pt idx="141">
                  <c:v>1.1299436230482118E-3</c:v>
                </c:pt>
                <c:pt idx="142">
                  <c:v>-2.1203594075698891E-2</c:v>
                </c:pt>
                <c:pt idx="143">
                  <c:v>-3.4807489359763751E-2</c:v>
                </c:pt>
                <c:pt idx="144">
                  <c:v>1.358648555639797E-2</c:v>
                </c:pt>
                <c:pt idx="145">
                  <c:v>7.9947616672773423E-3</c:v>
                </c:pt>
                <c:pt idx="146">
                  <c:v>-2.7852620799101082E-2</c:v>
                </c:pt>
                <c:pt idx="147">
                  <c:v>-3.8106592232507681E-2</c:v>
                </c:pt>
                <c:pt idx="148">
                  <c:v>-3.1953246652110953E-2</c:v>
                </c:pt>
                <c:pt idx="149">
                  <c:v>-1.319930357947671E-2</c:v>
                </c:pt>
                <c:pt idx="150">
                  <c:v>5.1097899317598498E-3</c:v>
                </c:pt>
                <c:pt idx="151">
                  <c:v>-6.1716646486514645E-3</c:v>
                </c:pt>
                <c:pt idx="152">
                  <c:v>4.7695816147971153E-3</c:v>
                </c:pt>
                <c:pt idx="153">
                  <c:v>1.405345586036303E-2</c:v>
                </c:pt>
                <c:pt idx="154">
                  <c:v>6.3956727583121412E-3</c:v>
                </c:pt>
                <c:pt idx="155">
                  <c:v>-3.9644758102022545E-2</c:v>
                </c:pt>
                <c:pt idx="156">
                  <c:v>1.8992265848131518E-2</c:v>
                </c:pt>
                <c:pt idx="157">
                  <c:v>1.1124035183859748E-2</c:v>
                </c:pt>
                <c:pt idx="158">
                  <c:v>-2.5980056301883442E-3</c:v>
                </c:pt>
                <c:pt idx="159">
                  <c:v>-4.6691748041439354E-3</c:v>
                </c:pt>
                <c:pt idx="160">
                  <c:v>-3.0030052597696567E-3</c:v>
                </c:pt>
                <c:pt idx="161">
                  <c:v>-8.2435987569456394E-3</c:v>
                </c:pt>
                <c:pt idx="162">
                  <c:v>-2.2607442251724008E-2</c:v>
                </c:pt>
                <c:pt idx="163">
                  <c:v>4.3497423189745484E-3</c:v>
                </c:pt>
                <c:pt idx="164">
                  <c:v>8.2499974383679706E-3</c:v>
                </c:pt>
                <c:pt idx="165">
                  <c:v>5.4692876648428698E-3</c:v>
                </c:pt>
                <c:pt idx="166">
                  <c:v>-1.6937947749003694E-2</c:v>
                </c:pt>
                <c:pt idx="167">
                  <c:v>1.0744059876482638E-2</c:v>
                </c:pt>
                <c:pt idx="168">
                  <c:v>1.8101713330918812E-2</c:v>
                </c:pt>
                <c:pt idx="169">
                  <c:v>-1.3823830865462992E-2</c:v>
                </c:pt>
                <c:pt idx="170">
                  <c:v>6.5978349409547476E-3</c:v>
                </c:pt>
                <c:pt idx="171">
                  <c:v>-1.0378792121323048E-2</c:v>
                </c:pt>
                <c:pt idx="172">
                  <c:v>7.8352531815592506E-3</c:v>
                </c:pt>
                <c:pt idx="173">
                  <c:v>2.3926382597200938E-2</c:v>
                </c:pt>
                <c:pt idx="174">
                  <c:v>2.4874539786739293E-2</c:v>
                </c:pt>
                <c:pt idx="175">
                  <c:v>-1.4778885316282235E-2</c:v>
                </c:pt>
                <c:pt idx="176">
                  <c:v>-2.5840321281791197E-3</c:v>
                </c:pt>
                <c:pt idx="177">
                  <c:v>3.7149285336134843E-3</c:v>
                </c:pt>
                <c:pt idx="178">
                  <c:v>-1.3053035401925895E-2</c:v>
                </c:pt>
                <c:pt idx="179">
                  <c:v>1.2517507050752405E-2</c:v>
                </c:pt>
                <c:pt idx="180">
                  <c:v>4.4539976436244891E-3</c:v>
                </c:pt>
                <c:pt idx="181">
                  <c:v>-3.0463704521700272E-3</c:v>
                </c:pt>
                <c:pt idx="182">
                  <c:v>-7.3330495888574451E-4</c:v>
                </c:pt>
                <c:pt idx="183">
                  <c:v>2.3763328541639844E-3</c:v>
                </c:pt>
                <c:pt idx="184">
                  <c:v>-3.0056770267331126E-2</c:v>
                </c:pt>
                <c:pt idx="185">
                  <c:v>1.0623946811240114E-2</c:v>
                </c:pt>
                <c:pt idx="186">
                  <c:v>-7.9370316848405148E-3</c:v>
                </c:pt>
                <c:pt idx="187">
                  <c:v>-2.8035559087077846E-2</c:v>
                </c:pt>
                <c:pt idx="188">
                  <c:v>-1.4016885316738695E-3</c:v>
                </c:pt>
                <c:pt idx="189">
                  <c:v>1.6135913751284599E-2</c:v>
                </c:pt>
                <c:pt idx="190">
                  <c:v>4.6858708344159339E-3</c:v>
                </c:pt>
                <c:pt idx="191">
                  <c:v>-7.4501270710227267E-3</c:v>
                </c:pt>
                <c:pt idx="192">
                  <c:v>-2.8007402430146908E-2</c:v>
                </c:pt>
                <c:pt idx="193">
                  <c:v>6.3107725166334887E-3</c:v>
                </c:pt>
                <c:pt idx="194">
                  <c:v>1.5958119640255675E-2</c:v>
                </c:pt>
                <c:pt idx="195">
                  <c:v>3.8655600717238996E-2</c:v>
                </c:pt>
                <c:pt idx="196">
                  <c:v>-7.4231943470169544E-3</c:v>
                </c:pt>
                <c:pt idx="197">
                  <c:v>-2.8224386178492447E-2</c:v>
                </c:pt>
                <c:pt idx="198">
                  <c:v>-1.2233524457512562E-2</c:v>
                </c:pt>
                <c:pt idx="199">
                  <c:v>-9.5654185710977637E-3</c:v>
                </c:pt>
                <c:pt idx="200">
                  <c:v>-1.508053962427724E-2</c:v>
                </c:pt>
                <c:pt idx="201">
                  <c:v>-1.8743633971115756E-2</c:v>
                </c:pt>
                <c:pt idx="202">
                  <c:v>-4.7835840309827085E-2</c:v>
                </c:pt>
                <c:pt idx="203">
                  <c:v>2.6477201785707921E-2</c:v>
                </c:pt>
                <c:pt idx="204">
                  <c:v>6.9111856853182356E-3</c:v>
                </c:pt>
                <c:pt idx="205">
                  <c:v>1.2167400111401322E-2</c:v>
                </c:pt>
                <c:pt idx="206">
                  <c:v>1.0132639702898927E-2</c:v>
                </c:pt>
                <c:pt idx="207">
                  <c:v>-3.6132554221112909E-3</c:v>
                </c:pt>
                <c:pt idx="208">
                  <c:v>-4.5803025981504291E-4</c:v>
                </c:pt>
                <c:pt idx="209">
                  <c:v>-8.1706422593390941E-3</c:v>
                </c:pt>
                <c:pt idx="210">
                  <c:v>1.1742074626936062E-2</c:v>
                </c:pt>
                <c:pt idx="211">
                  <c:v>-1.2864446249727024E-2</c:v>
                </c:pt>
                <c:pt idx="212">
                  <c:v>-1.7458962824151984E-2</c:v>
                </c:pt>
                <c:pt idx="213">
                  <c:v>4.5725253685385811E-2</c:v>
                </c:pt>
                <c:pt idx="214">
                  <c:v>5.3735937610685514E-2</c:v>
                </c:pt>
                <c:pt idx="215">
                  <c:v>-3.8617934172670604E-3</c:v>
                </c:pt>
                <c:pt idx="216">
                  <c:v>1.0787377779950846E-3</c:v>
                </c:pt>
                <c:pt idx="217">
                  <c:v>3.8784034999266172E-2</c:v>
                </c:pt>
                <c:pt idx="218">
                  <c:v>3.7882372202320908E-2</c:v>
                </c:pt>
                <c:pt idx="219">
                  <c:v>-3.5295375580427792E-3</c:v>
                </c:pt>
                <c:pt idx="220">
                  <c:v>-1.0396467265402555E-2</c:v>
                </c:pt>
                <c:pt idx="221">
                  <c:v>-9.8687537752501393E-3</c:v>
                </c:pt>
                <c:pt idx="222">
                  <c:v>5.5031887972716836E-3</c:v>
                </c:pt>
                <c:pt idx="223">
                  <c:v>-1.8300101136352255E-2</c:v>
                </c:pt>
                <c:pt idx="224">
                  <c:v>-2.9109403548960706E-2</c:v>
                </c:pt>
                <c:pt idx="225">
                  <c:v>3.3946341188489334E-3</c:v>
                </c:pt>
                <c:pt idx="226">
                  <c:v>-7.2652945436559643E-3</c:v>
                </c:pt>
                <c:pt idx="227">
                  <c:v>-3.0350098509304268E-2</c:v>
                </c:pt>
                <c:pt idx="228">
                  <c:v>-1.4977939378256044E-2</c:v>
                </c:pt>
                <c:pt idx="229">
                  <c:v>-5.1066465451746236E-3</c:v>
                </c:pt>
                <c:pt idx="230">
                  <c:v>1.1931173832681738E-2</c:v>
                </c:pt>
                <c:pt idx="231">
                  <c:v>1.5559086255183069E-2</c:v>
                </c:pt>
                <c:pt idx="232">
                  <c:v>-3.9759041347183346E-2</c:v>
                </c:pt>
                <c:pt idx="233">
                  <c:v>1.600068270890399E-2</c:v>
                </c:pt>
                <c:pt idx="234">
                  <c:v>-7.6221129645551904E-4</c:v>
                </c:pt>
                <c:pt idx="235">
                  <c:v>-9.2348941273130043E-3</c:v>
                </c:pt>
                <c:pt idx="236">
                  <c:v>-4.9720501243095037E-2</c:v>
                </c:pt>
                <c:pt idx="237">
                  <c:v>4.3243683543001177E-2</c:v>
                </c:pt>
                <c:pt idx="238">
                  <c:v>-1.2971867238827933E-2</c:v>
                </c:pt>
                <c:pt idx="239">
                  <c:v>1.5915225864402381E-2</c:v>
                </c:pt>
                <c:pt idx="240">
                  <c:v>-4.8170064326863273E-3</c:v>
                </c:pt>
                <c:pt idx="241">
                  <c:v>5.7604836447946797E-3</c:v>
                </c:pt>
                <c:pt idx="242">
                  <c:v>-3.2964870649004469E-2</c:v>
                </c:pt>
                <c:pt idx="243">
                  <c:v>1.3902249818265598E-2</c:v>
                </c:pt>
                <c:pt idx="244">
                  <c:v>-1.3127270537850963E-2</c:v>
                </c:pt>
                <c:pt idx="245">
                  <c:v>-3.5921012482104477E-3</c:v>
                </c:pt>
                <c:pt idx="246">
                  <c:v>7.0390090756714775E-3</c:v>
                </c:pt>
                <c:pt idx="247">
                  <c:v>1.963566816228364E-2</c:v>
                </c:pt>
              </c:numCache>
            </c:numRef>
          </c:yVal>
          <c:smooth val="0"/>
          <c:extLst>
            <c:ext xmlns:c16="http://schemas.microsoft.com/office/drawing/2014/chart" uri="{C3380CC4-5D6E-409C-BE32-E72D297353CC}">
              <c16:uniqueId val="{00000000-CD0D-40B0-8E26-6EDA3B7F0B1C}"/>
            </c:ext>
          </c:extLst>
        </c:ser>
        <c:dLbls>
          <c:showLegendKey val="0"/>
          <c:showVal val="0"/>
          <c:showCatName val="0"/>
          <c:showSerName val="0"/>
          <c:showPercent val="0"/>
          <c:showBubbleSize val="0"/>
        </c:dLbls>
        <c:axId val="1594429568"/>
        <c:axId val="1594430048"/>
      </c:scatterChart>
      <c:valAx>
        <c:axId val="1594429568"/>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4430048"/>
        <c:crosses val="autoZero"/>
        <c:crossBetween val="midCat"/>
      </c:valAx>
      <c:valAx>
        <c:axId val="159443004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4429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933450</xdr:colOff>
      <xdr:row>2</xdr:row>
      <xdr:rowOff>25400</xdr:rowOff>
    </xdr:from>
    <xdr:to>
      <xdr:col>4</xdr:col>
      <xdr:colOff>1035050</xdr:colOff>
      <xdr:row>10</xdr:row>
      <xdr:rowOff>69850</xdr:rowOff>
    </xdr:to>
    <xdr:pic>
      <xdr:nvPicPr>
        <xdr:cNvPr id="2" name="Picture 1" descr="TVS Motor Company Expands And ...">
          <a:extLst>
            <a:ext uri="{FF2B5EF4-FFF2-40B4-BE49-F238E27FC236}">
              <a16:creationId xmlns:a16="http://schemas.microsoft.com/office/drawing/2014/main" id="{A59E80E1-8025-09FD-07D5-75BEF75F938A}"/>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4047" r="12369"/>
        <a:stretch/>
      </xdr:blipFill>
      <xdr:spPr bwMode="auto">
        <a:xfrm>
          <a:off x="2762250" y="400050"/>
          <a:ext cx="2228850" cy="151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495300</xdr:colOff>
      <xdr:row>36</xdr:row>
      <xdr:rowOff>19050</xdr:rowOff>
    </xdr:from>
    <xdr:to>
      <xdr:col>10</xdr:col>
      <xdr:colOff>203200</xdr:colOff>
      <xdr:row>43</xdr:row>
      <xdr:rowOff>0</xdr:rowOff>
    </xdr:to>
    <xdr:sp macro="" textlink="">
      <xdr:nvSpPr>
        <xdr:cNvPr id="2" name="TextBox 1">
          <a:extLst>
            <a:ext uri="{FF2B5EF4-FFF2-40B4-BE49-F238E27FC236}">
              <a16:creationId xmlns:a16="http://schemas.microsoft.com/office/drawing/2014/main" id="{AB8817BC-30F1-229A-5619-CFCE81F14FA7}"/>
            </a:ext>
          </a:extLst>
        </xdr:cNvPr>
        <xdr:cNvSpPr txBox="1"/>
      </xdr:nvSpPr>
      <xdr:spPr>
        <a:xfrm>
          <a:off x="6800850" y="6648450"/>
          <a:ext cx="3892550" cy="127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latin typeface="Calibri" panose="020F0502020204030204" pitchFamily="34" charset="0"/>
              <a:ea typeface="Calibri" panose="020F0502020204030204" pitchFamily="34" charset="0"/>
              <a:cs typeface="Calibri" panose="020F0502020204030204" pitchFamily="34" charset="0"/>
            </a:rPr>
            <a:t>The </a:t>
          </a:r>
          <a:r>
            <a:rPr lang="en-IN" b="0">
              <a:latin typeface="Calibri" panose="020F0502020204030204" pitchFamily="34" charset="0"/>
              <a:ea typeface="Calibri" panose="020F0502020204030204" pitchFamily="34" charset="0"/>
              <a:cs typeface="Calibri" panose="020F0502020204030204" pitchFamily="34" charset="0"/>
            </a:rPr>
            <a:t>FCFE</a:t>
          </a:r>
          <a:r>
            <a:rPr lang="en-IN">
              <a:latin typeface="Calibri" panose="020F0502020204030204" pitchFamily="34" charset="0"/>
              <a:ea typeface="Calibri" panose="020F0502020204030204" pitchFamily="34" charset="0"/>
              <a:cs typeface="Calibri" panose="020F0502020204030204" pitchFamily="34" charset="0"/>
            </a:rPr>
            <a:t> has been showing a steady upward trend, driven by increasing profitability and effective working capital management. The company's ability to generate higher cash flows for equity shareholders reflects strong operational efficiency and strategic debt utilization. However, the reliance on debt financing should be carefully monitored to ensure long-term financial sustainability.</a:t>
          </a:r>
          <a:endParaRPr lang="en-IN" sz="11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322</xdr:colOff>
      <xdr:row>13</xdr:row>
      <xdr:rowOff>98379</xdr:rowOff>
    </xdr:from>
    <xdr:to>
      <xdr:col>15</xdr:col>
      <xdr:colOff>322</xdr:colOff>
      <xdr:row>28</xdr:row>
      <xdr:rowOff>79421</xdr:rowOff>
    </xdr:to>
    <xdr:graphicFrame macro="">
      <xdr:nvGraphicFramePr>
        <xdr:cNvPr id="3" name="Chart 2">
          <a:extLst>
            <a:ext uri="{FF2B5EF4-FFF2-40B4-BE49-F238E27FC236}">
              <a16:creationId xmlns:a16="http://schemas.microsoft.com/office/drawing/2014/main" id="{8BE96D0C-6AEF-D3B8-9F8F-05ABFEB65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203200</xdr:colOff>
      <xdr:row>1</xdr:row>
      <xdr:rowOff>133350</xdr:rowOff>
    </xdr:from>
    <xdr:to>
      <xdr:col>18</xdr:col>
      <xdr:colOff>355600</xdr:colOff>
      <xdr:row>11</xdr:row>
      <xdr:rowOff>133350</xdr:rowOff>
    </xdr:to>
    <xdr:sp macro="" textlink="">
      <xdr:nvSpPr>
        <xdr:cNvPr id="2" name="TextBox 1">
          <a:extLst>
            <a:ext uri="{FF2B5EF4-FFF2-40B4-BE49-F238E27FC236}">
              <a16:creationId xmlns:a16="http://schemas.microsoft.com/office/drawing/2014/main" id="{51B92D31-BADC-F4A1-1AE9-2DFE561E12BA}"/>
            </a:ext>
          </a:extLst>
        </xdr:cNvPr>
        <xdr:cNvSpPr txBox="1"/>
      </xdr:nvSpPr>
      <xdr:spPr>
        <a:xfrm>
          <a:off x="8083550" y="317500"/>
          <a:ext cx="4419600" cy="184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latin typeface="Times New Roman" panose="02020603050405020304" pitchFamily="18" charset="0"/>
              <a:cs typeface="Times New Roman" panose="02020603050405020304" pitchFamily="18" charset="0"/>
            </a:rPr>
            <a:t>The </a:t>
          </a:r>
          <a:r>
            <a:rPr lang="en-IN" b="0">
              <a:latin typeface="Times New Roman" panose="02020603050405020304" pitchFamily="18" charset="0"/>
              <a:cs typeface="Times New Roman" panose="02020603050405020304" pitchFamily="18" charset="0"/>
            </a:rPr>
            <a:t>beta</a:t>
          </a:r>
          <a:r>
            <a:rPr lang="en-IN">
              <a:latin typeface="Times New Roman" panose="02020603050405020304" pitchFamily="18" charset="0"/>
              <a:cs typeface="Times New Roman" panose="02020603050405020304" pitchFamily="18" charset="0"/>
            </a:rPr>
            <a:t> of TVS Motor Company, being close to 1, indicates that the stock moves in line with the overall market. This suggests a balanced risk-return profile, where the stock is neither highly volatile nor defensive. Investors can expect the stock to generally follow market trends, making it a suitable choice for those seeking market-level risk exposure.</a:t>
          </a:r>
        </a:p>
        <a:p>
          <a:endParaRPr lang="en-IN">
            <a:latin typeface="Times New Roman" panose="02020603050405020304" pitchFamily="18" charset="0"/>
            <a:cs typeface="Times New Roman" panose="02020603050405020304" pitchFamily="18" charset="0"/>
          </a:endParaRPr>
        </a:p>
        <a:p>
          <a:r>
            <a:rPr lang="en-IN" sz="1100" b="0" i="0">
              <a:solidFill>
                <a:schemeClr val="dk1"/>
              </a:solidFill>
              <a:effectLst/>
              <a:latin typeface="Times New Roman" panose="02020603050405020304" pitchFamily="18" charset="0"/>
              <a:ea typeface="+mn-ea"/>
              <a:cs typeface="Times New Roman" panose="02020603050405020304" pitchFamily="18" charset="0"/>
            </a:rPr>
            <a:t>The Beta scatter plot appears to show a distribution of data points with slight fluctuations around the zero line, indicating minimal volatility or sensitivity to market movements. This suggests that the asset or portfolio represented in the plot has a relatively stable performance with low systematic risk.</a:t>
          </a:r>
          <a:endParaRPr lang="en-IN" sz="11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E21"/>
  <sheetViews>
    <sheetView topLeftCell="A5" zoomScale="99" zoomScaleNormal="99" workbookViewId="0">
      <selection activeCell="J14" sqref="J14"/>
    </sheetView>
  </sheetViews>
  <sheetFormatPr defaultRowHeight="14.5" x14ac:dyDescent="0.35"/>
  <cols>
    <col min="4" max="4" width="30.453125" customWidth="1"/>
    <col min="5" max="5" width="26.36328125" customWidth="1"/>
  </cols>
  <sheetData>
    <row r="1" spans="4:5" ht="15" thickBot="1" x14ac:dyDescent="0.4"/>
    <row r="2" spans="4:5" x14ac:dyDescent="0.35">
      <c r="D2" s="60"/>
      <c r="E2" s="61"/>
    </row>
    <row r="3" spans="4:5" x14ac:dyDescent="0.35">
      <c r="D3" s="62"/>
      <c r="E3" s="63"/>
    </row>
    <row r="4" spans="4:5" x14ac:dyDescent="0.35">
      <c r="D4" s="62"/>
      <c r="E4" s="63"/>
    </row>
    <row r="5" spans="4:5" x14ac:dyDescent="0.35">
      <c r="D5" s="62"/>
      <c r="E5" s="63"/>
    </row>
    <row r="6" spans="4:5" x14ac:dyDescent="0.35">
      <c r="D6" s="62"/>
      <c r="E6" s="63"/>
    </row>
    <row r="7" spans="4:5" x14ac:dyDescent="0.35">
      <c r="D7" s="62"/>
      <c r="E7" s="63"/>
    </row>
    <row r="8" spans="4:5" x14ac:dyDescent="0.35">
      <c r="D8" s="62"/>
      <c r="E8" s="63"/>
    </row>
    <row r="9" spans="4:5" x14ac:dyDescent="0.35">
      <c r="D9" s="62"/>
      <c r="E9" s="63"/>
    </row>
    <row r="10" spans="4:5" x14ac:dyDescent="0.35">
      <c r="D10" s="62"/>
      <c r="E10" s="63"/>
    </row>
    <row r="11" spans="4:5" x14ac:dyDescent="0.35">
      <c r="D11" s="62"/>
      <c r="E11" s="63"/>
    </row>
    <row r="12" spans="4:5" x14ac:dyDescent="0.35">
      <c r="D12" s="62"/>
      <c r="E12" s="63"/>
    </row>
    <row r="13" spans="4:5" ht="31" customHeight="1" x14ac:dyDescent="0.35">
      <c r="D13" s="83" t="s">
        <v>295</v>
      </c>
      <c r="E13" s="84"/>
    </row>
    <row r="14" spans="4:5" x14ac:dyDescent="0.35">
      <c r="D14" s="85" t="s">
        <v>161</v>
      </c>
      <c r="E14" s="86"/>
    </row>
    <row r="15" spans="4:5" x14ac:dyDescent="0.35">
      <c r="D15" s="85" t="s">
        <v>162</v>
      </c>
      <c r="E15" s="86"/>
    </row>
    <row r="16" spans="4:5" x14ac:dyDescent="0.35">
      <c r="D16" s="62"/>
      <c r="E16" s="63"/>
    </row>
    <row r="17" spans="4:5" x14ac:dyDescent="0.35">
      <c r="D17" s="57" t="s">
        <v>290</v>
      </c>
      <c r="E17" s="58" t="s">
        <v>291</v>
      </c>
    </row>
    <row r="18" spans="4:5" x14ac:dyDescent="0.35">
      <c r="D18" s="57" t="s">
        <v>292</v>
      </c>
      <c r="E18" s="58">
        <v>21020366</v>
      </c>
    </row>
    <row r="19" spans="4:5" x14ac:dyDescent="0.35">
      <c r="D19" s="57" t="s">
        <v>293</v>
      </c>
      <c r="E19" s="58" t="s">
        <v>0</v>
      </c>
    </row>
    <row r="20" spans="4:5" x14ac:dyDescent="0.35">
      <c r="D20" s="57" t="s">
        <v>294</v>
      </c>
      <c r="E20" s="59">
        <f ca="1">TODAY()</f>
        <v>45751</v>
      </c>
    </row>
    <row r="21" spans="4:5" ht="15" thickBot="1" x14ac:dyDescent="0.4">
      <c r="D21" s="64"/>
      <c r="E21" s="65"/>
    </row>
  </sheetData>
  <mergeCells count="3">
    <mergeCell ref="D13:E13"/>
    <mergeCell ref="D14:E14"/>
    <mergeCell ref="D15:E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32"/>
  <sheetViews>
    <sheetView topLeftCell="H1" zoomScale="82" zoomScaleNormal="94" workbookViewId="0">
      <selection activeCell="C97" sqref="C97"/>
    </sheetView>
  </sheetViews>
  <sheetFormatPr defaultRowHeight="14.5" x14ac:dyDescent="0.35"/>
  <cols>
    <col min="1" max="1" width="51.1796875" bestFit="1" customWidth="1"/>
    <col min="2" max="2" width="13.6328125" bestFit="1" customWidth="1"/>
    <col min="3" max="3" width="16.26953125" customWidth="1"/>
    <col min="4" max="9" width="15.36328125" customWidth="1"/>
    <col min="10" max="10" width="16.7265625" customWidth="1"/>
    <col min="11" max="11" width="24.453125" bestFit="1" customWidth="1"/>
    <col min="12" max="12" width="8.81640625" bestFit="1" customWidth="1"/>
    <col min="15" max="18" width="9.08984375" bestFit="1" customWidth="1"/>
  </cols>
  <sheetData>
    <row r="1" spans="1:20" ht="15.5" customHeight="1" x14ac:dyDescent="0.35">
      <c r="A1" s="1"/>
      <c r="B1" s="1"/>
      <c r="C1" s="1"/>
      <c r="D1" s="1"/>
      <c r="E1" s="1"/>
      <c r="F1" s="1"/>
      <c r="G1" s="1"/>
      <c r="H1" s="1"/>
      <c r="I1" s="1"/>
      <c r="J1" s="1"/>
      <c r="K1" s="2"/>
      <c r="L1" s="1"/>
      <c r="M1" s="1"/>
      <c r="N1" s="1"/>
      <c r="O1" s="1"/>
      <c r="P1" s="1"/>
      <c r="Q1" s="1"/>
      <c r="R1" s="1"/>
      <c r="S1" s="1"/>
      <c r="T1" s="1"/>
    </row>
    <row r="2" spans="1:20" ht="15.5" customHeight="1" x14ac:dyDescent="0.35">
      <c r="A2" s="16" t="s">
        <v>0</v>
      </c>
      <c r="B2" s="17"/>
      <c r="C2" s="17"/>
      <c r="D2" s="1"/>
      <c r="E2" s="1"/>
      <c r="F2" s="1"/>
      <c r="G2" s="1"/>
      <c r="H2" s="1"/>
      <c r="I2" s="1"/>
      <c r="J2" s="1"/>
      <c r="K2" s="1"/>
      <c r="L2" s="1"/>
      <c r="M2" s="1"/>
      <c r="N2" s="1"/>
      <c r="O2" s="1"/>
      <c r="P2" s="1"/>
      <c r="Q2" s="1"/>
      <c r="R2" s="1"/>
      <c r="S2" s="1"/>
      <c r="T2" s="1"/>
    </row>
    <row r="3" spans="1:20" ht="15.5" customHeight="1" x14ac:dyDescent="0.35">
      <c r="A3" s="16"/>
      <c r="B3" s="17"/>
      <c r="C3" s="17"/>
      <c r="D3" s="1"/>
      <c r="E3" s="1"/>
      <c r="F3" s="1"/>
      <c r="G3" s="1"/>
      <c r="H3" s="1"/>
      <c r="I3" s="1"/>
      <c r="J3" s="1"/>
      <c r="K3" s="1"/>
      <c r="L3" s="1"/>
      <c r="M3" s="1"/>
      <c r="N3" s="1"/>
      <c r="O3" s="1"/>
      <c r="P3" s="1"/>
      <c r="Q3" s="1"/>
      <c r="R3" s="1"/>
      <c r="S3" s="1"/>
      <c r="T3" s="1"/>
    </row>
    <row r="4" spans="1:20" ht="15.5" customHeight="1" x14ac:dyDescent="0.35">
      <c r="A4" s="81" t="s">
        <v>130</v>
      </c>
      <c r="B4" s="1"/>
      <c r="C4" s="1"/>
      <c r="D4" s="1"/>
      <c r="E4" s="1"/>
      <c r="F4" s="1"/>
      <c r="G4" s="1"/>
      <c r="H4" s="1"/>
      <c r="I4" s="1"/>
      <c r="J4" s="1"/>
      <c r="K4" s="1"/>
      <c r="L4" s="1"/>
      <c r="M4" s="1"/>
      <c r="N4" s="1"/>
      <c r="O4" s="1"/>
      <c r="P4" s="1"/>
      <c r="Q4" s="1"/>
      <c r="R4" s="1"/>
      <c r="S4" s="1"/>
      <c r="T4" s="1"/>
    </row>
    <row r="5" spans="1:20" x14ac:dyDescent="0.35">
      <c r="A5" s="4" t="s">
        <v>47</v>
      </c>
      <c r="B5" s="4"/>
      <c r="C5" s="4">
        <v>2018</v>
      </c>
      <c r="D5" s="4">
        <v>2019</v>
      </c>
      <c r="E5" s="4">
        <v>2020</v>
      </c>
      <c r="F5" s="4">
        <v>2021</v>
      </c>
      <c r="G5" s="4">
        <v>2022</v>
      </c>
      <c r="H5" s="4">
        <v>2023</v>
      </c>
      <c r="I5" s="4">
        <v>2024</v>
      </c>
      <c r="J5" s="1"/>
      <c r="K5" s="1"/>
      <c r="L5" s="1"/>
      <c r="M5" s="1"/>
      <c r="N5" s="1"/>
      <c r="O5" s="1"/>
      <c r="P5" s="1"/>
      <c r="Q5" s="1"/>
      <c r="R5" s="1"/>
      <c r="S5" s="1"/>
      <c r="T5" s="1"/>
    </row>
    <row r="6" spans="1:20" x14ac:dyDescent="0.35">
      <c r="A6" s="5" t="s">
        <v>1</v>
      </c>
      <c r="B6" s="3" t="s">
        <v>123</v>
      </c>
      <c r="C6" s="6"/>
      <c r="D6" s="6"/>
      <c r="E6" s="6"/>
      <c r="F6" s="6"/>
      <c r="G6" s="6"/>
      <c r="H6" s="6"/>
      <c r="I6" s="6"/>
      <c r="J6" s="1"/>
      <c r="K6" s="7" t="s">
        <v>88</v>
      </c>
      <c r="L6" s="7"/>
      <c r="M6" s="7"/>
      <c r="N6" s="7"/>
      <c r="O6" s="7"/>
      <c r="P6" s="7"/>
      <c r="Q6" s="7"/>
      <c r="R6" s="7"/>
      <c r="S6" s="1"/>
      <c r="T6" s="1"/>
    </row>
    <row r="7" spans="1:20" x14ac:dyDescent="0.35">
      <c r="A7" s="7" t="s">
        <v>2</v>
      </c>
      <c r="B7" s="6"/>
      <c r="C7" s="6"/>
      <c r="D7" s="6"/>
      <c r="E7" s="6"/>
      <c r="F7" s="6"/>
      <c r="G7" s="6"/>
      <c r="H7" s="6"/>
      <c r="I7" s="8"/>
      <c r="J7" s="1"/>
      <c r="K7" s="7"/>
      <c r="L7" s="7"/>
      <c r="M7" s="7"/>
      <c r="N7" s="7"/>
      <c r="O7" s="7"/>
      <c r="P7" s="7"/>
      <c r="Q7" s="7"/>
      <c r="R7" s="7"/>
      <c r="S7" s="1"/>
      <c r="T7" s="1"/>
    </row>
    <row r="8" spans="1:20" x14ac:dyDescent="0.35">
      <c r="A8" s="9" t="s">
        <v>3</v>
      </c>
      <c r="B8" s="6"/>
      <c r="C8" s="8">
        <v>2315.46</v>
      </c>
      <c r="D8" s="8">
        <v>2526.29</v>
      </c>
      <c r="E8" s="2">
        <v>2745.54</v>
      </c>
      <c r="F8" s="1">
        <v>2632.75</v>
      </c>
      <c r="G8" s="8">
        <v>2939.8</v>
      </c>
      <c r="H8" s="8">
        <v>3260.17</v>
      </c>
      <c r="I8" s="8">
        <v>3442.18</v>
      </c>
      <c r="J8" s="1"/>
      <c r="K8" s="7"/>
      <c r="L8" s="7" t="s">
        <v>108</v>
      </c>
      <c r="M8" s="7" t="s">
        <v>89</v>
      </c>
      <c r="N8" s="7" t="s">
        <v>90</v>
      </c>
      <c r="O8" s="7" t="s">
        <v>91</v>
      </c>
      <c r="P8" s="7" t="s">
        <v>92</v>
      </c>
      <c r="Q8" s="7" t="s">
        <v>93</v>
      </c>
      <c r="R8" s="7" t="s">
        <v>109</v>
      </c>
      <c r="S8" s="1"/>
      <c r="T8" s="1"/>
    </row>
    <row r="9" spans="1:20" x14ac:dyDescent="0.35">
      <c r="A9" s="9" t="s">
        <v>4</v>
      </c>
      <c r="B9" s="6"/>
      <c r="C9" s="6">
        <v>91.74</v>
      </c>
      <c r="D9" s="6">
        <v>109.14</v>
      </c>
      <c r="E9" s="6">
        <v>126.56</v>
      </c>
      <c r="F9" s="6">
        <v>112.56</v>
      </c>
      <c r="G9" s="6">
        <v>246.22</v>
      </c>
      <c r="H9" s="6">
        <v>274.12</v>
      </c>
      <c r="I9" s="6">
        <v>329.73</v>
      </c>
      <c r="J9" s="1"/>
      <c r="K9" s="6" t="s">
        <v>94</v>
      </c>
      <c r="L9" s="8">
        <f>C8+C9</f>
        <v>2407.1999999999998</v>
      </c>
      <c r="M9" s="8">
        <f t="shared" ref="M9:R9" si="0">D8+D9</f>
        <v>2635.43</v>
      </c>
      <c r="N9" s="8">
        <f t="shared" si="0"/>
        <v>2872.1</v>
      </c>
      <c r="O9" s="8">
        <f>F8+F9+F12</f>
        <v>2858.1</v>
      </c>
      <c r="P9" s="8">
        <f t="shared" si="0"/>
        <v>3186.02</v>
      </c>
      <c r="Q9" s="8">
        <f t="shared" si="0"/>
        <v>3534.29</v>
      </c>
      <c r="R9" s="8">
        <f t="shared" si="0"/>
        <v>3771.91</v>
      </c>
      <c r="S9" s="1"/>
      <c r="T9" s="1"/>
    </row>
    <row r="10" spans="1:20" x14ac:dyDescent="0.35">
      <c r="A10" s="9" t="s">
        <v>5</v>
      </c>
      <c r="B10" s="6"/>
      <c r="C10" s="6">
        <v>56.41</v>
      </c>
      <c r="D10" s="6">
        <v>53.02</v>
      </c>
      <c r="E10" s="6">
        <v>176.73</v>
      </c>
      <c r="F10" s="6">
        <v>264.81</v>
      </c>
      <c r="G10" s="6">
        <v>366.82</v>
      </c>
      <c r="H10" s="6">
        <v>335.72</v>
      </c>
      <c r="I10" s="6">
        <v>329.67</v>
      </c>
      <c r="J10" s="1"/>
      <c r="K10" s="6" t="s">
        <v>95</v>
      </c>
      <c r="L10" s="8">
        <f>C18-L9</f>
        <v>2219.0700000000006</v>
      </c>
      <c r="M10" s="8">
        <f t="shared" ref="M10:R10" si="1">D18-M9</f>
        <v>2579.02</v>
      </c>
      <c r="N10" s="8">
        <f t="shared" si="1"/>
        <v>3259.6299999999997</v>
      </c>
      <c r="O10" s="8">
        <f>F18-O9</f>
        <v>3892.56</v>
      </c>
      <c r="P10" s="8">
        <f t="shared" si="1"/>
        <v>5314.4599999999991</v>
      </c>
      <c r="Q10" s="8">
        <f t="shared" si="1"/>
        <v>6773.55</v>
      </c>
      <c r="R10" s="8">
        <f t="shared" si="1"/>
        <v>8072.51</v>
      </c>
      <c r="S10" s="1"/>
      <c r="T10" s="1"/>
    </row>
    <row r="11" spans="1:20" x14ac:dyDescent="0.35">
      <c r="A11" s="9" t="s">
        <v>6</v>
      </c>
      <c r="B11" s="6"/>
      <c r="C11" s="6">
        <v>39.39</v>
      </c>
      <c r="D11" s="6">
        <v>148.09</v>
      </c>
      <c r="E11" s="6">
        <v>158.87</v>
      </c>
      <c r="F11" s="6">
        <v>166.1</v>
      </c>
      <c r="G11" s="6">
        <v>178.26</v>
      </c>
      <c r="H11" s="6">
        <v>353.61</v>
      </c>
      <c r="I11" s="6">
        <v>600.41</v>
      </c>
      <c r="J11" s="2"/>
      <c r="K11" s="6" t="s">
        <v>96</v>
      </c>
      <c r="L11" s="6">
        <f>C24+C25</f>
        <v>10.9</v>
      </c>
      <c r="M11" s="6">
        <f t="shared" ref="M11:R11" si="2">D24+D25</f>
        <v>43.870000000000005</v>
      </c>
      <c r="N11" s="6">
        <f t="shared" si="2"/>
        <v>419.17</v>
      </c>
      <c r="O11" s="6">
        <f>F24+F25</f>
        <v>929.81000000000006</v>
      </c>
      <c r="P11" s="6">
        <f t="shared" si="2"/>
        <v>401.29</v>
      </c>
      <c r="Q11" s="6">
        <f t="shared" si="2"/>
        <v>241.96</v>
      </c>
      <c r="R11" s="6">
        <f t="shared" si="2"/>
        <v>530.96</v>
      </c>
      <c r="S11" s="1"/>
      <c r="T11" s="1"/>
    </row>
    <row r="12" spans="1:20" x14ac:dyDescent="0.35">
      <c r="A12" s="9" t="s">
        <v>81</v>
      </c>
      <c r="B12" s="6"/>
      <c r="C12" s="18" t="s">
        <v>80</v>
      </c>
      <c r="D12" s="18" t="s">
        <v>80</v>
      </c>
      <c r="E12" s="18" t="s">
        <v>80</v>
      </c>
      <c r="F12" s="6">
        <v>112.79</v>
      </c>
      <c r="G12" s="18" t="s">
        <v>80</v>
      </c>
      <c r="H12" s="18" t="s">
        <v>80</v>
      </c>
      <c r="I12" s="18" t="s">
        <v>80</v>
      </c>
      <c r="J12" s="1"/>
      <c r="K12" s="6" t="s">
        <v>97</v>
      </c>
      <c r="L12" s="6">
        <f>C23</f>
        <v>968.37</v>
      </c>
      <c r="M12" s="6">
        <f t="shared" ref="M12:R12" si="3">D23</f>
        <v>1414.14</v>
      </c>
      <c r="N12" s="6">
        <f t="shared" si="3"/>
        <v>1281.3599999999999</v>
      </c>
      <c r="O12" s="6">
        <f>F23</f>
        <v>869.98</v>
      </c>
      <c r="P12" s="6">
        <f t="shared" si="3"/>
        <v>972.75</v>
      </c>
      <c r="Q12" s="6">
        <f t="shared" si="3"/>
        <v>979.29</v>
      </c>
      <c r="R12" s="6">
        <f t="shared" si="3"/>
        <v>1302.1400000000001</v>
      </c>
      <c r="S12" s="1"/>
      <c r="T12" s="1"/>
    </row>
    <row r="13" spans="1:20" x14ac:dyDescent="0.35">
      <c r="A13" s="9" t="s">
        <v>7</v>
      </c>
      <c r="B13" s="6"/>
      <c r="C13" s="6"/>
      <c r="D13" s="6"/>
      <c r="E13" s="6"/>
      <c r="F13" s="6"/>
      <c r="G13" s="6"/>
      <c r="H13" s="6"/>
      <c r="I13" s="6"/>
      <c r="J13" s="1"/>
      <c r="K13" s="6" t="s">
        <v>98</v>
      </c>
      <c r="L13" s="6">
        <f>C20</f>
        <v>964.39</v>
      </c>
      <c r="M13" s="6">
        <f t="shared" ref="M13:R13" si="4">D20</f>
        <v>1175.94</v>
      </c>
      <c r="N13" s="6">
        <f t="shared" si="4"/>
        <v>1038.93</v>
      </c>
      <c r="O13" s="6">
        <f t="shared" si="4"/>
        <v>1151.81</v>
      </c>
      <c r="P13" s="6">
        <f t="shared" si="4"/>
        <v>1122.68</v>
      </c>
      <c r="Q13" s="6">
        <f t="shared" si="4"/>
        <v>1236.3599999999999</v>
      </c>
      <c r="R13" s="6">
        <f t="shared" si="4"/>
        <v>1370.8</v>
      </c>
      <c r="S13" s="1"/>
      <c r="T13" s="1"/>
    </row>
    <row r="14" spans="1:20" x14ac:dyDescent="0.35">
      <c r="A14" s="10" t="s">
        <v>10</v>
      </c>
      <c r="B14" s="6"/>
      <c r="C14" s="8">
        <v>2035.38</v>
      </c>
      <c r="D14" s="8">
        <v>2300.67</v>
      </c>
      <c r="E14" s="8">
        <v>2605.88</v>
      </c>
      <c r="F14" s="8">
        <v>3314.52</v>
      </c>
      <c r="G14" s="8">
        <v>4585.75</v>
      </c>
      <c r="H14" s="8">
        <v>5491.95</v>
      </c>
      <c r="I14" s="8">
        <v>6828.07</v>
      </c>
      <c r="J14" s="1"/>
      <c r="K14" s="6" t="s">
        <v>99</v>
      </c>
      <c r="L14" s="8">
        <f>C29-SUM(L11:L13)</f>
        <v>586.30999999999995</v>
      </c>
      <c r="M14" s="8">
        <f t="shared" ref="M14:R14" si="5">D29-SUM(M11:M13)</f>
        <v>520.95999999999958</v>
      </c>
      <c r="N14" s="8">
        <f t="shared" si="5"/>
        <v>482.13000000000011</v>
      </c>
      <c r="O14" s="8">
        <f>F29-SUM(O11:O13)</f>
        <v>495.19000000000005</v>
      </c>
      <c r="P14" s="8">
        <f t="shared" si="5"/>
        <v>905.10999999999967</v>
      </c>
      <c r="Q14" s="8">
        <f t="shared" si="5"/>
        <v>1226.9400000000005</v>
      </c>
      <c r="R14" s="8">
        <f t="shared" si="5"/>
        <v>1013.9199999999996</v>
      </c>
      <c r="S14" s="1"/>
      <c r="T14" s="1"/>
    </row>
    <row r="15" spans="1:20" x14ac:dyDescent="0.35">
      <c r="A15" s="10" t="s">
        <v>41</v>
      </c>
      <c r="B15" s="6"/>
      <c r="C15" s="6">
        <v>0.13</v>
      </c>
      <c r="D15" s="6">
        <v>0.14000000000000001</v>
      </c>
      <c r="E15" s="6">
        <v>249.66</v>
      </c>
      <c r="F15" s="6">
        <v>0.8</v>
      </c>
      <c r="G15" s="6">
        <v>65.290000000000006</v>
      </c>
      <c r="H15" s="6">
        <v>482.54</v>
      </c>
      <c r="I15" s="6">
        <v>152.69</v>
      </c>
      <c r="J15" s="1"/>
      <c r="K15" s="6" t="s">
        <v>100</v>
      </c>
      <c r="L15" s="8">
        <f>SUM(L9:L14)</f>
        <v>7156.24</v>
      </c>
      <c r="M15" s="8">
        <f t="shared" ref="M15:R15" si="6">SUM(M9:M14)</f>
        <v>8369.3599999999988</v>
      </c>
      <c r="N15" s="8">
        <f t="shared" si="6"/>
        <v>9353.32</v>
      </c>
      <c r="O15" s="8">
        <f>SUM(O9:O14)</f>
        <v>10197.450000000001</v>
      </c>
      <c r="P15" s="8">
        <f t="shared" si="6"/>
        <v>11902.310000000001</v>
      </c>
      <c r="Q15" s="8">
        <f t="shared" si="6"/>
        <v>13992.390000000001</v>
      </c>
      <c r="R15" s="8">
        <f t="shared" si="6"/>
        <v>16062.24</v>
      </c>
      <c r="S15" s="1"/>
      <c r="T15" s="1"/>
    </row>
    <row r="16" spans="1:20" x14ac:dyDescent="0.35">
      <c r="A16" s="9" t="s">
        <v>8</v>
      </c>
      <c r="B16" s="6"/>
      <c r="C16" s="6">
        <v>23.02</v>
      </c>
      <c r="D16" s="6">
        <v>16.78</v>
      </c>
      <c r="E16" s="6">
        <v>10.71</v>
      </c>
      <c r="F16" s="6">
        <v>20.62</v>
      </c>
      <c r="G16" s="6">
        <v>40.54</v>
      </c>
      <c r="H16" s="6">
        <v>26.72</v>
      </c>
      <c r="I16" s="6">
        <v>22.34</v>
      </c>
      <c r="J16" s="1"/>
      <c r="K16" s="6"/>
      <c r="L16" s="8"/>
      <c r="M16" s="8"/>
      <c r="N16" s="8"/>
      <c r="O16" s="8"/>
      <c r="P16" s="8"/>
      <c r="Q16" s="8"/>
      <c r="R16" s="8"/>
      <c r="S16" s="1"/>
      <c r="T16" s="1"/>
    </row>
    <row r="17" spans="1:20" x14ac:dyDescent="0.35">
      <c r="A17" s="9" t="s">
        <v>9</v>
      </c>
      <c r="B17" s="6"/>
      <c r="C17" s="6">
        <v>64.739999999999995</v>
      </c>
      <c r="D17" s="6">
        <v>60.32</v>
      </c>
      <c r="E17" s="6">
        <v>80.11</v>
      </c>
      <c r="F17" s="6">
        <v>125.71</v>
      </c>
      <c r="G17" s="6">
        <v>77.8</v>
      </c>
      <c r="H17" s="6">
        <v>83.01</v>
      </c>
      <c r="I17" s="6">
        <v>139.33000000000001</v>
      </c>
      <c r="J17" s="1"/>
      <c r="K17" s="7" t="s">
        <v>101</v>
      </c>
      <c r="L17" s="6"/>
      <c r="M17" s="6"/>
      <c r="N17" s="6"/>
      <c r="O17" s="6"/>
      <c r="P17" s="6"/>
      <c r="Q17" s="6"/>
      <c r="R17" s="6"/>
      <c r="S17" s="1"/>
      <c r="T17" s="1"/>
    </row>
    <row r="18" spans="1:20" x14ac:dyDescent="0.35">
      <c r="A18" s="7" t="s">
        <v>83</v>
      </c>
      <c r="B18" s="7"/>
      <c r="C18" s="11">
        <v>4626.2700000000004</v>
      </c>
      <c r="D18" s="11">
        <v>5214.45</v>
      </c>
      <c r="E18" s="11">
        <v>6131.73</v>
      </c>
      <c r="F18" s="11">
        <v>6750.66</v>
      </c>
      <c r="G18" s="11">
        <v>8500.48</v>
      </c>
      <c r="H18" s="11">
        <v>10307.84</v>
      </c>
      <c r="I18" s="11">
        <v>11844.42</v>
      </c>
      <c r="J18" s="1"/>
      <c r="K18" s="6"/>
      <c r="L18" s="6"/>
      <c r="M18" s="6"/>
      <c r="N18" s="6"/>
      <c r="O18" s="6"/>
      <c r="P18" s="6"/>
      <c r="Q18" s="6"/>
      <c r="R18" s="6"/>
      <c r="S18" s="1"/>
      <c r="T18" s="1"/>
    </row>
    <row r="19" spans="1:20" x14ac:dyDescent="0.35">
      <c r="A19" s="7" t="s">
        <v>11</v>
      </c>
      <c r="B19" s="6"/>
      <c r="C19" s="6"/>
      <c r="D19" s="6"/>
      <c r="E19" s="6"/>
      <c r="F19" s="6"/>
      <c r="G19" s="6"/>
      <c r="H19" s="6"/>
      <c r="I19" s="6"/>
      <c r="J19" s="1"/>
      <c r="K19" s="6" t="s">
        <v>102</v>
      </c>
      <c r="L19" s="6">
        <f>C39+C47</f>
        <v>1036.97</v>
      </c>
      <c r="M19" s="6">
        <f t="shared" ref="M19" si="7">D39+D47</f>
        <v>1377.94</v>
      </c>
      <c r="N19" s="8">
        <f>E39+E47+E40+E48</f>
        <v>2084.31</v>
      </c>
      <c r="O19" s="8">
        <f t="shared" ref="O19:R19" si="8">F39+F47+F40+F48</f>
        <v>1229.8399999999999</v>
      </c>
      <c r="P19" s="8">
        <f t="shared" si="8"/>
        <v>1962.7200000000003</v>
      </c>
      <c r="Q19" s="8">
        <f t="shared" si="8"/>
        <v>2663.3599999999997</v>
      </c>
      <c r="R19" s="8">
        <f t="shared" si="8"/>
        <v>1963.62</v>
      </c>
      <c r="S19" s="1"/>
      <c r="T19" s="1"/>
    </row>
    <row r="20" spans="1:20" x14ac:dyDescent="0.35">
      <c r="A20" s="6" t="s">
        <v>12</v>
      </c>
      <c r="B20" s="6"/>
      <c r="C20" s="6">
        <v>964.39</v>
      </c>
      <c r="D20" s="8">
        <v>1175.94</v>
      </c>
      <c r="E20" s="8">
        <v>1038.93</v>
      </c>
      <c r="F20" s="8">
        <v>1151.81</v>
      </c>
      <c r="G20" s="8">
        <v>1122.68</v>
      </c>
      <c r="H20" s="8">
        <v>1236.3599999999999</v>
      </c>
      <c r="I20" s="8">
        <v>1370.8</v>
      </c>
      <c r="J20" s="1"/>
      <c r="K20" s="6" t="s">
        <v>103</v>
      </c>
      <c r="L20" s="6">
        <f>C44-C39</f>
        <v>201.92999999999995</v>
      </c>
      <c r="M20" s="6">
        <f t="shared" ref="M20" si="9">D44-D39</f>
        <v>271.24</v>
      </c>
      <c r="N20" s="8">
        <f>E44-E39-E40</f>
        <v>250.64999999999992</v>
      </c>
      <c r="O20" s="8">
        <f t="shared" ref="O20:R20" si="10">F44-F39-F40</f>
        <v>311.75</v>
      </c>
      <c r="P20" s="8">
        <f t="shared" si="10"/>
        <v>391.34999999999997</v>
      </c>
      <c r="Q20" s="8">
        <f t="shared" si="10"/>
        <v>411.21000000000004</v>
      </c>
      <c r="R20" s="8">
        <f t="shared" si="10"/>
        <v>424.42000000000013</v>
      </c>
      <c r="S20" s="1"/>
      <c r="T20" s="1"/>
    </row>
    <row r="21" spans="1:20" x14ac:dyDescent="0.35">
      <c r="A21" s="6" t="s">
        <v>7</v>
      </c>
      <c r="B21" s="6"/>
      <c r="C21" s="6"/>
      <c r="D21" s="6"/>
      <c r="E21" s="6"/>
      <c r="F21" s="6"/>
      <c r="G21" s="6"/>
      <c r="H21" s="6"/>
      <c r="I21" s="6"/>
      <c r="J21" s="1"/>
      <c r="K21" s="6" t="s">
        <v>104</v>
      </c>
      <c r="L21" s="6">
        <f>SUM(C50:C51)</f>
        <v>2485.96</v>
      </c>
      <c r="M21" s="6">
        <f t="shared" ref="M21:R21" si="11">SUM(D50:D51)</f>
        <v>2923.9</v>
      </c>
      <c r="N21" s="6">
        <f t="shared" si="11"/>
        <v>2886.39</v>
      </c>
      <c r="O21" s="6">
        <f t="shared" si="11"/>
        <v>3921.6</v>
      </c>
      <c r="P21" s="6">
        <f t="shared" si="11"/>
        <v>4029.58</v>
      </c>
      <c r="Q21" s="6">
        <f t="shared" si="11"/>
        <v>4130.5599999999995</v>
      </c>
      <c r="R21" s="6">
        <f t="shared" si="11"/>
        <v>5112.17</v>
      </c>
      <c r="S21" s="1"/>
      <c r="T21" s="1"/>
    </row>
    <row r="22" spans="1:20" x14ac:dyDescent="0.35">
      <c r="A22" s="10" t="s">
        <v>43</v>
      </c>
      <c r="B22" s="6"/>
      <c r="C22" s="18" t="s">
        <v>80</v>
      </c>
      <c r="D22" s="18" t="s">
        <v>80</v>
      </c>
      <c r="E22" s="18" t="s">
        <v>80</v>
      </c>
      <c r="F22" s="18" t="s">
        <v>80</v>
      </c>
      <c r="G22" s="6">
        <v>130.22999999999999</v>
      </c>
      <c r="H22" s="6">
        <v>191.92</v>
      </c>
      <c r="I22" s="6">
        <v>163.19</v>
      </c>
      <c r="J22" s="1"/>
      <c r="K22" s="6" t="s">
        <v>105</v>
      </c>
      <c r="L22" s="8">
        <f>C56-C47-L21</f>
        <v>550.96</v>
      </c>
      <c r="M22" s="8">
        <f t="shared" ref="M22" si="12">D56-D47-M21</f>
        <v>448.95999999999958</v>
      </c>
      <c r="N22" s="8">
        <f>E56-E47-N21-E48</f>
        <v>513.88</v>
      </c>
      <c r="O22" s="8">
        <f t="shared" ref="O22:R22" si="13">F56-F47-O21-F48</f>
        <v>563.30999999999972</v>
      </c>
      <c r="P22" s="8">
        <f t="shared" si="13"/>
        <v>696.61999999999966</v>
      </c>
      <c r="Q22" s="8">
        <f t="shared" si="13"/>
        <v>739.41000000000076</v>
      </c>
      <c r="R22" s="8">
        <f t="shared" si="13"/>
        <v>830.99000000000035</v>
      </c>
      <c r="S22" s="1"/>
      <c r="T22" s="1"/>
    </row>
    <row r="23" spans="1:20" x14ac:dyDescent="0.35">
      <c r="A23" s="10" t="s">
        <v>42</v>
      </c>
      <c r="B23" s="6"/>
      <c r="C23" s="6">
        <v>968.37</v>
      </c>
      <c r="D23" s="8">
        <v>1414.14</v>
      </c>
      <c r="E23" s="8">
        <v>1281.3599999999999</v>
      </c>
      <c r="F23" s="6">
        <v>869.98</v>
      </c>
      <c r="G23" s="6">
        <v>972.75</v>
      </c>
      <c r="H23" s="6">
        <v>979.29</v>
      </c>
      <c r="I23" s="8">
        <v>1302.1400000000001</v>
      </c>
      <c r="J23" s="1"/>
      <c r="K23" s="6" t="s">
        <v>106</v>
      </c>
      <c r="L23" s="6">
        <f>SUM(L19:L22)</f>
        <v>4275.82</v>
      </c>
      <c r="M23" s="6">
        <f t="shared" ref="M23:R23" si="14">SUM(M19:M22)</f>
        <v>5022.0399999999991</v>
      </c>
      <c r="N23" s="6">
        <f t="shared" si="14"/>
        <v>5735.2300000000005</v>
      </c>
      <c r="O23" s="6">
        <f t="shared" si="14"/>
        <v>6026.4999999999991</v>
      </c>
      <c r="P23" s="6">
        <f t="shared" si="14"/>
        <v>7080.2699999999995</v>
      </c>
      <c r="Q23" s="6">
        <f t="shared" si="14"/>
        <v>7944.54</v>
      </c>
      <c r="R23" s="6">
        <f t="shared" si="14"/>
        <v>8331.2000000000007</v>
      </c>
      <c r="S23" s="1"/>
      <c r="T23" s="1"/>
    </row>
    <row r="24" spans="1:20" x14ac:dyDescent="0.35">
      <c r="A24" s="10" t="s">
        <v>46</v>
      </c>
      <c r="B24" s="6"/>
      <c r="C24" s="6">
        <v>6.49</v>
      </c>
      <c r="D24" s="6">
        <v>39.130000000000003</v>
      </c>
      <c r="E24" s="6">
        <v>414.3</v>
      </c>
      <c r="F24" s="6">
        <v>858.98</v>
      </c>
      <c r="G24" s="6">
        <v>328.75</v>
      </c>
      <c r="H24" s="6">
        <v>234.35</v>
      </c>
      <c r="I24" s="6">
        <v>485.83</v>
      </c>
      <c r="J24" s="1"/>
      <c r="K24" s="6" t="s">
        <v>18</v>
      </c>
      <c r="L24" s="8">
        <f>C35</f>
        <v>2880.42</v>
      </c>
      <c r="M24" s="8">
        <f t="shared" ref="M24:R24" si="15">D35</f>
        <v>3347.32</v>
      </c>
      <c r="N24" s="8">
        <f t="shared" si="15"/>
        <v>3618.09</v>
      </c>
      <c r="O24" s="8">
        <f t="shared" si="15"/>
        <v>4170.95</v>
      </c>
      <c r="P24" s="8">
        <f t="shared" si="15"/>
        <v>4822.04</v>
      </c>
      <c r="Q24" s="8">
        <f t="shared" si="15"/>
        <v>6047.85</v>
      </c>
      <c r="R24" s="8">
        <f t="shared" si="15"/>
        <v>7731.04</v>
      </c>
      <c r="S24" s="1"/>
      <c r="T24" s="1"/>
    </row>
    <row r="25" spans="1:20" x14ac:dyDescent="0.35">
      <c r="A25" s="10" t="s">
        <v>44</v>
      </c>
      <c r="B25" s="6"/>
      <c r="C25" s="6">
        <v>4.41</v>
      </c>
      <c r="D25" s="6">
        <v>4.74</v>
      </c>
      <c r="E25" s="6">
        <v>4.87</v>
      </c>
      <c r="F25" s="6">
        <v>70.83</v>
      </c>
      <c r="G25" s="6">
        <v>72.540000000000006</v>
      </c>
      <c r="H25" s="6">
        <v>7.61</v>
      </c>
      <c r="I25" s="6">
        <v>45.13</v>
      </c>
      <c r="J25" s="1"/>
      <c r="K25" s="6" t="s">
        <v>107</v>
      </c>
      <c r="L25" s="6">
        <f>SUM(L23:L24)</f>
        <v>7156.24</v>
      </c>
      <c r="M25" s="6">
        <f t="shared" ref="M25:R25" si="16">SUM(M23:M24)</f>
        <v>8369.3599999999988</v>
      </c>
      <c r="N25" s="6">
        <f t="shared" si="16"/>
        <v>9353.32</v>
      </c>
      <c r="O25" s="6">
        <f t="shared" si="16"/>
        <v>10197.449999999999</v>
      </c>
      <c r="P25" s="6">
        <f t="shared" si="16"/>
        <v>11902.31</v>
      </c>
      <c r="Q25" s="6">
        <f t="shared" si="16"/>
        <v>13992.39</v>
      </c>
      <c r="R25" s="6">
        <f t="shared" si="16"/>
        <v>16062.240000000002</v>
      </c>
      <c r="S25" s="1"/>
      <c r="T25" s="1"/>
    </row>
    <row r="26" spans="1:20" x14ac:dyDescent="0.35">
      <c r="A26" s="10" t="s">
        <v>45</v>
      </c>
      <c r="B26" s="6"/>
      <c r="C26" s="6">
        <v>14.23</v>
      </c>
      <c r="D26" s="6">
        <v>14.47</v>
      </c>
      <c r="E26" s="6">
        <v>18</v>
      </c>
      <c r="F26" s="6">
        <v>16.52</v>
      </c>
      <c r="G26" s="6">
        <v>49.53</v>
      </c>
      <c r="H26" s="6">
        <v>62.83</v>
      </c>
      <c r="I26" s="6">
        <v>77.25</v>
      </c>
      <c r="J26" s="1"/>
      <c r="K26" s="1" t="s">
        <v>199</v>
      </c>
      <c r="L26" s="2">
        <f>C47/L19</f>
        <v>0.69370377156523333</v>
      </c>
      <c r="M26" s="2">
        <f t="shared" ref="M26:R26" si="17">D47/M19</f>
        <v>0.48537672177308155</v>
      </c>
      <c r="N26" s="2">
        <f t="shared" si="17"/>
        <v>0.51335933714274751</v>
      </c>
      <c r="O26" s="2">
        <f t="shared" si="17"/>
        <v>5.7568464190463804E-2</v>
      </c>
      <c r="P26" s="2">
        <f t="shared" si="17"/>
        <v>0.22083129534523516</v>
      </c>
      <c r="Q26" s="2">
        <f t="shared" si="17"/>
        <v>0.38787095999038812</v>
      </c>
      <c r="R26" s="2">
        <f t="shared" si="17"/>
        <v>0.26814251229871361</v>
      </c>
      <c r="S26" s="1"/>
      <c r="T26" s="1"/>
    </row>
    <row r="27" spans="1:20" x14ac:dyDescent="0.35">
      <c r="A27" s="9" t="s">
        <v>13</v>
      </c>
      <c r="B27" s="6"/>
      <c r="C27" s="6">
        <v>60.43</v>
      </c>
      <c r="D27" s="6">
        <v>22.94</v>
      </c>
      <c r="E27" s="6">
        <v>0.62</v>
      </c>
      <c r="F27" s="6">
        <v>4.1900000000000004</v>
      </c>
      <c r="G27" s="6">
        <v>1.4</v>
      </c>
      <c r="H27" s="18" t="s">
        <v>80</v>
      </c>
      <c r="I27" s="18" t="s">
        <v>80</v>
      </c>
      <c r="J27" s="1"/>
      <c r="K27" s="1"/>
      <c r="L27" s="1"/>
      <c r="M27" s="1"/>
      <c r="N27" s="1"/>
      <c r="O27" s="1"/>
      <c r="P27" s="1"/>
      <c r="Q27" s="1"/>
      <c r="R27" s="1"/>
      <c r="S27" s="1"/>
      <c r="T27" s="1"/>
    </row>
    <row r="28" spans="1:20" x14ac:dyDescent="0.35">
      <c r="A28" s="6" t="s">
        <v>14</v>
      </c>
      <c r="B28" s="6"/>
      <c r="C28" s="6">
        <v>511.65</v>
      </c>
      <c r="D28" s="6">
        <v>483.55</v>
      </c>
      <c r="E28" s="6">
        <v>463.51</v>
      </c>
      <c r="F28" s="6">
        <v>474.48</v>
      </c>
      <c r="G28" s="6">
        <v>723.95</v>
      </c>
      <c r="H28" s="6">
        <v>972.19</v>
      </c>
      <c r="I28" s="6">
        <v>773.48</v>
      </c>
      <c r="J28" s="1"/>
      <c r="K28" s="1"/>
      <c r="L28" s="1"/>
      <c r="M28" s="1"/>
      <c r="N28" s="1"/>
      <c r="O28" s="1"/>
      <c r="P28" s="1"/>
      <c r="Q28" s="1"/>
      <c r="R28" s="1"/>
      <c r="S28" s="1"/>
      <c r="T28" s="1"/>
    </row>
    <row r="29" spans="1:20" x14ac:dyDescent="0.35">
      <c r="A29" s="7" t="s">
        <v>84</v>
      </c>
      <c r="B29" s="7"/>
      <c r="C29" s="11">
        <v>2529.9699999999998</v>
      </c>
      <c r="D29" s="11">
        <v>3154.91</v>
      </c>
      <c r="E29" s="11">
        <v>3221.59</v>
      </c>
      <c r="F29" s="11">
        <v>3446.79</v>
      </c>
      <c r="G29" s="7">
        <v>3401.83</v>
      </c>
      <c r="H29" s="11">
        <v>3684.55</v>
      </c>
      <c r="I29" s="11">
        <v>4217.82</v>
      </c>
      <c r="J29" s="1"/>
      <c r="K29" s="1"/>
      <c r="L29" s="1"/>
      <c r="M29" s="1"/>
      <c r="N29" s="1"/>
      <c r="O29" s="1"/>
      <c r="P29" s="1"/>
      <c r="Q29" s="1"/>
      <c r="R29" s="1"/>
      <c r="S29" s="1"/>
      <c r="T29" s="1"/>
    </row>
    <row r="30" spans="1:20" x14ac:dyDescent="0.35">
      <c r="A30" s="7" t="s">
        <v>15</v>
      </c>
      <c r="B30" s="6"/>
      <c r="C30" s="8">
        <v>7156.24</v>
      </c>
      <c r="D30" s="8">
        <v>8369.36</v>
      </c>
      <c r="E30" s="8">
        <v>9353.32</v>
      </c>
      <c r="F30" s="8">
        <v>10197.450000000001</v>
      </c>
      <c r="G30" s="8">
        <v>11902.31</v>
      </c>
      <c r="H30" s="8">
        <v>13992.39</v>
      </c>
      <c r="I30" s="8">
        <v>16062.24</v>
      </c>
      <c r="J30" s="1"/>
      <c r="K30" s="1"/>
      <c r="L30" s="1"/>
      <c r="M30" s="1"/>
      <c r="N30" s="1"/>
      <c r="O30" s="1"/>
      <c r="P30" s="1"/>
      <c r="Q30" s="1"/>
      <c r="R30" s="1"/>
      <c r="S30" s="1"/>
      <c r="T30" s="1"/>
    </row>
    <row r="31" spans="1:20" x14ac:dyDescent="0.35">
      <c r="A31" s="7" t="s">
        <v>21</v>
      </c>
      <c r="B31" s="6"/>
      <c r="C31" s="6"/>
      <c r="D31" s="6"/>
      <c r="E31" s="6"/>
      <c r="F31" s="6"/>
      <c r="G31" s="6"/>
      <c r="H31" s="6"/>
      <c r="I31" s="6"/>
      <c r="J31" s="1"/>
      <c r="K31" s="1"/>
      <c r="L31" s="1"/>
      <c r="M31" s="1"/>
      <c r="N31" s="1"/>
      <c r="O31" s="1"/>
      <c r="P31" s="1"/>
      <c r="Q31" s="1"/>
      <c r="R31" s="1"/>
      <c r="S31" s="1"/>
      <c r="T31" s="1"/>
    </row>
    <row r="32" spans="1:20" x14ac:dyDescent="0.35">
      <c r="A32" s="7" t="s">
        <v>22</v>
      </c>
      <c r="B32" s="6"/>
      <c r="C32" s="6"/>
      <c r="D32" s="6"/>
      <c r="E32" s="6"/>
      <c r="F32" s="6"/>
      <c r="G32" s="6"/>
      <c r="H32" s="6"/>
      <c r="I32" s="6"/>
      <c r="J32" s="1"/>
      <c r="K32" s="1"/>
      <c r="L32" s="1"/>
      <c r="M32" s="1"/>
      <c r="N32" s="1"/>
      <c r="O32" s="1"/>
      <c r="P32" s="1"/>
      <c r="Q32" s="1"/>
      <c r="R32" s="1"/>
      <c r="S32" s="1"/>
      <c r="T32" s="1"/>
    </row>
    <row r="33" spans="1:20" x14ac:dyDescent="0.35">
      <c r="A33" s="6" t="s">
        <v>16</v>
      </c>
      <c r="B33" s="6"/>
      <c r="C33" s="6">
        <v>47.51</v>
      </c>
      <c r="D33" s="6">
        <v>47.51</v>
      </c>
      <c r="E33" s="6">
        <v>47.51</v>
      </c>
      <c r="F33" s="6">
        <v>47.51</v>
      </c>
      <c r="G33" s="6">
        <v>47.51</v>
      </c>
      <c r="H33" s="6">
        <v>47.51</v>
      </c>
      <c r="I33" s="6">
        <v>47.51</v>
      </c>
      <c r="J33" s="1"/>
      <c r="K33" s="1"/>
      <c r="L33" s="1"/>
      <c r="M33" s="1"/>
      <c r="N33" s="1"/>
      <c r="O33" s="1"/>
      <c r="P33" s="1"/>
      <c r="Q33" s="1"/>
      <c r="R33" s="1"/>
      <c r="S33" s="1"/>
      <c r="T33" s="1"/>
    </row>
    <row r="34" spans="1:20" x14ac:dyDescent="0.35">
      <c r="A34" s="6" t="s">
        <v>17</v>
      </c>
      <c r="B34" s="6"/>
      <c r="C34" s="8">
        <v>2832.91</v>
      </c>
      <c r="D34" s="8">
        <v>3299.81</v>
      </c>
      <c r="E34" s="8">
        <v>3570.58</v>
      </c>
      <c r="F34" s="8">
        <v>4123.4399999999996</v>
      </c>
      <c r="G34" s="8">
        <v>4774.53</v>
      </c>
      <c r="H34" s="8">
        <v>6000.34</v>
      </c>
      <c r="I34" s="8">
        <v>7683.53</v>
      </c>
      <c r="J34" s="1"/>
      <c r="K34" s="1"/>
      <c r="L34" s="1"/>
      <c r="M34" s="1"/>
      <c r="N34" s="1"/>
      <c r="O34" s="1"/>
      <c r="P34" s="1"/>
      <c r="Q34" s="1"/>
      <c r="R34" s="1"/>
      <c r="S34" s="1"/>
      <c r="T34" s="1"/>
    </row>
    <row r="35" spans="1:20" x14ac:dyDescent="0.35">
      <c r="A35" s="7" t="s">
        <v>85</v>
      </c>
      <c r="B35" s="7"/>
      <c r="C35" s="11">
        <v>2880.42</v>
      </c>
      <c r="D35" s="11">
        <v>3347.32</v>
      </c>
      <c r="E35" s="11">
        <v>3618.09</v>
      </c>
      <c r="F35" s="11">
        <v>4170.95</v>
      </c>
      <c r="G35" s="11">
        <v>4822.04</v>
      </c>
      <c r="H35" s="11">
        <v>6047.85</v>
      </c>
      <c r="I35" s="11">
        <v>7731.04</v>
      </c>
      <c r="J35" s="1"/>
      <c r="K35" s="1"/>
      <c r="L35" s="1"/>
      <c r="M35" s="1"/>
      <c r="N35" s="1"/>
      <c r="O35" s="1"/>
      <c r="P35" s="1"/>
      <c r="Q35" s="1"/>
      <c r="R35" s="1"/>
      <c r="S35" s="1"/>
      <c r="T35" s="1"/>
    </row>
    <row r="36" spans="1:20" x14ac:dyDescent="0.35">
      <c r="A36" s="7" t="s">
        <v>23</v>
      </c>
      <c r="B36" s="6"/>
      <c r="C36" s="6"/>
      <c r="D36" s="6"/>
      <c r="E36" s="6"/>
      <c r="F36" s="6"/>
      <c r="G36" s="6"/>
      <c r="H36" s="6"/>
      <c r="I36" s="6"/>
      <c r="J36" s="1"/>
      <c r="K36" s="1"/>
      <c r="L36" s="1"/>
      <c r="M36" s="1"/>
      <c r="N36" s="1"/>
      <c r="O36" s="1"/>
      <c r="P36" s="1"/>
      <c r="Q36" s="1"/>
      <c r="R36" s="1"/>
      <c r="S36" s="1"/>
      <c r="T36" s="1"/>
    </row>
    <row r="37" spans="1:20" x14ac:dyDescent="0.35">
      <c r="A37" s="7" t="s">
        <v>24</v>
      </c>
      <c r="B37" s="6"/>
      <c r="C37" s="6"/>
      <c r="D37" s="6"/>
      <c r="E37" s="6"/>
      <c r="F37" s="6"/>
      <c r="G37" s="6"/>
      <c r="H37" s="6"/>
      <c r="I37" s="6"/>
      <c r="J37" s="1"/>
      <c r="K37" s="1"/>
      <c r="L37" s="1"/>
      <c r="M37" s="1"/>
      <c r="N37" s="1"/>
      <c r="O37" s="1"/>
      <c r="P37" s="1"/>
      <c r="Q37" s="1"/>
      <c r="R37" s="1"/>
      <c r="S37" s="1"/>
      <c r="T37" s="1"/>
    </row>
    <row r="38" spans="1:20" x14ac:dyDescent="0.35">
      <c r="A38" s="6" t="s">
        <v>25</v>
      </c>
      <c r="B38" s="6"/>
      <c r="C38" s="6"/>
      <c r="D38" s="6"/>
      <c r="E38" s="6"/>
      <c r="F38" s="6"/>
      <c r="G38" s="6"/>
      <c r="H38" s="6"/>
      <c r="I38" s="6"/>
      <c r="J38" s="1"/>
      <c r="K38" s="1"/>
      <c r="L38" s="1"/>
      <c r="M38" s="1"/>
      <c r="N38" s="1"/>
      <c r="O38" s="1"/>
      <c r="P38" s="1"/>
      <c r="Q38" s="1"/>
      <c r="R38" s="1"/>
      <c r="S38" s="1"/>
      <c r="T38" s="1"/>
    </row>
    <row r="39" spans="1:20" x14ac:dyDescent="0.35">
      <c r="A39" s="10" t="s">
        <v>26</v>
      </c>
      <c r="B39" s="6"/>
      <c r="C39" s="6">
        <v>317.62</v>
      </c>
      <c r="D39" s="6">
        <v>709.12</v>
      </c>
      <c r="E39" s="6">
        <v>904.63</v>
      </c>
      <c r="F39" s="8">
        <v>1035.58</v>
      </c>
      <c r="G39" s="8">
        <v>1167.1400000000001</v>
      </c>
      <c r="H39" s="8">
        <v>1211.54</v>
      </c>
      <c r="I39" s="6">
        <v>986.91</v>
      </c>
      <c r="J39" s="1"/>
      <c r="K39" s="1"/>
      <c r="L39" s="1"/>
      <c r="M39" s="1"/>
      <c r="N39" s="1"/>
      <c r="O39" s="1"/>
      <c r="P39" s="1"/>
      <c r="Q39" s="1"/>
      <c r="R39" s="1"/>
      <c r="S39" s="1"/>
      <c r="T39" s="1"/>
    </row>
    <row r="40" spans="1:20" x14ac:dyDescent="0.35">
      <c r="A40" s="10" t="s">
        <v>27</v>
      </c>
      <c r="B40" s="6"/>
      <c r="C40" s="18" t="s">
        <v>80</v>
      </c>
      <c r="D40" s="18" t="s">
        <v>80</v>
      </c>
      <c r="E40" s="6">
        <v>85.79</v>
      </c>
      <c r="F40" s="6">
        <v>93.76</v>
      </c>
      <c r="G40" s="6">
        <v>280.7</v>
      </c>
      <c r="H40" s="6">
        <v>313.24</v>
      </c>
      <c r="I40" s="6">
        <v>313.07</v>
      </c>
      <c r="J40" s="1"/>
      <c r="K40" s="1"/>
      <c r="L40" s="1"/>
      <c r="M40" s="1"/>
      <c r="N40" s="1"/>
      <c r="O40" s="1"/>
      <c r="P40" s="1"/>
      <c r="Q40" s="1"/>
      <c r="R40" s="1"/>
      <c r="S40" s="1"/>
      <c r="T40" s="1"/>
    </row>
    <row r="41" spans="1:20" x14ac:dyDescent="0.35">
      <c r="A41" s="6" t="s">
        <v>28</v>
      </c>
      <c r="B41" s="6"/>
      <c r="C41" s="6">
        <v>53.76</v>
      </c>
      <c r="D41" s="6">
        <v>58.61</v>
      </c>
      <c r="E41" s="6">
        <v>92.6</v>
      </c>
      <c r="F41" s="6">
        <v>116.3</v>
      </c>
      <c r="G41" s="6">
        <v>148.6</v>
      </c>
      <c r="H41" s="6">
        <v>175.88</v>
      </c>
      <c r="I41" s="6">
        <v>205.87</v>
      </c>
      <c r="J41" s="1"/>
      <c r="K41" s="1"/>
      <c r="L41" s="1"/>
      <c r="M41" s="1"/>
      <c r="N41" s="1"/>
      <c r="O41" s="1"/>
      <c r="P41" s="1"/>
      <c r="Q41" s="1"/>
      <c r="R41" s="1"/>
      <c r="S41" s="1"/>
      <c r="T41" s="1"/>
    </row>
    <row r="42" spans="1:20" x14ac:dyDescent="0.35">
      <c r="A42" s="6" t="s">
        <v>29</v>
      </c>
      <c r="B42" s="6"/>
      <c r="C42" s="6">
        <v>148.16999999999999</v>
      </c>
      <c r="D42" s="6">
        <v>212.63</v>
      </c>
      <c r="E42" s="6">
        <v>158.05000000000001</v>
      </c>
      <c r="F42" s="6">
        <v>195.45</v>
      </c>
      <c r="G42" s="6">
        <v>197.87</v>
      </c>
      <c r="H42" s="6">
        <v>198.2</v>
      </c>
      <c r="I42" s="6">
        <v>187.05</v>
      </c>
      <c r="J42" s="1"/>
      <c r="K42" s="1"/>
      <c r="L42" s="1"/>
      <c r="M42" s="1"/>
      <c r="N42" s="1"/>
      <c r="O42" s="1"/>
      <c r="P42" s="1"/>
      <c r="Q42" s="1"/>
      <c r="R42" s="1"/>
      <c r="S42" s="1"/>
      <c r="T42" s="1"/>
    </row>
    <row r="43" spans="1:20" x14ac:dyDescent="0.35">
      <c r="A43" s="6" t="s">
        <v>30</v>
      </c>
      <c r="B43" s="6"/>
      <c r="C43" s="18" t="s">
        <v>80</v>
      </c>
      <c r="D43" s="18" t="s">
        <v>80</v>
      </c>
      <c r="E43" s="18" t="s">
        <v>80</v>
      </c>
      <c r="F43" s="18" t="s">
        <v>80</v>
      </c>
      <c r="G43" s="6">
        <v>44.88</v>
      </c>
      <c r="H43" s="6">
        <v>37.130000000000003</v>
      </c>
      <c r="I43" s="6">
        <v>31.5</v>
      </c>
      <c r="J43" s="1"/>
      <c r="K43" s="1"/>
      <c r="L43" s="1"/>
      <c r="M43" s="1"/>
      <c r="N43" s="1"/>
      <c r="O43" s="1"/>
      <c r="P43" s="1"/>
      <c r="Q43" s="1"/>
      <c r="R43" s="1"/>
      <c r="S43" s="1"/>
      <c r="T43" s="1"/>
    </row>
    <row r="44" spans="1:20" x14ac:dyDescent="0.35">
      <c r="A44" s="7" t="s">
        <v>86</v>
      </c>
      <c r="B44" s="7"/>
      <c r="C44" s="7">
        <v>519.54999999999995</v>
      </c>
      <c r="D44" s="7">
        <v>980.36</v>
      </c>
      <c r="E44" s="11">
        <v>1241.07</v>
      </c>
      <c r="F44" s="11">
        <v>1441.09</v>
      </c>
      <c r="G44" s="11">
        <v>1839.19</v>
      </c>
      <c r="H44" s="11">
        <v>1935.99</v>
      </c>
      <c r="I44" s="11">
        <v>1724.4</v>
      </c>
      <c r="J44" s="1"/>
      <c r="K44" s="1"/>
      <c r="L44" s="1"/>
      <c r="M44" s="1"/>
      <c r="N44" s="1"/>
      <c r="O44" s="1"/>
      <c r="P44" s="1"/>
      <c r="Q44" s="1"/>
      <c r="R44" s="1"/>
      <c r="S44" s="1"/>
      <c r="T44" s="1"/>
    </row>
    <row r="45" spans="1:20" x14ac:dyDescent="0.35">
      <c r="A45" s="7" t="s">
        <v>31</v>
      </c>
      <c r="B45" s="6"/>
      <c r="C45" s="6"/>
      <c r="D45" s="6"/>
      <c r="E45" s="6"/>
      <c r="F45" s="6"/>
      <c r="G45" s="6"/>
      <c r="H45" s="6"/>
      <c r="I45" s="6"/>
      <c r="J45" s="1"/>
      <c r="K45" s="1"/>
      <c r="L45" s="1"/>
      <c r="M45" s="1"/>
      <c r="N45" s="1"/>
      <c r="O45" s="1"/>
      <c r="P45" s="1"/>
      <c r="Q45" s="1"/>
      <c r="R45" s="1"/>
      <c r="S45" s="1"/>
      <c r="T45" s="1"/>
    </row>
    <row r="46" spans="1:20" x14ac:dyDescent="0.35">
      <c r="A46" s="6" t="s">
        <v>40</v>
      </c>
      <c r="B46" s="6"/>
      <c r="C46" s="6"/>
      <c r="D46" s="6"/>
      <c r="E46" s="6"/>
      <c r="F46" s="6"/>
      <c r="G46" s="6"/>
      <c r="H46" s="6"/>
      <c r="I46" s="6"/>
      <c r="J46" s="1"/>
      <c r="K46" s="1"/>
      <c r="L46" s="1"/>
      <c r="M46" s="1"/>
      <c r="N46" s="1"/>
      <c r="O46" s="1"/>
      <c r="P46" s="1"/>
      <c r="Q46" s="1"/>
      <c r="R46" s="1"/>
      <c r="S46" s="1"/>
      <c r="T46" s="1"/>
    </row>
    <row r="47" spans="1:20" x14ac:dyDescent="0.35">
      <c r="A47" s="6" t="s">
        <v>32</v>
      </c>
      <c r="B47" s="6"/>
      <c r="C47" s="6">
        <v>719.35</v>
      </c>
      <c r="D47" s="6">
        <v>668.82</v>
      </c>
      <c r="E47" s="8">
        <v>1070</v>
      </c>
      <c r="F47" s="6">
        <v>70.8</v>
      </c>
      <c r="G47" s="6">
        <v>433.43</v>
      </c>
      <c r="H47" s="8">
        <v>1033.04</v>
      </c>
      <c r="I47" s="6">
        <v>526.53</v>
      </c>
      <c r="J47" s="1"/>
      <c r="K47" s="1"/>
      <c r="L47" s="1"/>
      <c r="M47" s="1"/>
      <c r="N47" s="1"/>
      <c r="O47" s="1"/>
      <c r="P47" s="1"/>
      <c r="Q47" s="1"/>
      <c r="R47" s="1"/>
      <c r="S47" s="1"/>
      <c r="T47" s="1"/>
    </row>
    <row r="48" spans="1:20" x14ac:dyDescent="0.35">
      <c r="A48" s="6" t="s">
        <v>33</v>
      </c>
      <c r="B48" s="6"/>
      <c r="C48" s="18" t="s">
        <v>80</v>
      </c>
      <c r="D48" s="18" t="s">
        <v>80</v>
      </c>
      <c r="E48" s="6">
        <v>23.89</v>
      </c>
      <c r="F48" s="6">
        <v>29.7</v>
      </c>
      <c r="G48" s="6">
        <v>81.45</v>
      </c>
      <c r="H48" s="6">
        <v>105.54</v>
      </c>
      <c r="I48" s="6">
        <v>137.11000000000001</v>
      </c>
      <c r="J48" s="1"/>
      <c r="K48" s="1"/>
      <c r="L48" s="1"/>
      <c r="M48" s="1"/>
      <c r="N48" s="1"/>
      <c r="O48" s="1"/>
      <c r="P48" s="1"/>
      <c r="Q48" s="1"/>
      <c r="R48" s="1"/>
      <c r="S48" s="1"/>
      <c r="T48" s="1"/>
    </row>
    <row r="49" spans="1:20" x14ac:dyDescent="0.35">
      <c r="A49" s="6" t="s">
        <v>34</v>
      </c>
      <c r="B49" s="6"/>
      <c r="C49" s="6"/>
      <c r="D49" s="6"/>
      <c r="E49" s="6"/>
      <c r="F49" s="6"/>
      <c r="G49" s="6"/>
      <c r="H49" s="6"/>
      <c r="I49" s="6"/>
      <c r="J49" s="1"/>
      <c r="K49" s="1"/>
      <c r="L49" s="1"/>
      <c r="M49" s="1"/>
      <c r="N49" s="1"/>
      <c r="O49" s="1"/>
      <c r="P49" s="1"/>
      <c r="Q49" s="1"/>
      <c r="R49" s="1"/>
      <c r="S49" s="1"/>
      <c r="T49" s="1"/>
    </row>
    <row r="50" spans="1:20" x14ac:dyDescent="0.35">
      <c r="A50" s="12" t="s">
        <v>35</v>
      </c>
      <c r="B50" s="6"/>
      <c r="C50" s="6">
        <v>71.7</v>
      </c>
      <c r="D50" s="6">
        <v>74.569999999999993</v>
      </c>
      <c r="E50" s="6">
        <v>116.6</v>
      </c>
      <c r="F50" s="6">
        <v>39.75</v>
      </c>
      <c r="G50" s="6">
        <v>56.85</v>
      </c>
      <c r="H50" s="6">
        <v>45.42</v>
      </c>
      <c r="I50" s="6">
        <v>34.799999999999997</v>
      </c>
      <c r="J50" s="1"/>
      <c r="K50" s="1"/>
      <c r="L50" s="1"/>
      <c r="M50" s="1"/>
      <c r="N50" s="1"/>
      <c r="O50" s="1"/>
      <c r="P50" s="1"/>
      <c r="Q50" s="1"/>
      <c r="R50" s="1"/>
      <c r="S50" s="1"/>
      <c r="T50" s="1"/>
    </row>
    <row r="51" spans="1:20" x14ac:dyDescent="0.35">
      <c r="A51" s="12" t="s">
        <v>36</v>
      </c>
      <c r="B51" s="6"/>
      <c r="C51" s="8">
        <v>2414.2600000000002</v>
      </c>
      <c r="D51" s="8">
        <v>2849.33</v>
      </c>
      <c r="E51" s="8">
        <v>2769.79</v>
      </c>
      <c r="F51" s="8">
        <v>3881.85</v>
      </c>
      <c r="G51" s="8">
        <v>3972.73</v>
      </c>
      <c r="H51" s="8">
        <v>4085.14</v>
      </c>
      <c r="I51" s="8">
        <v>5077.37</v>
      </c>
      <c r="J51" s="1"/>
      <c r="K51" s="1"/>
      <c r="L51" s="1"/>
      <c r="M51" s="1"/>
      <c r="N51" s="1"/>
      <c r="O51" s="1"/>
      <c r="P51" s="1"/>
      <c r="Q51" s="1"/>
      <c r="R51" s="1"/>
      <c r="S51" s="1"/>
      <c r="T51" s="1"/>
    </row>
    <row r="52" spans="1:20" x14ac:dyDescent="0.35">
      <c r="A52" s="6" t="s">
        <v>37</v>
      </c>
      <c r="B52" s="6"/>
      <c r="C52" s="6">
        <v>210.4</v>
      </c>
      <c r="D52" s="6">
        <v>94.37</v>
      </c>
      <c r="E52" s="6">
        <v>149.85</v>
      </c>
      <c r="F52" s="6">
        <v>151.88</v>
      </c>
      <c r="G52" s="6">
        <v>165.79</v>
      </c>
      <c r="H52" s="6">
        <v>121.65</v>
      </c>
      <c r="I52" s="6">
        <v>126.95</v>
      </c>
      <c r="J52" s="1"/>
      <c r="K52" s="1"/>
      <c r="L52" s="1"/>
      <c r="M52" s="1"/>
      <c r="N52" s="1"/>
      <c r="O52" s="1"/>
      <c r="P52" s="1"/>
      <c r="Q52" s="1"/>
      <c r="R52" s="1"/>
      <c r="S52" s="1"/>
      <c r="T52" s="1"/>
    </row>
    <row r="53" spans="1:20" x14ac:dyDescent="0.35">
      <c r="A53" s="6" t="s">
        <v>38</v>
      </c>
      <c r="B53" s="6"/>
      <c r="C53" s="6">
        <v>278.54000000000002</v>
      </c>
      <c r="D53" s="6">
        <v>294.94</v>
      </c>
      <c r="E53" s="6">
        <v>280.38</v>
      </c>
      <c r="F53" s="6">
        <v>335.19</v>
      </c>
      <c r="G53" s="6">
        <v>433.65</v>
      </c>
      <c r="H53" s="6">
        <v>513.29</v>
      </c>
      <c r="I53" s="6">
        <v>526.63</v>
      </c>
      <c r="J53" s="1"/>
      <c r="K53" s="1"/>
      <c r="L53" s="1"/>
      <c r="M53" s="1"/>
      <c r="N53" s="1"/>
      <c r="O53" s="1"/>
      <c r="P53" s="1"/>
      <c r="Q53" s="1"/>
      <c r="R53" s="1"/>
      <c r="S53" s="1"/>
      <c r="T53" s="1"/>
    </row>
    <row r="54" spans="1:20" x14ac:dyDescent="0.35">
      <c r="A54" s="6" t="s">
        <v>28</v>
      </c>
      <c r="B54" s="6"/>
      <c r="C54" s="6">
        <v>62.02</v>
      </c>
      <c r="D54" s="6">
        <v>59.65</v>
      </c>
      <c r="E54" s="6">
        <v>83.65</v>
      </c>
      <c r="F54" s="6">
        <v>76.239999999999995</v>
      </c>
      <c r="G54" s="6">
        <v>97.18</v>
      </c>
      <c r="H54" s="6">
        <v>98.54</v>
      </c>
      <c r="I54" s="6">
        <v>143.6</v>
      </c>
      <c r="J54" s="1"/>
      <c r="K54" s="1"/>
      <c r="L54" s="1"/>
      <c r="M54" s="1"/>
      <c r="N54" s="1"/>
      <c r="O54" s="1"/>
      <c r="P54" s="1"/>
      <c r="Q54" s="1"/>
      <c r="R54" s="1"/>
      <c r="S54" s="1"/>
      <c r="T54" s="1"/>
    </row>
    <row r="55" spans="1:20" x14ac:dyDescent="0.35">
      <c r="A55" s="6" t="s">
        <v>39</v>
      </c>
      <c r="B55" s="6"/>
      <c r="C55" s="18" t="s">
        <v>80</v>
      </c>
      <c r="D55" s="18" t="s">
        <v>80</v>
      </c>
      <c r="E55" s="18" t="s">
        <v>80</v>
      </c>
      <c r="F55" s="18" t="s">
        <v>80</v>
      </c>
      <c r="G55" s="18" t="s">
        <v>80</v>
      </c>
      <c r="H55" s="6">
        <v>5.93</v>
      </c>
      <c r="I55" s="6">
        <v>33.81</v>
      </c>
      <c r="J55" s="1"/>
      <c r="K55" s="1"/>
      <c r="L55" s="1"/>
      <c r="M55" s="1"/>
      <c r="N55" s="1"/>
      <c r="O55" s="1"/>
      <c r="P55" s="1"/>
      <c r="Q55" s="1"/>
      <c r="R55" s="1"/>
      <c r="S55" s="1"/>
      <c r="T55" s="1"/>
    </row>
    <row r="56" spans="1:20" x14ac:dyDescent="0.35">
      <c r="A56" s="7" t="s">
        <v>87</v>
      </c>
      <c r="B56" s="7"/>
      <c r="C56" s="11">
        <v>3756.27</v>
      </c>
      <c r="D56" s="11">
        <v>4041.68</v>
      </c>
      <c r="E56" s="11">
        <v>4494.16</v>
      </c>
      <c r="F56" s="11">
        <v>4585.41</v>
      </c>
      <c r="G56" s="11">
        <v>5241.08</v>
      </c>
      <c r="H56" s="11">
        <v>6008.55</v>
      </c>
      <c r="I56" s="11">
        <v>6606.8</v>
      </c>
      <c r="J56" s="1"/>
      <c r="K56" s="1"/>
      <c r="L56" s="1"/>
      <c r="M56" s="1"/>
      <c r="N56" s="1"/>
      <c r="O56" s="1"/>
      <c r="P56" s="1"/>
      <c r="Q56" s="1"/>
      <c r="R56" s="1"/>
      <c r="S56" s="1"/>
      <c r="T56" s="1"/>
    </row>
    <row r="57" spans="1:20" x14ac:dyDescent="0.35">
      <c r="A57" s="7" t="s">
        <v>19</v>
      </c>
      <c r="B57" s="7"/>
      <c r="C57" s="11">
        <v>4275.82</v>
      </c>
      <c r="D57" s="11">
        <v>5022.04</v>
      </c>
      <c r="E57" s="11">
        <v>5735.23</v>
      </c>
      <c r="F57" s="11">
        <v>6026.5</v>
      </c>
      <c r="G57" s="11">
        <v>7080.27</v>
      </c>
      <c r="H57" s="11">
        <v>7944.54</v>
      </c>
      <c r="I57" s="11">
        <v>8331.2000000000007</v>
      </c>
      <c r="J57" s="1"/>
      <c r="K57" s="1"/>
      <c r="L57" s="1"/>
      <c r="M57" s="1"/>
      <c r="N57" s="1"/>
      <c r="O57" s="1"/>
      <c r="P57" s="1"/>
      <c r="Q57" s="1"/>
      <c r="R57" s="1"/>
      <c r="S57" s="1"/>
      <c r="T57" s="1"/>
    </row>
    <row r="58" spans="1:20" x14ac:dyDescent="0.35">
      <c r="A58" s="7" t="s">
        <v>20</v>
      </c>
      <c r="B58" s="7"/>
      <c r="C58" s="11">
        <v>7156.24</v>
      </c>
      <c r="D58" s="11">
        <v>8369.36</v>
      </c>
      <c r="E58" s="11">
        <v>9353.32</v>
      </c>
      <c r="F58" s="11">
        <v>10197.450000000001</v>
      </c>
      <c r="G58" s="11">
        <v>11902.31</v>
      </c>
      <c r="H58" s="11">
        <v>13992.39</v>
      </c>
      <c r="I58" s="11">
        <v>16062.24</v>
      </c>
      <c r="J58" s="1"/>
      <c r="K58" s="1"/>
      <c r="L58" s="1"/>
      <c r="M58" s="1"/>
      <c r="N58" s="1"/>
      <c r="O58" s="1"/>
      <c r="P58" s="1"/>
      <c r="Q58" s="1"/>
      <c r="R58" s="1"/>
      <c r="S58" s="1"/>
      <c r="T58" s="1"/>
    </row>
    <row r="59" spans="1:20" x14ac:dyDescent="0.35">
      <c r="A59" s="1"/>
      <c r="B59" s="1"/>
      <c r="C59" s="1"/>
      <c r="D59" s="1"/>
      <c r="E59" s="1"/>
      <c r="F59" s="1"/>
      <c r="G59" s="1"/>
      <c r="H59" s="1"/>
      <c r="I59" s="1"/>
      <c r="J59" s="1"/>
      <c r="K59" s="1"/>
      <c r="L59" s="1"/>
      <c r="M59" s="1"/>
      <c r="N59" s="1"/>
      <c r="O59" s="1"/>
      <c r="P59" s="1"/>
      <c r="Q59" s="1"/>
      <c r="R59" s="1"/>
      <c r="S59" s="1"/>
      <c r="T59" s="1"/>
    </row>
    <row r="60" spans="1:20" x14ac:dyDescent="0.35">
      <c r="A60" s="1"/>
      <c r="B60" s="1"/>
      <c r="C60" s="1"/>
      <c r="D60" s="1"/>
      <c r="E60" s="1"/>
      <c r="F60" s="1"/>
      <c r="G60" s="1"/>
      <c r="H60" s="1"/>
      <c r="I60" s="1"/>
      <c r="J60" s="1"/>
      <c r="K60" s="1"/>
      <c r="L60" s="1"/>
      <c r="M60" s="1"/>
      <c r="N60" s="1"/>
      <c r="O60" s="1"/>
      <c r="P60" s="1"/>
      <c r="Q60" s="1"/>
      <c r="R60" s="1"/>
      <c r="S60" s="1"/>
      <c r="T60" s="1"/>
    </row>
    <row r="61" spans="1:20" x14ac:dyDescent="0.35">
      <c r="A61" s="81" t="s">
        <v>131</v>
      </c>
      <c r="B61" s="1"/>
      <c r="C61" s="1"/>
      <c r="D61" s="1"/>
      <c r="E61" s="1"/>
      <c r="F61" s="1"/>
      <c r="G61" s="1"/>
      <c r="H61" s="1"/>
      <c r="I61" s="1"/>
      <c r="J61" s="1"/>
      <c r="K61" s="1"/>
      <c r="L61" s="1"/>
      <c r="M61" s="1"/>
      <c r="N61" s="1"/>
      <c r="O61" s="1"/>
      <c r="P61" s="1"/>
      <c r="Q61" s="1"/>
      <c r="R61" s="1"/>
      <c r="S61" s="1"/>
      <c r="T61" s="1"/>
    </row>
    <row r="62" spans="1:20" x14ac:dyDescent="0.35">
      <c r="A62" s="4" t="s">
        <v>48</v>
      </c>
      <c r="B62" s="4"/>
      <c r="C62" s="4">
        <v>2018</v>
      </c>
      <c r="D62" s="4">
        <v>2019</v>
      </c>
      <c r="E62" s="4">
        <v>2020</v>
      </c>
      <c r="F62" s="4">
        <v>2021</v>
      </c>
      <c r="G62" s="4">
        <v>2022</v>
      </c>
      <c r="H62" s="4">
        <v>2023</v>
      </c>
      <c r="I62" s="4">
        <v>2024</v>
      </c>
      <c r="J62" s="1"/>
      <c r="K62" s="1"/>
      <c r="L62" s="1"/>
      <c r="M62" s="1"/>
      <c r="N62" s="1"/>
      <c r="O62" s="1"/>
      <c r="P62" s="1"/>
      <c r="Q62" s="1"/>
      <c r="R62" s="1"/>
      <c r="S62" s="1"/>
      <c r="T62" s="1"/>
    </row>
    <row r="63" spans="1:20" x14ac:dyDescent="0.35">
      <c r="A63" s="7" t="s">
        <v>121</v>
      </c>
      <c r="B63" s="3" t="s">
        <v>123</v>
      </c>
      <c r="C63" s="7"/>
      <c r="D63" s="7"/>
      <c r="E63" s="7"/>
      <c r="F63" s="7"/>
      <c r="G63" s="7"/>
      <c r="H63" s="7"/>
      <c r="I63" s="7"/>
      <c r="J63" s="1"/>
      <c r="K63" s="7" t="s">
        <v>110</v>
      </c>
      <c r="L63" s="7" t="s">
        <v>108</v>
      </c>
      <c r="M63" s="7" t="s">
        <v>89</v>
      </c>
      <c r="N63" s="7" t="s">
        <v>90</v>
      </c>
      <c r="O63" s="7" t="s">
        <v>91</v>
      </c>
      <c r="P63" s="7" t="s">
        <v>92</v>
      </c>
      <c r="Q63" s="7" t="s">
        <v>93</v>
      </c>
      <c r="R63" s="7" t="s">
        <v>109</v>
      </c>
      <c r="S63" s="1"/>
      <c r="T63" s="1"/>
    </row>
    <row r="64" spans="1:20" x14ac:dyDescent="0.35">
      <c r="A64" s="6" t="s">
        <v>49</v>
      </c>
      <c r="B64" s="6"/>
      <c r="C64" s="8">
        <v>15518.63</v>
      </c>
      <c r="D64" s="8">
        <v>18209.919999999998</v>
      </c>
      <c r="E64" s="8">
        <v>16423.34</v>
      </c>
      <c r="F64" s="8">
        <v>16750.54</v>
      </c>
      <c r="G64" s="8">
        <v>20790.509999999998</v>
      </c>
      <c r="H64" s="8">
        <v>26378.09</v>
      </c>
      <c r="I64" s="8">
        <v>31776.37</v>
      </c>
      <c r="J64" s="1"/>
      <c r="K64" s="6"/>
      <c r="L64" s="6"/>
      <c r="M64" s="6"/>
      <c r="N64" s="6"/>
      <c r="O64" s="6"/>
      <c r="P64" s="6"/>
      <c r="Q64" s="6"/>
      <c r="R64" s="6"/>
      <c r="S64" s="1"/>
      <c r="T64" s="1"/>
    </row>
    <row r="65" spans="1:20" x14ac:dyDescent="0.35">
      <c r="A65" s="6" t="s">
        <v>50</v>
      </c>
      <c r="B65" s="6"/>
      <c r="C65" s="6">
        <v>99.03</v>
      </c>
      <c r="D65" s="6">
        <v>7.54</v>
      </c>
      <c r="E65" s="6">
        <v>32.1</v>
      </c>
      <c r="F65" s="6">
        <v>32.97</v>
      </c>
      <c r="G65" s="6">
        <v>18.989999999999998</v>
      </c>
      <c r="H65" s="6">
        <v>100.57</v>
      </c>
      <c r="I65" s="6">
        <v>148.53</v>
      </c>
      <c r="J65" s="1"/>
      <c r="K65" s="6" t="s">
        <v>111</v>
      </c>
      <c r="L65" s="8">
        <f>SUM(C64:C65)</f>
        <v>15617.66</v>
      </c>
      <c r="M65" s="8">
        <f t="shared" ref="M65:R65" si="18">SUM(D64:D65)</f>
        <v>18217.46</v>
      </c>
      <c r="N65" s="8">
        <f t="shared" si="18"/>
        <v>16455.439999999999</v>
      </c>
      <c r="O65" s="8">
        <f t="shared" si="18"/>
        <v>16783.510000000002</v>
      </c>
      <c r="P65" s="8">
        <f t="shared" si="18"/>
        <v>20809.5</v>
      </c>
      <c r="Q65" s="8">
        <f t="shared" si="18"/>
        <v>26478.66</v>
      </c>
      <c r="R65" s="8">
        <f t="shared" si="18"/>
        <v>31924.899999999998</v>
      </c>
      <c r="S65" s="1"/>
      <c r="T65" s="1"/>
    </row>
    <row r="66" spans="1:20" x14ac:dyDescent="0.35">
      <c r="A66" s="7" t="s">
        <v>51</v>
      </c>
      <c r="B66" s="7"/>
      <c r="C66" s="11">
        <v>15617.66</v>
      </c>
      <c r="D66" s="11">
        <v>18217.46</v>
      </c>
      <c r="E66" s="11">
        <v>16455.439999999999</v>
      </c>
      <c r="F66" s="11">
        <v>16783.509999999998</v>
      </c>
      <c r="G66" s="11">
        <v>20809.5</v>
      </c>
      <c r="H66" s="11">
        <v>26478.66</v>
      </c>
      <c r="I66" s="11">
        <v>31924.9</v>
      </c>
      <c r="J66" s="1"/>
      <c r="K66" s="6" t="s">
        <v>112</v>
      </c>
      <c r="L66" s="8">
        <f>SUM(C68:C71)</f>
        <v>11476.21</v>
      </c>
      <c r="M66" s="8">
        <f t="shared" ref="M66:R66" si="19">SUM(D68:D71)</f>
        <v>13842.269999999999</v>
      </c>
      <c r="N66" s="8">
        <f t="shared" si="19"/>
        <v>12135.93</v>
      </c>
      <c r="O66" s="8">
        <f t="shared" si="19"/>
        <v>12723.849999999999</v>
      </c>
      <c r="P66" s="8">
        <f t="shared" si="19"/>
        <v>15808.169999999998</v>
      </c>
      <c r="Q66" s="8">
        <f t="shared" si="19"/>
        <v>19995.8</v>
      </c>
      <c r="R66" s="8">
        <f t="shared" si="19"/>
        <v>23428.969999999998</v>
      </c>
      <c r="S66" s="1"/>
      <c r="T66" s="1"/>
    </row>
    <row r="67" spans="1:20" x14ac:dyDescent="0.35">
      <c r="A67" s="7" t="s">
        <v>52</v>
      </c>
      <c r="B67" s="6"/>
      <c r="C67" s="6"/>
      <c r="D67" s="6"/>
      <c r="E67" s="6"/>
      <c r="F67" s="6"/>
      <c r="G67" s="6"/>
      <c r="H67" s="6"/>
      <c r="I67" s="6"/>
      <c r="J67" s="1"/>
      <c r="K67" s="6" t="s">
        <v>113</v>
      </c>
      <c r="L67" s="8">
        <f>C75+C72</f>
        <v>2867.46</v>
      </c>
      <c r="M67" s="8">
        <f t="shared" ref="M67:R67" si="20">D75+D72</f>
        <v>2934.4</v>
      </c>
      <c r="N67" s="8">
        <f t="shared" si="20"/>
        <v>2941.55</v>
      </c>
      <c r="O67" s="8">
        <f t="shared" si="20"/>
        <v>2598.1400000000003</v>
      </c>
      <c r="P67" s="8">
        <f t="shared" si="20"/>
        <v>3020.6000000000004</v>
      </c>
      <c r="Q67" s="8">
        <f t="shared" si="20"/>
        <v>3707.6000000000004</v>
      </c>
      <c r="R67" s="8">
        <f t="shared" si="20"/>
        <v>4833.29</v>
      </c>
      <c r="S67" s="1"/>
      <c r="T67" s="1"/>
    </row>
    <row r="68" spans="1:20" x14ac:dyDescent="0.35">
      <c r="A68" s="10" t="s">
        <v>53</v>
      </c>
      <c r="B68" s="6"/>
      <c r="C68" s="8">
        <v>10909.92</v>
      </c>
      <c r="D68" s="8">
        <v>13672.8</v>
      </c>
      <c r="E68" s="8">
        <v>11854.8</v>
      </c>
      <c r="F68" s="8">
        <v>12506.89</v>
      </c>
      <c r="G68" s="8">
        <v>15546.65</v>
      </c>
      <c r="H68" s="8">
        <v>19612.59</v>
      </c>
      <c r="I68" s="8">
        <v>23244.16</v>
      </c>
      <c r="J68" s="1"/>
      <c r="K68" s="6" t="s">
        <v>114</v>
      </c>
      <c r="L68" s="8">
        <f>L65-L66-L67</f>
        <v>1273.9900000000007</v>
      </c>
      <c r="M68" s="8">
        <f t="shared" ref="M68:R68" si="21">M65-M66-M67</f>
        <v>1440.7900000000004</v>
      </c>
      <c r="N68" s="8">
        <f t="shared" si="21"/>
        <v>1377.9599999999982</v>
      </c>
      <c r="O68" s="8">
        <f t="shared" si="21"/>
        <v>1461.5200000000032</v>
      </c>
      <c r="P68" s="8">
        <f t="shared" si="21"/>
        <v>1980.7300000000014</v>
      </c>
      <c r="Q68" s="8">
        <f t="shared" si="21"/>
        <v>2775.26</v>
      </c>
      <c r="R68" s="8">
        <f t="shared" si="21"/>
        <v>3662.6400000000003</v>
      </c>
      <c r="S68" s="1"/>
      <c r="T68" s="1"/>
    </row>
    <row r="69" spans="1:20" x14ac:dyDescent="0.35">
      <c r="A69" s="10" t="s">
        <v>54</v>
      </c>
      <c r="B69" s="6"/>
      <c r="C69" s="6">
        <v>254.41</v>
      </c>
      <c r="D69" s="6">
        <v>244.84</v>
      </c>
      <c r="E69" s="6">
        <v>259.2</v>
      </c>
      <c r="F69" s="6">
        <v>224.21</v>
      </c>
      <c r="G69" s="6">
        <v>286.05</v>
      </c>
      <c r="H69" s="6">
        <v>378</v>
      </c>
      <c r="I69" s="6">
        <v>389.37</v>
      </c>
      <c r="J69" s="1"/>
      <c r="K69" s="6" t="s">
        <v>115</v>
      </c>
      <c r="L69" s="6">
        <f>C74</f>
        <v>338.73</v>
      </c>
      <c r="M69" s="6">
        <f t="shared" ref="M69:R69" si="22">D74</f>
        <v>399.27</v>
      </c>
      <c r="N69" s="6">
        <f t="shared" si="22"/>
        <v>489.03</v>
      </c>
      <c r="O69" s="6">
        <f t="shared" si="22"/>
        <v>493.68</v>
      </c>
      <c r="P69" s="6">
        <f t="shared" si="22"/>
        <v>611.44000000000005</v>
      </c>
      <c r="Q69" s="6">
        <f t="shared" si="22"/>
        <v>631.23</v>
      </c>
      <c r="R69" s="6">
        <f t="shared" si="22"/>
        <v>700.35</v>
      </c>
      <c r="S69" s="1"/>
      <c r="T69" s="1"/>
    </row>
    <row r="70" spans="1:20" ht="28.5" x14ac:dyDescent="0.35">
      <c r="A70" s="19" t="s">
        <v>122</v>
      </c>
      <c r="B70" s="6"/>
      <c r="C70" s="6">
        <v>-31.34</v>
      </c>
      <c r="D70" s="6">
        <v>-75.37</v>
      </c>
      <c r="E70" s="6">
        <v>21.93</v>
      </c>
      <c r="F70" s="6">
        <v>-7.25</v>
      </c>
      <c r="G70" s="6">
        <v>-24.53</v>
      </c>
      <c r="H70" s="6">
        <v>5.21</v>
      </c>
      <c r="I70" s="6">
        <v>-204.56</v>
      </c>
      <c r="J70" s="1"/>
      <c r="K70" s="6" t="s">
        <v>116</v>
      </c>
      <c r="L70" s="8">
        <f>L68-L69</f>
        <v>935.26000000000067</v>
      </c>
      <c r="M70" s="8">
        <f t="shared" ref="M70:R70" si="23">M68-M69</f>
        <v>1041.5200000000004</v>
      </c>
      <c r="N70" s="8">
        <f t="shared" si="23"/>
        <v>888.92999999999824</v>
      </c>
      <c r="O70" s="8">
        <f t="shared" si="23"/>
        <v>967.8400000000031</v>
      </c>
      <c r="P70" s="8">
        <f t="shared" si="23"/>
        <v>1369.2900000000013</v>
      </c>
      <c r="Q70" s="8">
        <f t="shared" si="23"/>
        <v>2144.0300000000002</v>
      </c>
      <c r="R70" s="8">
        <f t="shared" si="23"/>
        <v>2962.2900000000004</v>
      </c>
      <c r="S70" s="1"/>
      <c r="T70" s="1"/>
    </row>
    <row r="71" spans="1:20" x14ac:dyDescent="0.35">
      <c r="A71" s="10" t="s">
        <v>82</v>
      </c>
      <c r="B71" s="6"/>
      <c r="C71" s="6">
        <v>343.22</v>
      </c>
      <c r="D71" s="18" t="s">
        <v>80</v>
      </c>
      <c r="E71" s="18" t="s">
        <v>80</v>
      </c>
      <c r="F71" s="18" t="s">
        <v>80</v>
      </c>
      <c r="G71" s="18" t="s">
        <v>80</v>
      </c>
      <c r="H71" s="18" t="s">
        <v>80</v>
      </c>
      <c r="I71" s="18" t="s">
        <v>80</v>
      </c>
      <c r="J71" s="1"/>
      <c r="K71" s="6" t="s">
        <v>117</v>
      </c>
      <c r="L71" s="6">
        <f>C73</f>
        <v>56.62</v>
      </c>
      <c r="M71" s="6">
        <f t="shared" ref="M71:R71" si="24">D73</f>
        <v>80.56</v>
      </c>
      <c r="N71" s="6">
        <f t="shared" si="24"/>
        <v>102.19</v>
      </c>
      <c r="O71" s="6">
        <f t="shared" si="24"/>
        <v>141.6</v>
      </c>
      <c r="P71" s="6">
        <f t="shared" si="24"/>
        <v>125.92</v>
      </c>
      <c r="Q71" s="6">
        <f t="shared" si="24"/>
        <v>140.66</v>
      </c>
      <c r="R71" s="6">
        <f t="shared" si="24"/>
        <v>181.63</v>
      </c>
      <c r="S71" s="1"/>
      <c r="T71" s="1"/>
    </row>
    <row r="72" spans="1:20" x14ac:dyDescent="0.35">
      <c r="A72" s="10" t="s">
        <v>55</v>
      </c>
      <c r="B72" s="6"/>
      <c r="C72" s="6">
        <v>868.01</v>
      </c>
      <c r="D72" s="6">
        <v>922.63</v>
      </c>
      <c r="E72" s="6">
        <v>938.41</v>
      </c>
      <c r="F72" s="6">
        <v>948.47</v>
      </c>
      <c r="G72" s="8">
        <v>1136.95</v>
      </c>
      <c r="H72" s="8">
        <v>1345.09</v>
      </c>
      <c r="I72" s="8">
        <v>1595.87</v>
      </c>
      <c r="J72" s="1"/>
      <c r="K72" s="6" t="s">
        <v>118</v>
      </c>
      <c r="L72" s="8">
        <f>L70-L71</f>
        <v>878.64000000000067</v>
      </c>
      <c r="M72" s="8">
        <f t="shared" ref="M72:R72" si="25">M70-M71</f>
        <v>960.96000000000049</v>
      </c>
      <c r="N72" s="8">
        <f>N70-N71</f>
        <v>786.73999999999819</v>
      </c>
      <c r="O72" s="8">
        <f t="shared" si="25"/>
        <v>826.24000000000308</v>
      </c>
      <c r="P72" s="8">
        <f t="shared" si="25"/>
        <v>1243.3700000000013</v>
      </c>
      <c r="Q72" s="8">
        <f t="shared" si="25"/>
        <v>2003.3700000000001</v>
      </c>
      <c r="R72" s="8">
        <f t="shared" si="25"/>
        <v>2780.6600000000003</v>
      </c>
      <c r="S72" s="1"/>
      <c r="T72" s="1"/>
    </row>
    <row r="73" spans="1:20" x14ac:dyDescent="0.35">
      <c r="A73" s="10" t="s">
        <v>56</v>
      </c>
      <c r="B73" s="6"/>
      <c r="C73" s="6">
        <v>56.62</v>
      </c>
      <c r="D73" s="6">
        <v>80.56</v>
      </c>
      <c r="E73" s="6">
        <v>102.19</v>
      </c>
      <c r="F73" s="6">
        <v>141.6</v>
      </c>
      <c r="G73" s="6">
        <v>125.92</v>
      </c>
      <c r="H73" s="6">
        <v>140.66</v>
      </c>
      <c r="I73" s="6">
        <v>181.63</v>
      </c>
      <c r="J73" s="1"/>
      <c r="K73" s="6" t="s">
        <v>119</v>
      </c>
      <c r="L73" s="6">
        <f>C83</f>
        <v>216.05</v>
      </c>
      <c r="M73" s="6">
        <f t="shared" ref="M73:R73" si="26">D83</f>
        <v>290.82</v>
      </c>
      <c r="N73" s="6">
        <f t="shared" si="26"/>
        <v>162.16000000000003</v>
      </c>
      <c r="O73" s="6">
        <f t="shared" si="26"/>
        <v>214.2</v>
      </c>
      <c r="P73" s="6">
        <f t="shared" si="26"/>
        <v>319.64999999999998</v>
      </c>
      <c r="Q73" s="6">
        <f t="shared" si="26"/>
        <v>512.34</v>
      </c>
      <c r="R73" s="6">
        <f t="shared" si="26"/>
        <v>697.66</v>
      </c>
      <c r="S73" s="1"/>
      <c r="T73" s="1"/>
    </row>
    <row r="74" spans="1:20" x14ac:dyDescent="0.35">
      <c r="A74" s="10" t="s">
        <v>57</v>
      </c>
      <c r="B74" s="6"/>
      <c r="C74" s="6">
        <v>338.73</v>
      </c>
      <c r="D74" s="6">
        <v>399.27</v>
      </c>
      <c r="E74" s="6">
        <v>489.03</v>
      </c>
      <c r="F74" s="6">
        <v>493.68</v>
      </c>
      <c r="G74" s="6">
        <v>611.44000000000005</v>
      </c>
      <c r="H74" s="6">
        <v>631.23</v>
      </c>
      <c r="I74" s="6">
        <v>700.35</v>
      </c>
      <c r="J74" s="1"/>
      <c r="K74" s="6" t="s">
        <v>120</v>
      </c>
      <c r="L74" s="8">
        <f>L72-L73</f>
        <v>662.5900000000006</v>
      </c>
      <c r="M74" s="8">
        <f t="shared" ref="M74:R74" si="27">M72-M73</f>
        <v>670.14000000000055</v>
      </c>
      <c r="N74" s="8">
        <f t="shared" si="27"/>
        <v>624.57999999999811</v>
      </c>
      <c r="O74" s="8">
        <f t="shared" si="27"/>
        <v>612.04000000000315</v>
      </c>
      <c r="P74" s="8">
        <f t="shared" si="27"/>
        <v>923.72000000000128</v>
      </c>
      <c r="Q74" s="8">
        <f t="shared" si="27"/>
        <v>1491.0300000000002</v>
      </c>
      <c r="R74" s="8">
        <f t="shared" si="27"/>
        <v>2083.0000000000005</v>
      </c>
      <c r="S74" s="1"/>
      <c r="T74" s="1"/>
    </row>
    <row r="75" spans="1:20" x14ac:dyDescent="0.35">
      <c r="A75" s="10" t="s">
        <v>58</v>
      </c>
      <c r="B75" s="6"/>
      <c r="C75" s="8">
        <v>1999.45</v>
      </c>
      <c r="D75" s="8">
        <v>2011.77</v>
      </c>
      <c r="E75" s="8">
        <v>2003.14</v>
      </c>
      <c r="F75" s="8">
        <v>1649.67</v>
      </c>
      <c r="G75" s="8">
        <v>1883.65</v>
      </c>
      <c r="H75" s="8">
        <v>2362.5100000000002</v>
      </c>
      <c r="I75" s="8">
        <v>3237.42</v>
      </c>
      <c r="J75" s="1"/>
      <c r="K75" s="1"/>
      <c r="L75" s="1"/>
      <c r="M75" s="1"/>
      <c r="N75" s="1"/>
      <c r="O75" s="1"/>
      <c r="P75" s="1"/>
      <c r="Q75" s="1"/>
      <c r="R75" s="1"/>
      <c r="S75" s="1"/>
      <c r="T75" s="1"/>
    </row>
    <row r="76" spans="1:20" x14ac:dyDescent="0.35">
      <c r="A76" s="13" t="s">
        <v>59</v>
      </c>
      <c r="B76" s="7"/>
      <c r="C76" s="11">
        <v>14739.02</v>
      </c>
      <c r="D76" s="11">
        <v>17256.5</v>
      </c>
      <c r="E76" s="11">
        <v>15668.7</v>
      </c>
      <c r="F76" s="11">
        <v>15957.27</v>
      </c>
      <c r="G76" s="11">
        <v>19566.13</v>
      </c>
      <c r="H76" s="11">
        <v>24475.29</v>
      </c>
      <c r="I76" s="11">
        <v>29144.240000000002</v>
      </c>
      <c r="J76" s="1"/>
      <c r="K76" s="1"/>
      <c r="L76" s="1"/>
      <c r="M76" s="1"/>
      <c r="N76" s="1"/>
      <c r="O76" s="1"/>
      <c r="P76" s="1"/>
      <c r="Q76" s="1"/>
      <c r="R76" s="1"/>
      <c r="S76" s="1"/>
      <c r="T76" s="1"/>
    </row>
    <row r="77" spans="1:20" x14ac:dyDescent="0.35">
      <c r="A77" s="7" t="s">
        <v>68</v>
      </c>
      <c r="B77" s="6"/>
      <c r="C77" s="6">
        <v>878.64</v>
      </c>
      <c r="D77" s="6">
        <v>960.96</v>
      </c>
      <c r="E77" s="6">
        <v>786.74</v>
      </c>
      <c r="F77" s="6">
        <v>826.24</v>
      </c>
      <c r="G77" s="8">
        <v>1243.3699999999999</v>
      </c>
      <c r="H77" s="8">
        <v>2003.37</v>
      </c>
      <c r="I77" s="8">
        <v>2780.66</v>
      </c>
      <c r="J77" s="1"/>
      <c r="K77" s="1"/>
      <c r="L77" s="2"/>
      <c r="M77" s="1"/>
      <c r="N77" s="1"/>
      <c r="O77" s="1"/>
      <c r="P77" s="1"/>
      <c r="Q77" s="1"/>
      <c r="R77" s="1"/>
      <c r="S77" s="1"/>
      <c r="T77" s="1"/>
    </row>
    <row r="78" spans="1:20" x14ac:dyDescent="0.35">
      <c r="A78" s="6" t="s">
        <v>69</v>
      </c>
      <c r="B78" s="6"/>
      <c r="C78" s="18" t="s">
        <v>80</v>
      </c>
      <c r="D78" s="18" t="s">
        <v>80</v>
      </c>
      <c r="E78" s="6">
        <v>-32.33</v>
      </c>
      <c r="F78" s="18" t="s">
        <v>80</v>
      </c>
      <c r="G78" s="6">
        <v>-30.16</v>
      </c>
      <c r="H78" s="18" t="s">
        <v>80</v>
      </c>
      <c r="I78" s="18" t="s">
        <v>80</v>
      </c>
      <c r="J78" s="1"/>
      <c r="K78" s="1"/>
      <c r="L78" s="1"/>
      <c r="M78" s="1"/>
      <c r="N78" s="1"/>
      <c r="O78" s="1"/>
      <c r="P78" s="1"/>
      <c r="Q78" s="1"/>
      <c r="R78" s="1"/>
      <c r="S78" s="1"/>
      <c r="T78" s="1"/>
    </row>
    <row r="79" spans="1:20" x14ac:dyDescent="0.35">
      <c r="A79" s="7" t="s">
        <v>70</v>
      </c>
      <c r="B79" s="7"/>
      <c r="C79" s="7">
        <v>878.64</v>
      </c>
      <c r="D79" s="7">
        <v>960.96</v>
      </c>
      <c r="E79" s="7">
        <v>754.41</v>
      </c>
      <c r="F79" s="7">
        <v>826.24</v>
      </c>
      <c r="G79" s="11">
        <v>1213.21</v>
      </c>
      <c r="H79" s="11">
        <v>2003.37</v>
      </c>
      <c r="I79" s="11">
        <v>2780.66</v>
      </c>
      <c r="J79" s="1"/>
      <c r="K79" s="1"/>
      <c r="L79" s="1"/>
      <c r="M79" s="1"/>
      <c r="N79" s="1"/>
      <c r="O79" s="1"/>
      <c r="P79" s="1"/>
      <c r="Q79" s="1"/>
      <c r="R79" s="1"/>
      <c r="S79" s="1"/>
      <c r="T79" s="1"/>
    </row>
    <row r="80" spans="1:20" x14ac:dyDescent="0.35">
      <c r="A80" s="7" t="s">
        <v>71</v>
      </c>
      <c r="B80" s="6"/>
      <c r="C80" s="6"/>
      <c r="D80" s="6"/>
      <c r="E80" s="6"/>
      <c r="F80" s="6"/>
      <c r="G80" s="6"/>
      <c r="H80" s="6"/>
      <c r="I80" s="6"/>
      <c r="J80" s="1"/>
      <c r="K80" s="1"/>
      <c r="L80" s="1"/>
      <c r="M80" s="1"/>
      <c r="N80" s="1"/>
      <c r="O80" s="1"/>
      <c r="P80" s="1"/>
      <c r="Q80" s="1"/>
      <c r="R80" s="1"/>
      <c r="S80" s="1"/>
      <c r="T80" s="1"/>
    </row>
    <row r="81" spans="1:20" x14ac:dyDescent="0.35">
      <c r="A81" s="12" t="s">
        <v>72</v>
      </c>
      <c r="B81" s="6"/>
      <c r="C81" s="6">
        <v>197.06</v>
      </c>
      <c r="D81" s="6">
        <v>276.76</v>
      </c>
      <c r="E81" s="6">
        <v>233.9</v>
      </c>
      <c r="F81" s="6">
        <v>203.39</v>
      </c>
      <c r="G81" s="6">
        <v>300.02</v>
      </c>
      <c r="H81" s="6">
        <v>503.65</v>
      </c>
      <c r="I81" s="6">
        <v>702.08</v>
      </c>
      <c r="J81" s="1"/>
      <c r="K81" s="1"/>
      <c r="L81" s="1"/>
      <c r="M81" s="1"/>
      <c r="N81" s="1"/>
      <c r="O81" s="1"/>
      <c r="P81" s="1"/>
      <c r="Q81" s="1"/>
      <c r="R81" s="1"/>
      <c r="S81" s="1"/>
      <c r="T81" s="1"/>
    </row>
    <row r="82" spans="1:20" x14ac:dyDescent="0.35">
      <c r="A82" s="12" t="s">
        <v>73</v>
      </c>
      <c r="B82" s="6"/>
      <c r="C82" s="6">
        <v>18.989999999999998</v>
      </c>
      <c r="D82" s="6">
        <v>14.06</v>
      </c>
      <c r="E82" s="6">
        <v>-71.739999999999995</v>
      </c>
      <c r="F82" s="6">
        <v>10.81</v>
      </c>
      <c r="G82" s="6">
        <v>19.63</v>
      </c>
      <c r="H82" s="6">
        <v>8.69</v>
      </c>
      <c r="I82" s="6">
        <v>-4.42</v>
      </c>
      <c r="J82" s="1"/>
      <c r="K82" s="1"/>
      <c r="L82" s="1"/>
      <c r="M82" s="1"/>
      <c r="N82" s="1"/>
      <c r="O82" s="1"/>
      <c r="P82" s="1"/>
      <c r="Q82" s="1"/>
      <c r="R82" s="1"/>
      <c r="S82" s="1"/>
      <c r="T82" s="1"/>
    </row>
    <row r="83" spans="1:20" x14ac:dyDescent="0.35">
      <c r="A83" s="14" t="s">
        <v>60</v>
      </c>
      <c r="B83" s="7"/>
      <c r="C83" s="7">
        <f>SUM(C81:C82)</f>
        <v>216.05</v>
      </c>
      <c r="D83" s="7">
        <f>SUM(D81:D82)</f>
        <v>290.82</v>
      </c>
      <c r="E83" s="7">
        <f>SUM(E81:E82)</f>
        <v>162.16000000000003</v>
      </c>
      <c r="F83" s="7">
        <v>214.2</v>
      </c>
      <c r="G83" s="7">
        <v>319.64999999999998</v>
      </c>
      <c r="H83" s="7">
        <v>512.34</v>
      </c>
      <c r="I83" s="7">
        <v>697.66</v>
      </c>
      <c r="J83" s="1"/>
      <c r="K83" s="1"/>
      <c r="L83" s="1"/>
      <c r="M83" s="1"/>
      <c r="N83" s="1"/>
      <c r="O83" s="1"/>
      <c r="P83" s="1"/>
      <c r="Q83" s="1"/>
      <c r="R83" s="1"/>
      <c r="S83" s="1"/>
      <c r="T83" s="1"/>
    </row>
    <row r="84" spans="1:20" x14ac:dyDescent="0.35">
      <c r="A84" s="7" t="s">
        <v>74</v>
      </c>
      <c r="B84" s="7"/>
      <c r="C84" s="7">
        <v>662.59</v>
      </c>
      <c r="D84" s="7">
        <v>670.14</v>
      </c>
      <c r="E84" s="7">
        <v>592.25</v>
      </c>
      <c r="F84" s="7">
        <v>612.04</v>
      </c>
      <c r="G84" s="7">
        <v>893.56</v>
      </c>
      <c r="H84" s="11">
        <v>1491.03</v>
      </c>
      <c r="I84" s="11">
        <v>2083</v>
      </c>
      <c r="J84" s="1"/>
      <c r="K84" s="1"/>
      <c r="L84" s="1"/>
      <c r="M84" s="1"/>
      <c r="N84" s="1"/>
      <c r="O84" s="1"/>
      <c r="P84" s="1"/>
      <c r="Q84" s="1"/>
      <c r="R84" s="1"/>
      <c r="S84" s="1"/>
      <c r="T84" s="1"/>
    </row>
    <row r="85" spans="1:20" x14ac:dyDescent="0.35">
      <c r="A85" s="6" t="s">
        <v>75</v>
      </c>
      <c r="B85" s="6"/>
      <c r="C85" s="6"/>
      <c r="D85" s="6"/>
      <c r="E85" s="6"/>
      <c r="F85" s="6"/>
      <c r="G85" s="6"/>
      <c r="H85" s="6"/>
      <c r="I85" s="6"/>
      <c r="J85" s="1"/>
      <c r="K85" s="1"/>
      <c r="L85" s="1"/>
      <c r="M85" s="1"/>
      <c r="N85" s="1"/>
      <c r="O85" s="1"/>
      <c r="P85" s="1"/>
      <c r="Q85" s="1"/>
      <c r="R85" s="1"/>
      <c r="S85" s="1"/>
      <c r="T85" s="1"/>
    </row>
    <row r="86" spans="1:20" x14ac:dyDescent="0.35">
      <c r="A86" s="15" t="s">
        <v>76</v>
      </c>
      <c r="B86" s="6"/>
      <c r="C86" s="6"/>
      <c r="D86" s="6"/>
      <c r="E86" s="6"/>
      <c r="F86" s="6"/>
      <c r="G86" s="6"/>
      <c r="H86" s="6"/>
      <c r="I86" s="6"/>
      <c r="J86" s="1"/>
      <c r="K86" s="1"/>
      <c r="L86" s="1"/>
      <c r="M86" s="1"/>
      <c r="N86" s="1"/>
      <c r="O86" s="1"/>
      <c r="P86" s="1"/>
      <c r="Q86" s="1"/>
      <c r="R86" s="1"/>
      <c r="S86" s="1"/>
      <c r="T86" s="1"/>
    </row>
    <row r="87" spans="1:20" x14ac:dyDescent="0.35">
      <c r="A87" s="12" t="s">
        <v>61</v>
      </c>
      <c r="B87" s="6"/>
      <c r="C87" s="6">
        <v>-5.82</v>
      </c>
      <c r="D87" s="6">
        <v>8.73</v>
      </c>
      <c r="E87" s="6">
        <v>-45.3</v>
      </c>
      <c r="F87" s="6">
        <v>7.27</v>
      </c>
      <c r="G87" s="6">
        <v>-82.35</v>
      </c>
      <c r="H87" s="6">
        <v>-26.39</v>
      </c>
      <c r="I87" s="6">
        <v>-20.48</v>
      </c>
      <c r="J87" s="1"/>
      <c r="K87" s="1"/>
      <c r="L87" s="1"/>
      <c r="M87" s="1"/>
      <c r="N87" s="1"/>
      <c r="O87" s="1"/>
      <c r="P87" s="1"/>
      <c r="Q87" s="1"/>
      <c r="R87" s="1"/>
      <c r="S87" s="1"/>
      <c r="T87" s="1"/>
    </row>
    <row r="88" spans="1:20" x14ac:dyDescent="0.35">
      <c r="A88" s="12" t="s">
        <v>62</v>
      </c>
      <c r="B88" s="6"/>
      <c r="C88" s="6">
        <v>0.43</v>
      </c>
      <c r="D88" s="6">
        <v>-10.119999999999999</v>
      </c>
      <c r="E88" s="6">
        <v>-38.42</v>
      </c>
      <c r="F88" s="6">
        <v>61.44</v>
      </c>
      <c r="G88" s="6">
        <v>-1.88</v>
      </c>
      <c r="H88" s="6">
        <v>-13.66</v>
      </c>
      <c r="I88" s="6">
        <v>0.84</v>
      </c>
      <c r="J88" s="1"/>
      <c r="K88" s="1"/>
      <c r="L88" s="1"/>
      <c r="M88" s="1"/>
      <c r="N88" s="1"/>
      <c r="O88" s="1"/>
      <c r="P88" s="1"/>
      <c r="Q88" s="1"/>
      <c r="R88" s="1"/>
      <c r="S88" s="1"/>
      <c r="T88" s="1"/>
    </row>
    <row r="89" spans="1:20" x14ac:dyDescent="0.35">
      <c r="A89" s="12" t="s">
        <v>63</v>
      </c>
      <c r="B89" s="6"/>
      <c r="C89" s="6">
        <v>4.3600000000000003</v>
      </c>
      <c r="D89" s="6">
        <v>-2.1800000000000002</v>
      </c>
      <c r="E89" s="6">
        <v>15.27</v>
      </c>
      <c r="F89" s="6">
        <v>-9.35</v>
      </c>
      <c r="G89" s="6">
        <v>17.89</v>
      </c>
      <c r="H89" s="6">
        <v>9.3699999999999992</v>
      </c>
      <c r="I89" s="6">
        <v>5.0199999999999996</v>
      </c>
      <c r="J89" s="1"/>
      <c r="K89" s="1"/>
      <c r="L89" s="1"/>
      <c r="M89" s="1"/>
      <c r="N89" s="1"/>
      <c r="O89" s="1"/>
      <c r="P89" s="1"/>
      <c r="Q89" s="1"/>
      <c r="R89" s="1"/>
      <c r="S89" s="1"/>
      <c r="T89" s="1"/>
    </row>
    <row r="90" spans="1:20" x14ac:dyDescent="0.35">
      <c r="A90" s="15" t="s">
        <v>77</v>
      </c>
      <c r="B90" s="6"/>
      <c r="C90" s="6"/>
      <c r="D90" s="6"/>
      <c r="E90" s="6"/>
      <c r="F90" s="6"/>
      <c r="G90" s="6"/>
      <c r="H90" s="6"/>
      <c r="I90" s="6"/>
      <c r="J90" s="1"/>
      <c r="K90" s="1"/>
      <c r="L90" s="1"/>
      <c r="M90" s="1"/>
      <c r="N90" s="1"/>
      <c r="O90" s="1"/>
      <c r="P90" s="1"/>
      <c r="Q90" s="1"/>
      <c r="R90" s="1"/>
      <c r="S90" s="1"/>
      <c r="T90" s="1"/>
    </row>
    <row r="91" spans="1:20" x14ac:dyDescent="0.35">
      <c r="A91" s="12" t="s">
        <v>64</v>
      </c>
      <c r="B91" s="6"/>
      <c r="C91" s="6">
        <v>-2.82</v>
      </c>
      <c r="D91" s="6">
        <v>0.48</v>
      </c>
      <c r="E91" s="6">
        <v>-66.53</v>
      </c>
      <c r="F91" s="6">
        <v>64.97</v>
      </c>
      <c r="G91" s="6">
        <v>2.71</v>
      </c>
      <c r="H91" s="6">
        <v>4.01</v>
      </c>
      <c r="I91" s="6">
        <v>-6.84</v>
      </c>
      <c r="J91" s="1"/>
      <c r="K91" s="1"/>
      <c r="L91" s="1"/>
      <c r="M91" s="1"/>
      <c r="N91" s="1"/>
      <c r="O91" s="1"/>
      <c r="P91" s="1"/>
      <c r="Q91" s="1"/>
      <c r="R91" s="1"/>
      <c r="S91" s="1"/>
      <c r="T91" s="1"/>
    </row>
    <row r="92" spans="1:20" x14ac:dyDescent="0.35">
      <c r="A92" s="12" t="s">
        <v>65</v>
      </c>
      <c r="B92" s="6"/>
      <c r="C92" s="6">
        <v>0.98</v>
      </c>
      <c r="D92" s="6">
        <v>-0.17</v>
      </c>
      <c r="E92" s="6">
        <v>16.75</v>
      </c>
      <c r="F92" s="6">
        <v>-17.239999999999998</v>
      </c>
      <c r="G92" s="6">
        <v>-0.68</v>
      </c>
      <c r="H92" s="6">
        <v>-1.01</v>
      </c>
      <c r="I92" s="6">
        <v>1.72</v>
      </c>
      <c r="J92" s="1"/>
      <c r="K92" s="1"/>
      <c r="L92" s="1"/>
      <c r="M92" s="1"/>
      <c r="N92" s="1"/>
      <c r="O92" s="1"/>
      <c r="P92" s="1"/>
      <c r="Q92" s="1"/>
      <c r="R92" s="1"/>
      <c r="S92" s="1"/>
      <c r="T92" s="1"/>
    </row>
    <row r="93" spans="1:20" x14ac:dyDescent="0.35">
      <c r="A93" s="15" t="s">
        <v>66</v>
      </c>
      <c r="B93" s="6"/>
      <c r="C93" s="6">
        <v>-2.87</v>
      </c>
      <c r="D93" s="6">
        <v>-3.26</v>
      </c>
      <c r="E93" s="6">
        <v>-118.23</v>
      </c>
      <c r="F93" s="6">
        <v>107.09</v>
      </c>
      <c r="G93" s="6">
        <v>-64.31</v>
      </c>
      <c r="H93" s="6">
        <v>-27.68</v>
      </c>
      <c r="I93" s="6">
        <v>-19.739999999999998</v>
      </c>
      <c r="J93" s="1"/>
      <c r="K93" s="1"/>
      <c r="L93" s="1"/>
      <c r="M93" s="1"/>
      <c r="N93" s="1"/>
      <c r="O93" s="1"/>
      <c r="P93" s="1"/>
      <c r="Q93" s="1"/>
      <c r="R93" s="1"/>
      <c r="S93" s="1"/>
      <c r="T93" s="1"/>
    </row>
    <row r="94" spans="1:20" x14ac:dyDescent="0.35">
      <c r="A94" s="6" t="s">
        <v>78</v>
      </c>
      <c r="B94" s="6"/>
      <c r="C94" s="6">
        <v>659.72</v>
      </c>
      <c r="D94" s="6">
        <v>666.88</v>
      </c>
      <c r="E94" s="6">
        <v>474.02</v>
      </c>
      <c r="F94" s="6">
        <v>719.13</v>
      </c>
      <c r="G94" s="6">
        <v>829.25</v>
      </c>
      <c r="H94" s="8">
        <v>1463.35</v>
      </c>
      <c r="I94" s="8">
        <v>2063.2600000000002</v>
      </c>
      <c r="J94" s="1"/>
      <c r="K94" s="1"/>
      <c r="L94" s="1"/>
      <c r="M94" s="1"/>
      <c r="N94" s="1"/>
      <c r="O94" s="1"/>
      <c r="P94" s="1"/>
      <c r="Q94" s="1"/>
      <c r="R94" s="1"/>
      <c r="S94" s="1"/>
      <c r="T94" s="1"/>
    </row>
    <row r="95" spans="1:20" x14ac:dyDescent="0.35">
      <c r="A95" s="6" t="s">
        <v>79</v>
      </c>
      <c r="B95" s="6"/>
      <c r="C95" s="6"/>
      <c r="D95" s="6"/>
      <c r="E95" s="6"/>
      <c r="F95" s="6"/>
      <c r="G95" s="6"/>
      <c r="H95" s="6"/>
      <c r="I95" s="6"/>
      <c r="J95" s="1"/>
      <c r="K95" s="1"/>
      <c r="L95" s="1"/>
      <c r="M95" s="1"/>
      <c r="N95" s="1"/>
      <c r="O95" s="1"/>
      <c r="P95" s="1"/>
      <c r="Q95" s="1"/>
      <c r="R95" s="1"/>
      <c r="S95" s="1"/>
      <c r="T95" s="1"/>
    </row>
    <row r="96" spans="1:20" x14ac:dyDescent="0.35">
      <c r="A96" s="10" t="s">
        <v>67</v>
      </c>
      <c r="B96" s="6"/>
      <c r="C96" s="6">
        <v>13.95</v>
      </c>
      <c r="D96" s="6">
        <v>14.11</v>
      </c>
      <c r="E96" s="6">
        <v>12.47</v>
      </c>
      <c r="F96" s="6">
        <v>12.88</v>
      </c>
      <c r="G96" s="6">
        <v>18.809999999999999</v>
      </c>
      <c r="H96" s="6">
        <v>31.38</v>
      </c>
      <c r="I96" s="6">
        <v>43.84</v>
      </c>
      <c r="J96" s="1"/>
      <c r="K96" s="1"/>
      <c r="L96" s="1"/>
      <c r="M96" s="1"/>
      <c r="N96" s="1"/>
      <c r="O96" s="1"/>
      <c r="P96" s="1"/>
      <c r="Q96" s="1"/>
      <c r="R96" s="1"/>
      <c r="S96" s="1"/>
      <c r="T96" s="1"/>
    </row>
    <row r="97" spans="1:20" x14ac:dyDescent="0.35">
      <c r="A97" s="1" t="s">
        <v>220</v>
      </c>
      <c r="B97" s="1"/>
      <c r="C97" s="1">
        <v>47.51</v>
      </c>
      <c r="D97" s="1">
        <v>47.51</v>
      </c>
      <c r="E97" s="1">
        <v>47.51</v>
      </c>
      <c r="F97" s="1">
        <v>47.51</v>
      </c>
      <c r="G97" s="1">
        <v>47.51</v>
      </c>
      <c r="H97" s="1">
        <v>47.51</v>
      </c>
      <c r="I97" s="2">
        <v>47.51</v>
      </c>
      <c r="J97" s="1"/>
      <c r="K97" s="1"/>
      <c r="L97" s="1"/>
      <c r="M97" s="1"/>
      <c r="N97" s="1"/>
      <c r="O97" s="1"/>
      <c r="P97" s="1"/>
      <c r="Q97" s="1"/>
      <c r="R97" s="1"/>
      <c r="S97" s="1"/>
      <c r="T97" s="1"/>
    </row>
    <row r="98" spans="1:20" x14ac:dyDescent="0.35">
      <c r="A98" s="1"/>
      <c r="B98" s="1"/>
      <c r="C98" s="1"/>
      <c r="D98" s="1"/>
      <c r="E98" s="1"/>
      <c r="F98" s="1"/>
      <c r="G98" s="1"/>
      <c r="H98" s="1"/>
      <c r="I98" s="40"/>
      <c r="J98" s="1"/>
      <c r="K98" s="1"/>
      <c r="L98" s="1"/>
      <c r="M98" s="1"/>
      <c r="N98" s="1"/>
      <c r="O98" s="1"/>
      <c r="P98" s="1"/>
      <c r="Q98" s="1"/>
      <c r="R98" s="1"/>
      <c r="S98" s="1"/>
      <c r="T98" s="1"/>
    </row>
    <row r="99" spans="1:20" x14ac:dyDescent="0.35">
      <c r="A99" s="1" t="s">
        <v>222</v>
      </c>
      <c r="B99" s="1"/>
      <c r="C99" s="1">
        <v>187.63</v>
      </c>
      <c r="D99" s="1">
        <v>199.98</v>
      </c>
      <c r="E99" s="1">
        <v>200.03</v>
      </c>
      <c r="F99" s="1">
        <v>99.77</v>
      </c>
      <c r="G99" s="1">
        <v>190.4</v>
      </c>
      <c r="H99" s="1">
        <v>291.81</v>
      </c>
      <c r="I99" s="1">
        <v>380.07</v>
      </c>
      <c r="J99" s="1"/>
      <c r="K99" s="1"/>
      <c r="L99" s="1"/>
      <c r="M99" s="1"/>
      <c r="N99" s="1"/>
      <c r="O99" s="1"/>
      <c r="P99" s="1"/>
      <c r="Q99" s="1"/>
      <c r="R99" s="1"/>
      <c r="S99" s="1"/>
      <c r="T99" s="1"/>
    </row>
    <row r="100" spans="1:20" x14ac:dyDescent="0.35">
      <c r="A100" s="1" t="s">
        <v>223</v>
      </c>
      <c r="B100" s="1"/>
      <c r="C100" s="1">
        <v>268.52999999999997</v>
      </c>
      <c r="D100" s="1">
        <v>307.48</v>
      </c>
      <c r="E100" s="1">
        <v>335.1</v>
      </c>
      <c r="F100" s="1"/>
      <c r="G100" s="1"/>
      <c r="H100" s="1"/>
      <c r="I100" s="1"/>
      <c r="J100" s="1"/>
      <c r="K100" s="1"/>
      <c r="L100" s="1"/>
      <c r="M100" s="1"/>
      <c r="N100" s="1"/>
      <c r="O100" s="1"/>
      <c r="P100" s="1"/>
      <c r="Q100" s="1"/>
      <c r="R100" s="1"/>
      <c r="S100" s="1"/>
      <c r="T100" s="1"/>
    </row>
    <row r="101" spans="1:20" x14ac:dyDescent="0.35">
      <c r="A101" s="1"/>
      <c r="B101" s="1"/>
      <c r="C101" s="1"/>
      <c r="D101" s="1"/>
      <c r="E101" s="1"/>
      <c r="F101" s="1"/>
      <c r="G101" s="1"/>
      <c r="H101" s="1"/>
      <c r="I101" s="1"/>
      <c r="J101" s="1"/>
      <c r="K101" s="1"/>
      <c r="L101" s="1"/>
      <c r="M101" s="1"/>
      <c r="N101" s="1"/>
      <c r="O101" s="1"/>
      <c r="P101" s="1"/>
      <c r="Q101" s="1"/>
      <c r="R101" s="1"/>
      <c r="S101" s="1"/>
      <c r="T101" s="1"/>
    </row>
    <row r="102" spans="1:20" x14ac:dyDescent="0.35">
      <c r="A102" s="1"/>
      <c r="B102" s="1"/>
      <c r="C102" s="1"/>
      <c r="D102" s="1"/>
      <c r="E102" s="1"/>
      <c r="F102" s="1"/>
      <c r="G102" s="1"/>
      <c r="H102" s="1"/>
      <c r="I102" s="1"/>
      <c r="J102" s="1"/>
      <c r="K102" s="1"/>
      <c r="L102" s="1"/>
      <c r="M102" s="1"/>
      <c r="N102" s="1"/>
      <c r="O102" s="1"/>
      <c r="P102" s="1"/>
      <c r="Q102" s="1"/>
      <c r="R102" s="1"/>
      <c r="S102" s="1"/>
      <c r="T102" s="1"/>
    </row>
    <row r="103" spans="1:20" x14ac:dyDescent="0.35">
      <c r="A103" s="1"/>
      <c r="B103" s="1"/>
      <c r="C103" s="1"/>
      <c r="D103" s="1"/>
      <c r="E103" s="1"/>
      <c r="F103" s="1"/>
      <c r="G103" s="1"/>
      <c r="H103" s="1"/>
      <c r="I103" s="1"/>
      <c r="J103" s="1"/>
      <c r="K103" s="1"/>
      <c r="L103" s="1"/>
      <c r="M103" s="1"/>
      <c r="N103" s="1"/>
      <c r="O103" s="1"/>
      <c r="P103" s="1"/>
      <c r="Q103" s="1"/>
      <c r="R103" s="1"/>
      <c r="S103" s="1"/>
      <c r="T103" s="1"/>
    </row>
    <row r="104" spans="1:20" x14ac:dyDescent="0.35">
      <c r="A104" s="1"/>
      <c r="B104" s="1"/>
      <c r="C104" s="1"/>
      <c r="D104" s="1"/>
      <c r="E104" s="1"/>
      <c r="F104" s="1"/>
      <c r="G104" s="1"/>
      <c r="H104" s="1"/>
      <c r="I104" s="1"/>
      <c r="J104" s="1"/>
      <c r="K104" s="1"/>
      <c r="L104" s="1"/>
      <c r="M104" s="1"/>
      <c r="N104" s="1"/>
      <c r="O104" s="1"/>
      <c r="P104" s="1"/>
      <c r="Q104" s="1"/>
      <c r="R104" s="1"/>
      <c r="S104" s="1"/>
      <c r="T104" s="1"/>
    </row>
    <row r="105" spans="1:20" x14ac:dyDescent="0.35">
      <c r="A105" s="1"/>
      <c r="B105" s="1"/>
      <c r="C105" s="1"/>
      <c r="D105" s="1"/>
      <c r="E105" s="1"/>
      <c r="F105" s="1"/>
      <c r="G105" s="1"/>
      <c r="H105" s="1"/>
      <c r="I105" s="1"/>
      <c r="J105" s="1"/>
      <c r="K105" s="1"/>
      <c r="L105" s="1"/>
      <c r="M105" s="1"/>
      <c r="N105" s="1"/>
      <c r="O105" s="1"/>
      <c r="P105" s="1"/>
      <c r="Q105" s="1"/>
      <c r="R105" s="1"/>
      <c r="S105" s="1"/>
      <c r="T105" s="1"/>
    </row>
    <row r="106" spans="1:20" x14ac:dyDescent="0.35">
      <c r="A106" s="1"/>
      <c r="B106" s="1"/>
      <c r="C106" s="1"/>
      <c r="D106" s="1"/>
      <c r="E106" s="1"/>
      <c r="F106" s="1"/>
      <c r="G106" s="1"/>
      <c r="H106" s="1"/>
      <c r="I106" s="1"/>
      <c r="J106" s="1"/>
      <c r="K106" s="1"/>
      <c r="L106" s="1"/>
      <c r="M106" s="1"/>
      <c r="N106" s="1"/>
      <c r="O106" s="1"/>
      <c r="P106" s="1"/>
      <c r="Q106" s="1"/>
      <c r="R106" s="1"/>
      <c r="S106" s="1"/>
      <c r="T106" s="1"/>
    </row>
    <row r="107" spans="1:20" x14ac:dyDescent="0.35">
      <c r="A107" s="1"/>
      <c r="B107" s="1"/>
      <c r="C107" s="1"/>
      <c r="D107" s="1"/>
      <c r="E107" s="1"/>
      <c r="F107" s="1"/>
      <c r="G107" s="1"/>
      <c r="H107" s="1"/>
      <c r="I107" s="1"/>
      <c r="J107" s="1"/>
      <c r="K107" s="1"/>
      <c r="L107" s="1"/>
      <c r="M107" s="1"/>
      <c r="N107" s="1"/>
      <c r="O107" s="1"/>
      <c r="P107" s="1"/>
      <c r="Q107" s="1"/>
      <c r="R107" s="1"/>
      <c r="S107" s="1"/>
      <c r="T107" s="1"/>
    </row>
    <row r="108" spans="1:20" x14ac:dyDescent="0.35">
      <c r="A108" s="1"/>
      <c r="B108" s="1"/>
      <c r="C108" s="1"/>
      <c r="D108" s="1"/>
      <c r="E108" s="1"/>
      <c r="F108" s="1"/>
      <c r="G108" s="1"/>
      <c r="H108" s="1"/>
      <c r="I108" s="1"/>
      <c r="J108" s="1"/>
      <c r="K108" s="1"/>
      <c r="L108" s="1"/>
      <c r="M108" s="1"/>
      <c r="N108" s="1"/>
      <c r="O108" s="1"/>
      <c r="P108" s="1"/>
      <c r="Q108" s="1"/>
      <c r="R108" s="1"/>
      <c r="S108" s="1"/>
      <c r="T108" s="1"/>
    </row>
    <row r="109" spans="1:20" x14ac:dyDescent="0.35">
      <c r="A109" s="1"/>
      <c r="B109" s="1"/>
      <c r="C109" s="1"/>
      <c r="D109" s="1"/>
      <c r="E109" s="1"/>
      <c r="F109" s="1"/>
      <c r="G109" s="1"/>
      <c r="H109" s="1"/>
      <c r="I109" s="1"/>
      <c r="J109" s="1"/>
      <c r="K109" s="1"/>
      <c r="L109" s="1"/>
      <c r="M109" s="1"/>
      <c r="N109" s="1"/>
      <c r="O109" s="1"/>
      <c r="P109" s="1"/>
      <c r="Q109" s="1"/>
      <c r="R109" s="1"/>
      <c r="S109" s="1"/>
      <c r="T109" s="1"/>
    </row>
    <row r="110" spans="1:20" x14ac:dyDescent="0.35">
      <c r="A110" s="1"/>
      <c r="B110" s="1"/>
      <c r="C110" s="1"/>
      <c r="D110" s="1"/>
      <c r="E110" s="1"/>
      <c r="F110" s="1"/>
      <c r="G110" s="1"/>
      <c r="H110" s="1"/>
      <c r="I110" s="1"/>
      <c r="J110" s="1"/>
      <c r="K110" s="1"/>
      <c r="L110" s="1"/>
      <c r="M110" s="1"/>
      <c r="N110" s="1"/>
      <c r="O110" s="1"/>
      <c r="P110" s="1"/>
      <c r="Q110" s="1"/>
      <c r="R110" s="1"/>
      <c r="S110" s="1"/>
      <c r="T110" s="1"/>
    </row>
    <row r="111" spans="1:20" x14ac:dyDescent="0.35">
      <c r="A111" s="1"/>
      <c r="B111" s="1"/>
      <c r="C111" s="1"/>
      <c r="D111" s="1"/>
      <c r="E111" s="1"/>
      <c r="F111" s="1"/>
      <c r="G111" s="1"/>
      <c r="H111" s="1"/>
      <c r="I111" s="1"/>
      <c r="J111" s="1"/>
      <c r="K111" s="1"/>
      <c r="L111" s="1"/>
      <c r="M111" s="1"/>
      <c r="N111" s="1"/>
      <c r="O111" s="1"/>
      <c r="P111" s="1"/>
      <c r="Q111" s="1"/>
      <c r="R111" s="1"/>
      <c r="S111" s="1"/>
      <c r="T111" s="1"/>
    </row>
    <row r="112" spans="1:20" x14ac:dyDescent="0.35">
      <c r="A112" s="1"/>
      <c r="B112" s="1"/>
      <c r="C112" s="1"/>
      <c r="D112" s="1"/>
      <c r="E112" s="1"/>
      <c r="F112" s="1"/>
      <c r="G112" s="1"/>
      <c r="H112" s="1"/>
      <c r="I112" s="1"/>
      <c r="J112" s="1"/>
      <c r="K112" s="1"/>
      <c r="L112" s="1"/>
      <c r="M112" s="1"/>
      <c r="N112" s="1"/>
      <c r="O112" s="1"/>
      <c r="P112" s="1"/>
      <c r="Q112" s="1"/>
      <c r="R112" s="1"/>
      <c r="S112" s="1"/>
      <c r="T112" s="1"/>
    </row>
    <row r="113" spans="1:20" x14ac:dyDescent="0.35">
      <c r="A113" s="1"/>
      <c r="B113" s="1"/>
      <c r="C113" s="1"/>
      <c r="D113" s="1"/>
      <c r="E113" s="1"/>
      <c r="F113" s="1"/>
      <c r="G113" s="1"/>
      <c r="H113" s="1"/>
      <c r="I113" s="1"/>
      <c r="J113" s="1"/>
      <c r="K113" s="1"/>
      <c r="L113" s="1"/>
      <c r="M113" s="1"/>
      <c r="N113" s="1"/>
      <c r="O113" s="1"/>
      <c r="P113" s="1"/>
      <c r="Q113" s="1"/>
      <c r="R113" s="1"/>
      <c r="S113" s="1"/>
      <c r="T113" s="1"/>
    </row>
    <row r="114" spans="1:20" x14ac:dyDescent="0.35">
      <c r="A114" s="1"/>
      <c r="B114" s="1"/>
      <c r="C114" s="1"/>
      <c r="D114" s="1"/>
      <c r="E114" s="1"/>
      <c r="F114" s="1"/>
      <c r="G114" s="1"/>
      <c r="H114" s="1"/>
      <c r="I114" s="1"/>
      <c r="J114" s="1"/>
      <c r="K114" s="1"/>
      <c r="L114" s="1"/>
      <c r="M114" s="1"/>
      <c r="N114" s="1"/>
      <c r="O114" s="1"/>
      <c r="P114" s="1"/>
      <c r="Q114" s="1"/>
      <c r="R114" s="1"/>
      <c r="S114" s="1"/>
      <c r="T114" s="1"/>
    </row>
    <row r="115" spans="1:20" x14ac:dyDescent="0.35">
      <c r="A115" s="1"/>
      <c r="B115" s="1"/>
      <c r="C115" s="1"/>
      <c r="D115" s="1"/>
      <c r="E115" s="1"/>
      <c r="F115" s="1"/>
      <c r="G115" s="1"/>
      <c r="H115" s="1"/>
      <c r="I115" s="1"/>
      <c r="J115" s="1"/>
      <c r="K115" s="1"/>
      <c r="L115" s="1"/>
      <c r="M115" s="1"/>
      <c r="N115" s="1"/>
      <c r="O115" s="1"/>
      <c r="P115" s="1"/>
      <c r="Q115" s="1"/>
      <c r="R115" s="1"/>
      <c r="S115" s="1"/>
      <c r="T115" s="1"/>
    </row>
    <row r="116" spans="1:20" x14ac:dyDescent="0.35">
      <c r="A116" s="1"/>
      <c r="B116" s="1"/>
      <c r="C116" s="1"/>
      <c r="D116" s="1"/>
      <c r="E116" s="1"/>
      <c r="F116" s="1"/>
      <c r="G116" s="1"/>
      <c r="H116" s="1"/>
      <c r="I116" s="1"/>
      <c r="J116" s="1"/>
      <c r="K116" s="1"/>
      <c r="L116" s="1"/>
      <c r="M116" s="1"/>
      <c r="N116" s="1"/>
      <c r="O116" s="1"/>
      <c r="P116" s="1"/>
      <c r="Q116" s="1"/>
      <c r="R116" s="1"/>
      <c r="S116" s="1"/>
      <c r="T116" s="1"/>
    </row>
    <row r="117" spans="1:20" x14ac:dyDescent="0.35">
      <c r="A117" s="1"/>
      <c r="B117" s="1"/>
      <c r="C117" s="1"/>
      <c r="D117" s="1"/>
      <c r="E117" s="1"/>
      <c r="F117" s="1"/>
      <c r="G117" s="1"/>
      <c r="H117" s="1"/>
      <c r="I117" s="1"/>
      <c r="J117" s="1"/>
      <c r="K117" s="1"/>
      <c r="L117" s="1"/>
      <c r="M117" s="1"/>
      <c r="N117" s="1"/>
      <c r="O117" s="1"/>
      <c r="P117" s="1"/>
      <c r="Q117" s="1"/>
      <c r="R117" s="1"/>
      <c r="S117" s="1"/>
      <c r="T117" s="1"/>
    </row>
    <row r="118" spans="1:20" x14ac:dyDescent="0.35">
      <c r="A118" s="1"/>
      <c r="B118" s="1"/>
      <c r="C118" s="1"/>
      <c r="D118" s="1"/>
      <c r="E118" s="1"/>
      <c r="F118" s="1"/>
      <c r="G118" s="1"/>
      <c r="H118" s="1"/>
      <c r="I118" s="1"/>
      <c r="J118" s="1"/>
      <c r="K118" s="1"/>
      <c r="L118" s="1"/>
      <c r="M118" s="1"/>
      <c r="N118" s="1"/>
      <c r="O118" s="1"/>
      <c r="P118" s="1"/>
      <c r="Q118" s="1"/>
      <c r="R118" s="1"/>
      <c r="S118" s="1"/>
      <c r="T118" s="1"/>
    </row>
    <row r="119" spans="1:20" x14ac:dyDescent="0.35">
      <c r="A119" s="1"/>
      <c r="B119" s="1"/>
      <c r="C119" s="1"/>
      <c r="D119" s="1"/>
      <c r="E119" s="1"/>
      <c r="F119" s="1"/>
      <c r="G119" s="1"/>
      <c r="H119" s="1"/>
      <c r="I119" s="1"/>
      <c r="J119" s="1"/>
      <c r="K119" s="1"/>
      <c r="L119" s="1"/>
      <c r="M119" s="1"/>
      <c r="N119" s="1"/>
      <c r="O119" s="1"/>
      <c r="P119" s="1"/>
      <c r="Q119" s="1"/>
      <c r="R119" s="1"/>
      <c r="S119" s="1"/>
      <c r="T119" s="1"/>
    </row>
    <row r="120" spans="1:20" x14ac:dyDescent="0.35">
      <c r="A120" s="1"/>
      <c r="B120" s="1"/>
      <c r="C120" s="1"/>
      <c r="D120" s="1"/>
      <c r="E120" s="1"/>
      <c r="F120" s="1"/>
      <c r="G120" s="1"/>
      <c r="H120" s="1"/>
      <c r="I120" s="1"/>
      <c r="J120" s="1"/>
      <c r="K120" s="1"/>
      <c r="L120" s="1"/>
      <c r="M120" s="1"/>
      <c r="N120" s="1"/>
      <c r="O120" s="1"/>
      <c r="P120" s="1"/>
      <c r="Q120" s="1"/>
      <c r="R120" s="1"/>
      <c r="S120" s="1"/>
      <c r="T120" s="1"/>
    </row>
    <row r="121" spans="1:20" x14ac:dyDescent="0.35">
      <c r="A121" s="1"/>
      <c r="B121" s="1"/>
      <c r="C121" s="1"/>
      <c r="D121" s="1"/>
      <c r="E121" s="1"/>
      <c r="F121" s="1"/>
      <c r="G121" s="1"/>
      <c r="H121" s="1"/>
      <c r="I121" s="1"/>
      <c r="J121" s="1"/>
      <c r="K121" s="1"/>
      <c r="L121" s="1"/>
      <c r="M121" s="1"/>
      <c r="N121" s="1"/>
      <c r="O121" s="1"/>
      <c r="P121" s="1"/>
      <c r="Q121" s="1"/>
      <c r="R121" s="1"/>
      <c r="S121" s="1"/>
      <c r="T121" s="1"/>
    </row>
    <row r="122" spans="1:20" x14ac:dyDescent="0.35">
      <c r="A122" s="1"/>
      <c r="B122" s="1"/>
      <c r="C122" s="1"/>
      <c r="D122" s="1"/>
      <c r="E122" s="1"/>
      <c r="F122" s="1"/>
      <c r="G122" s="1"/>
      <c r="H122" s="1"/>
      <c r="I122" s="1"/>
      <c r="J122" s="1"/>
      <c r="K122" s="1"/>
      <c r="L122" s="1"/>
      <c r="M122" s="1"/>
      <c r="N122" s="1"/>
      <c r="O122" s="1"/>
      <c r="P122" s="1"/>
      <c r="Q122" s="1"/>
      <c r="R122" s="1"/>
      <c r="S122" s="1"/>
      <c r="T122" s="1"/>
    </row>
    <row r="123" spans="1:20" x14ac:dyDescent="0.35">
      <c r="A123" s="1"/>
      <c r="B123" s="1"/>
      <c r="C123" s="1"/>
      <c r="D123" s="1"/>
      <c r="E123" s="1"/>
      <c r="F123" s="1"/>
      <c r="G123" s="1"/>
      <c r="H123" s="1"/>
      <c r="I123" s="1"/>
      <c r="J123" s="1"/>
      <c r="K123" s="1"/>
      <c r="L123" s="1"/>
      <c r="M123" s="1"/>
      <c r="N123" s="1"/>
      <c r="O123" s="1"/>
      <c r="P123" s="1"/>
      <c r="Q123" s="1"/>
      <c r="R123" s="1"/>
      <c r="S123" s="1"/>
      <c r="T123" s="1"/>
    </row>
    <row r="124" spans="1:20" x14ac:dyDescent="0.35">
      <c r="A124" s="1"/>
      <c r="B124" s="1"/>
      <c r="C124" s="1"/>
      <c r="D124" s="1"/>
      <c r="E124" s="1"/>
      <c r="F124" s="1"/>
      <c r="G124" s="1"/>
      <c r="H124" s="1"/>
      <c r="I124" s="1"/>
      <c r="J124" s="1"/>
      <c r="K124" s="1"/>
      <c r="L124" s="1"/>
      <c r="M124" s="1"/>
      <c r="N124" s="1"/>
      <c r="O124" s="1"/>
      <c r="P124" s="1"/>
      <c r="Q124" s="1"/>
      <c r="R124" s="1"/>
      <c r="S124" s="1"/>
      <c r="T124" s="1"/>
    </row>
    <row r="125" spans="1:20" x14ac:dyDescent="0.35">
      <c r="A125" s="1"/>
      <c r="B125" s="1"/>
      <c r="C125" s="1"/>
      <c r="D125" s="1"/>
      <c r="E125" s="1"/>
      <c r="F125" s="1"/>
      <c r="G125" s="1"/>
      <c r="H125" s="1"/>
      <c r="I125" s="1"/>
      <c r="J125" s="1"/>
      <c r="K125" s="1"/>
      <c r="L125" s="1"/>
      <c r="M125" s="1"/>
      <c r="N125" s="1"/>
      <c r="O125" s="1"/>
      <c r="P125" s="1"/>
      <c r="Q125" s="1"/>
      <c r="R125" s="1"/>
      <c r="S125" s="1"/>
      <c r="T125" s="1"/>
    </row>
    <row r="126" spans="1:20" x14ac:dyDescent="0.35">
      <c r="A126" s="1"/>
      <c r="B126" s="1"/>
      <c r="C126" s="1"/>
      <c r="D126" s="1"/>
      <c r="E126" s="1"/>
      <c r="F126" s="1"/>
      <c r="G126" s="1"/>
      <c r="H126" s="1"/>
      <c r="I126" s="1"/>
      <c r="J126" s="1"/>
      <c r="K126" s="1"/>
      <c r="L126" s="1"/>
      <c r="M126" s="1"/>
      <c r="N126" s="1"/>
      <c r="O126" s="1"/>
      <c r="P126" s="1"/>
      <c r="Q126" s="1"/>
      <c r="R126" s="1"/>
      <c r="S126" s="1"/>
      <c r="T126" s="1"/>
    </row>
    <row r="127" spans="1:20" x14ac:dyDescent="0.35">
      <c r="A127" s="1"/>
      <c r="B127" s="1"/>
      <c r="C127" s="1"/>
      <c r="D127" s="1"/>
      <c r="E127" s="1"/>
      <c r="F127" s="1"/>
      <c r="G127" s="1"/>
      <c r="H127" s="1"/>
      <c r="I127" s="1"/>
      <c r="J127" s="1"/>
      <c r="K127" s="1"/>
      <c r="L127" s="1"/>
      <c r="M127" s="1"/>
      <c r="N127" s="1"/>
      <c r="O127" s="1"/>
      <c r="P127" s="1"/>
      <c r="Q127" s="1"/>
      <c r="R127" s="1"/>
      <c r="S127" s="1"/>
      <c r="T127" s="1"/>
    </row>
    <row r="128" spans="1:20" x14ac:dyDescent="0.35">
      <c r="A128" s="1"/>
      <c r="B128" s="1"/>
      <c r="C128" s="1"/>
      <c r="D128" s="1"/>
      <c r="E128" s="1"/>
      <c r="F128" s="1"/>
      <c r="G128" s="1"/>
      <c r="H128" s="1"/>
      <c r="I128" s="1"/>
      <c r="J128" s="1"/>
      <c r="K128" s="1"/>
      <c r="L128" s="1"/>
      <c r="M128" s="1"/>
      <c r="N128" s="1"/>
      <c r="O128" s="1"/>
      <c r="P128" s="1"/>
      <c r="Q128" s="1"/>
      <c r="R128" s="1"/>
      <c r="S128" s="1"/>
      <c r="T128" s="1"/>
    </row>
    <row r="129" spans="1:20" x14ac:dyDescent="0.35">
      <c r="A129" s="1"/>
      <c r="B129" s="1"/>
      <c r="C129" s="1"/>
      <c r="D129" s="1"/>
      <c r="E129" s="1"/>
      <c r="F129" s="1"/>
      <c r="G129" s="1"/>
      <c r="H129" s="1"/>
      <c r="I129" s="1"/>
      <c r="J129" s="1"/>
      <c r="K129" s="1"/>
      <c r="L129" s="1"/>
      <c r="M129" s="1"/>
      <c r="N129" s="1"/>
      <c r="O129" s="1"/>
      <c r="P129" s="1"/>
      <c r="Q129" s="1"/>
      <c r="R129" s="1"/>
      <c r="S129" s="1"/>
      <c r="T129" s="1"/>
    </row>
    <row r="130" spans="1:20" x14ac:dyDescent="0.35">
      <c r="A130" s="1"/>
      <c r="B130" s="1"/>
      <c r="C130" s="1"/>
      <c r="D130" s="1"/>
      <c r="E130" s="1"/>
      <c r="F130" s="1"/>
      <c r="G130" s="1"/>
      <c r="H130" s="1"/>
      <c r="I130" s="1"/>
      <c r="J130" s="1"/>
      <c r="K130" s="1"/>
      <c r="L130" s="1"/>
      <c r="M130" s="1"/>
      <c r="N130" s="1"/>
      <c r="O130" s="1"/>
      <c r="P130" s="1"/>
      <c r="Q130" s="1"/>
      <c r="R130" s="1"/>
      <c r="S130" s="1"/>
      <c r="T130" s="1"/>
    </row>
    <row r="131" spans="1:20" x14ac:dyDescent="0.35">
      <c r="A131" s="1"/>
      <c r="B131" s="1"/>
      <c r="C131" s="1"/>
      <c r="D131" s="1"/>
      <c r="E131" s="1"/>
      <c r="F131" s="1"/>
      <c r="G131" s="1"/>
      <c r="H131" s="1"/>
      <c r="I131" s="1"/>
      <c r="J131" s="1"/>
      <c r="K131" s="1"/>
      <c r="L131" s="1"/>
      <c r="M131" s="1"/>
      <c r="N131" s="1"/>
      <c r="O131" s="1"/>
      <c r="P131" s="1"/>
      <c r="Q131" s="1"/>
      <c r="R131" s="1"/>
      <c r="S131" s="1"/>
      <c r="T131" s="1"/>
    </row>
    <row r="132" spans="1:20" x14ac:dyDescent="0.35">
      <c r="A132" s="1"/>
      <c r="B132" s="1"/>
      <c r="C132" s="1"/>
      <c r="D132" s="1"/>
      <c r="E132" s="1"/>
      <c r="F132" s="1"/>
      <c r="G132" s="1"/>
      <c r="H132" s="1"/>
      <c r="I132" s="1"/>
      <c r="J132" s="1"/>
      <c r="K132" s="1"/>
      <c r="L132" s="1"/>
      <c r="M132" s="1"/>
      <c r="N132" s="1"/>
      <c r="O132" s="1"/>
      <c r="P132" s="1"/>
      <c r="Q132" s="1"/>
      <c r="R132" s="1"/>
      <c r="S132" s="1"/>
      <c r="T132" s="1"/>
    </row>
    <row r="133" spans="1:20" x14ac:dyDescent="0.35">
      <c r="A133" s="1"/>
      <c r="B133" s="1"/>
      <c r="C133" s="1"/>
      <c r="D133" s="1"/>
      <c r="E133" s="1"/>
      <c r="F133" s="1"/>
      <c r="G133" s="1"/>
      <c r="H133" s="1"/>
      <c r="I133" s="1"/>
      <c r="J133" s="1"/>
      <c r="K133" s="1"/>
      <c r="L133" s="1"/>
      <c r="M133" s="1"/>
      <c r="N133" s="1"/>
      <c r="O133" s="1"/>
      <c r="P133" s="1"/>
      <c r="Q133" s="1"/>
      <c r="R133" s="1"/>
      <c r="S133" s="1"/>
      <c r="T133" s="1"/>
    </row>
    <row r="134" spans="1:20" x14ac:dyDescent="0.35">
      <c r="A134" s="1"/>
      <c r="B134" s="1"/>
      <c r="C134" s="1"/>
      <c r="D134" s="1"/>
      <c r="E134" s="1"/>
      <c r="F134" s="1"/>
      <c r="G134" s="1"/>
      <c r="H134" s="1"/>
      <c r="I134" s="1"/>
      <c r="J134" s="1"/>
      <c r="K134" s="1"/>
      <c r="L134" s="1"/>
      <c r="M134" s="1"/>
      <c r="N134" s="1"/>
      <c r="O134" s="1"/>
      <c r="P134" s="1"/>
      <c r="Q134" s="1"/>
      <c r="R134" s="1"/>
      <c r="S134" s="1"/>
      <c r="T134" s="1"/>
    </row>
    <row r="135" spans="1:20" x14ac:dyDescent="0.35">
      <c r="A135" s="1"/>
      <c r="B135" s="1"/>
      <c r="C135" s="1"/>
      <c r="D135" s="1"/>
      <c r="E135" s="1"/>
      <c r="F135" s="1"/>
      <c r="G135" s="1"/>
      <c r="H135" s="1"/>
      <c r="I135" s="1"/>
      <c r="J135" s="1"/>
      <c r="K135" s="1"/>
      <c r="L135" s="1"/>
      <c r="M135" s="1"/>
      <c r="N135" s="1"/>
      <c r="O135" s="1"/>
      <c r="P135" s="1"/>
      <c r="Q135" s="1"/>
      <c r="R135" s="1"/>
      <c r="S135" s="1"/>
      <c r="T135" s="1"/>
    </row>
    <row r="136" spans="1:20" x14ac:dyDescent="0.35">
      <c r="A136" s="1"/>
      <c r="B136" s="1"/>
      <c r="C136" s="1"/>
      <c r="D136" s="1"/>
      <c r="E136" s="1"/>
      <c r="F136" s="1"/>
      <c r="G136" s="1"/>
      <c r="H136" s="1"/>
      <c r="I136" s="1"/>
      <c r="J136" s="1"/>
      <c r="K136" s="1"/>
      <c r="L136" s="1"/>
      <c r="M136" s="1"/>
      <c r="N136" s="1"/>
      <c r="O136" s="1"/>
      <c r="P136" s="1"/>
      <c r="Q136" s="1"/>
      <c r="R136" s="1"/>
      <c r="S136" s="1"/>
      <c r="T136" s="1"/>
    </row>
    <row r="137" spans="1:20" x14ac:dyDescent="0.35">
      <c r="A137" s="1"/>
      <c r="B137" s="1"/>
      <c r="C137" s="1"/>
      <c r="D137" s="1"/>
      <c r="E137" s="1"/>
      <c r="F137" s="1"/>
      <c r="G137" s="1"/>
      <c r="H137" s="1"/>
      <c r="I137" s="1"/>
      <c r="J137" s="1"/>
      <c r="K137" s="1"/>
      <c r="L137" s="1"/>
      <c r="M137" s="1"/>
      <c r="N137" s="1"/>
      <c r="O137" s="1"/>
      <c r="P137" s="1"/>
      <c r="Q137" s="1"/>
      <c r="R137" s="1"/>
      <c r="S137" s="1"/>
      <c r="T137" s="1"/>
    </row>
    <row r="138" spans="1:20" x14ac:dyDescent="0.35">
      <c r="A138" s="1"/>
      <c r="B138" s="1"/>
      <c r="C138" s="1"/>
      <c r="D138" s="1"/>
      <c r="E138" s="1"/>
      <c r="F138" s="1"/>
      <c r="G138" s="1"/>
      <c r="H138" s="1"/>
      <c r="I138" s="1"/>
      <c r="J138" s="1"/>
      <c r="K138" s="1"/>
      <c r="L138" s="1"/>
      <c r="M138" s="1"/>
      <c r="N138" s="1"/>
      <c r="O138" s="1"/>
      <c r="P138" s="1"/>
      <c r="Q138" s="1"/>
      <c r="R138" s="1"/>
      <c r="S138" s="1"/>
      <c r="T138" s="1"/>
    </row>
    <row r="139" spans="1:20" x14ac:dyDescent="0.35">
      <c r="A139" s="1"/>
      <c r="B139" s="1"/>
      <c r="C139" s="1"/>
      <c r="D139" s="1"/>
      <c r="E139" s="1"/>
      <c r="F139" s="1"/>
      <c r="G139" s="1"/>
      <c r="H139" s="1"/>
      <c r="I139" s="1"/>
      <c r="J139" s="1"/>
      <c r="K139" s="1"/>
      <c r="L139" s="1"/>
      <c r="M139" s="1"/>
      <c r="N139" s="1"/>
      <c r="O139" s="1"/>
      <c r="P139" s="1"/>
      <c r="Q139" s="1"/>
      <c r="R139" s="1"/>
      <c r="S139" s="1"/>
      <c r="T139" s="1"/>
    </row>
    <row r="140" spans="1:20" x14ac:dyDescent="0.35">
      <c r="A140" s="1"/>
      <c r="B140" s="1"/>
      <c r="C140" s="1"/>
      <c r="D140" s="1"/>
      <c r="E140" s="1"/>
      <c r="F140" s="1"/>
      <c r="G140" s="1"/>
      <c r="H140" s="1"/>
      <c r="I140" s="1"/>
      <c r="J140" s="1"/>
      <c r="K140" s="1"/>
      <c r="L140" s="1"/>
      <c r="M140" s="1"/>
      <c r="N140" s="1"/>
      <c r="O140" s="1"/>
      <c r="P140" s="1"/>
      <c r="Q140" s="1"/>
      <c r="R140" s="1"/>
      <c r="S140" s="1"/>
      <c r="T140" s="1"/>
    </row>
    <row r="141" spans="1:20" x14ac:dyDescent="0.35">
      <c r="A141" s="1"/>
      <c r="B141" s="1"/>
      <c r="C141" s="1"/>
      <c r="D141" s="1"/>
      <c r="E141" s="1"/>
      <c r="F141" s="1"/>
      <c r="G141" s="1"/>
      <c r="H141" s="1"/>
      <c r="I141" s="1"/>
      <c r="J141" s="1"/>
      <c r="K141" s="1"/>
      <c r="L141" s="1"/>
      <c r="M141" s="1"/>
      <c r="N141" s="1"/>
      <c r="O141" s="1"/>
      <c r="P141" s="1"/>
      <c r="Q141" s="1"/>
      <c r="R141" s="1"/>
      <c r="S141" s="1"/>
      <c r="T141" s="1"/>
    </row>
    <row r="142" spans="1:20" x14ac:dyDescent="0.35">
      <c r="A142" s="1"/>
      <c r="B142" s="1"/>
      <c r="C142" s="1"/>
      <c r="D142" s="1"/>
      <c r="E142" s="1"/>
      <c r="F142" s="1"/>
      <c r="G142" s="1"/>
      <c r="H142" s="1"/>
      <c r="I142" s="1"/>
      <c r="J142" s="1"/>
      <c r="K142" s="1"/>
      <c r="L142" s="1"/>
      <c r="M142" s="1"/>
      <c r="N142" s="1"/>
      <c r="O142" s="1"/>
      <c r="P142" s="1"/>
      <c r="Q142" s="1"/>
      <c r="R142" s="1"/>
      <c r="S142" s="1"/>
      <c r="T142" s="1"/>
    </row>
    <row r="143" spans="1:20" x14ac:dyDescent="0.35">
      <c r="A143" s="1"/>
      <c r="B143" s="1"/>
      <c r="C143" s="1"/>
      <c r="D143" s="1"/>
      <c r="E143" s="1"/>
      <c r="F143" s="1"/>
      <c r="G143" s="1"/>
      <c r="H143" s="1"/>
      <c r="I143" s="1"/>
      <c r="J143" s="1"/>
      <c r="K143" s="1"/>
      <c r="L143" s="1"/>
      <c r="M143" s="1"/>
      <c r="N143" s="1"/>
      <c r="O143" s="1"/>
      <c r="P143" s="1"/>
      <c r="Q143" s="1"/>
      <c r="R143" s="1"/>
      <c r="S143" s="1"/>
      <c r="T143" s="1"/>
    </row>
    <row r="144" spans="1:20" x14ac:dyDescent="0.35">
      <c r="A144" s="1"/>
      <c r="B144" s="1"/>
      <c r="C144" s="1"/>
      <c r="D144" s="1"/>
      <c r="E144" s="1"/>
      <c r="F144" s="1"/>
      <c r="G144" s="1"/>
      <c r="H144" s="1"/>
      <c r="I144" s="1"/>
      <c r="J144" s="1"/>
      <c r="K144" s="1"/>
      <c r="L144" s="1"/>
      <c r="M144" s="1"/>
      <c r="N144" s="1"/>
      <c r="O144" s="1"/>
      <c r="P144" s="1"/>
      <c r="Q144" s="1"/>
      <c r="R144" s="1"/>
      <c r="S144" s="1"/>
      <c r="T144" s="1"/>
    </row>
    <row r="145" spans="1:20" x14ac:dyDescent="0.35">
      <c r="A145" s="1"/>
      <c r="B145" s="1"/>
      <c r="C145" s="1"/>
      <c r="D145" s="1"/>
      <c r="E145" s="1"/>
      <c r="F145" s="1"/>
      <c r="G145" s="1"/>
      <c r="H145" s="1"/>
      <c r="I145" s="1"/>
      <c r="J145" s="1"/>
      <c r="K145" s="1"/>
      <c r="L145" s="1"/>
      <c r="M145" s="1"/>
      <c r="N145" s="1"/>
      <c r="O145" s="1"/>
      <c r="P145" s="1"/>
      <c r="Q145" s="1"/>
      <c r="R145" s="1"/>
      <c r="S145" s="1"/>
      <c r="T145" s="1"/>
    </row>
    <row r="146" spans="1:20" x14ac:dyDescent="0.35">
      <c r="A146" s="1"/>
      <c r="B146" s="1"/>
      <c r="C146" s="1"/>
      <c r="D146" s="1"/>
      <c r="E146" s="1"/>
      <c r="F146" s="1"/>
      <c r="G146" s="1"/>
      <c r="H146" s="1"/>
      <c r="I146" s="1"/>
      <c r="J146" s="1"/>
      <c r="K146" s="1"/>
      <c r="L146" s="1"/>
      <c r="M146" s="1"/>
      <c r="N146" s="1"/>
      <c r="O146" s="1"/>
      <c r="P146" s="1"/>
      <c r="Q146" s="1"/>
      <c r="R146" s="1"/>
      <c r="S146" s="1"/>
      <c r="T146" s="1"/>
    </row>
    <row r="147" spans="1:20" x14ac:dyDescent="0.35">
      <c r="A147" s="1"/>
      <c r="B147" s="1"/>
      <c r="C147" s="1"/>
      <c r="D147" s="1"/>
      <c r="E147" s="1"/>
      <c r="F147" s="1"/>
      <c r="G147" s="1"/>
      <c r="H147" s="1"/>
      <c r="I147" s="1"/>
      <c r="J147" s="1"/>
      <c r="K147" s="1"/>
      <c r="L147" s="1"/>
      <c r="M147" s="1"/>
      <c r="N147" s="1"/>
      <c r="O147" s="1"/>
      <c r="P147" s="1"/>
      <c r="Q147" s="1"/>
      <c r="R147" s="1"/>
      <c r="S147" s="1"/>
      <c r="T147" s="1"/>
    </row>
    <row r="148" spans="1:20" x14ac:dyDescent="0.35">
      <c r="A148" s="1"/>
      <c r="B148" s="1"/>
      <c r="C148" s="1"/>
      <c r="D148" s="1"/>
      <c r="E148" s="1"/>
      <c r="F148" s="1"/>
      <c r="G148" s="1"/>
      <c r="H148" s="1"/>
      <c r="I148" s="1"/>
      <c r="J148" s="1"/>
      <c r="K148" s="1"/>
      <c r="L148" s="1"/>
      <c r="M148" s="1"/>
      <c r="N148" s="1"/>
      <c r="O148" s="1"/>
      <c r="P148" s="1"/>
      <c r="Q148" s="1"/>
      <c r="R148" s="1"/>
      <c r="S148" s="1"/>
      <c r="T148" s="1"/>
    </row>
    <row r="149" spans="1:20" x14ac:dyDescent="0.35">
      <c r="A149" s="1"/>
      <c r="B149" s="1"/>
      <c r="C149" s="1"/>
      <c r="D149" s="1"/>
      <c r="E149" s="1"/>
      <c r="F149" s="1"/>
      <c r="G149" s="1"/>
      <c r="H149" s="1"/>
      <c r="I149" s="1"/>
      <c r="J149" s="1"/>
      <c r="K149" s="1"/>
      <c r="L149" s="1"/>
      <c r="M149" s="1"/>
      <c r="N149" s="1"/>
      <c r="O149" s="1"/>
      <c r="P149" s="1"/>
      <c r="Q149" s="1"/>
      <c r="R149" s="1"/>
      <c r="S149" s="1"/>
      <c r="T149" s="1"/>
    </row>
    <row r="150" spans="1:20" x14ac:dyDescent="0.35">
      <c r="A150" s="1"/>
      <c r="B150" s="1"/>
      <c r="C150" s="1"/>
      <c r="D150" s="1"/>
      <c r="E150" s="1"/>
      <c r="F150" s="1"/>
      <c r="G150" s="1"/>
      <c r="H150" s="1"/>
      <c r="I150" s="1"/>
      <c r="J150" s="1"/>
      <c r="K150" s="1"/>
      <c r="L150" s="1"/>
      <c r="M150" s="1"/>
      <c r="N150" s="1"/>
      <c r="O150" s="1"/>
      <c r="P150" s="1"/>
      <c r="Q150" s="1"/>
      <c r="R150" s="1"/>
      <c r="S150" s="1"/>
      <c r="T150" s="1"/>
    </row>
    <row r="151" spans="1:20" x14ac:dyDescent="0.35">
      <c r="A151" s="1"/>
      <c r="B151" s="1"/>
      <c r="C151" s="1"/>
      <c r="D151" s="1"/>
      <c r="E151" s="1"/>
      <c r="F151" s="1"/>
      <c r="G151" s="1"/>
      <c r="H151" s="1"/>
      <c r="I151" s="1"/>
      <c r="J151" s="1"/>
      <c r="K151" s="1"/>
      <c r="L151" s="1"/>
      <c r="M151" s="1"/>
      <c r="N151" s="1"/>
      <c r="O151" s="1"/>
      <c r="P151" s="1"/>
      <c r="Q151" s="1"/>
      <c r="R151" s="1"/>
      <c r="S151" s="1"/>
      <c r="T151" s="1"/>
    </row>
    <row r="152" spans="1:20" x14ac:dyDescent="0.35">
      <c r="A152" s="1"/>
      <c r="B152" s="1"/>
      <c r="C152" s="1"/>
      <c r="D152" s="1"/>
      <c r="E152" s="1"/>
      <c r="F152" s="1"/>
      <c r="G152" s="1"/>
      <c r="H152" s="1"/>
      <c r="I152" s="1"/>
      <c r="J152" s="1"/>
      <c r="K152" s="1"/>
      <c r="L152" s="1"/>
      <c r="M152" s="1"/>
      <c r="N152" s="1"/>
      <c r="O152" s="1"/>
      <c r="P152" s="1"/>
      <c r="Q152" s="1"/>
      <c r="R152" s="1"/>
      <c r="S152" s="1"/>
      <c r="T152" s="1"/>
    </row>
    <row r="153" spans="1:20" x14ac:dyDescent="0.35">
      <c r="A153" s="1"/>
      <c r="B153" s="1"/>
      <c r="C153" s="1"/>
      <c r="D153" s="1"/>
      <c r="E153" s="1"/>
      <c r="F153" s="1"/>
      <c r="G153" s="1"/>
      <c r="H153" s="1"/>
      <c r="I153" s="1"/>
      <c r="J153" s="1"/>
      <c r="K153" s="1"/>
      <c r="L153" s="1"/>
      <c r="M153" s="1"/>
      <c r="N153" s="1"/>
      <c r="O153" s="1"/>
      <c r="P153" s="1"/>
      <c r="Q153" s="1"/>
      <c r="R153" s="1"/>
      <c r="S153" s="1"/>
      <c r="T153" s="1"/>
    </row>
    <row r="154" spans="1:20" x14ac:dyDescent="0.35">
      <c r="A154" s="1"/>
      <c r="B154" s="1"/>
      <c r="C154" s="1"/>
      <c r="D154" s="1"/>
      <c r="E154" s="1"/>
      <c r="F154" s="1"/>
      <c r="G154" s="1"/>
      <c r="H154" s="1"/>
      <c r="I154" s="1"/>
      <c r="J154" s="1"/>
      <c r="K154" s="1"/>
      <c r="L154" s="1"/>
      <c r="M154" s="1"/>
      <c r="N154" s="1"/>
      <c r="O154" s="1"/>
      <c r="P154" s="1"/>
      <c r="Q154" s="1"/>
      <c r="R154" s="1"/>
      <c r="S154" s="1"/>
      <c r="T154" s="1"/>
    </row>
    <row r="155" spans="1:20" x14ac:dyDescent="0.35">
      <c r="A155" s="1"/>
      <c r="B155" s="1"/>
      <c r="C155" s="1"/>
      <c r="D155" s="1"/>
      <c r="E155" s="1"/>
      <c r="F155" s="1"/>
      <c r="G155" s="1"/>
      <c r="H155" s="1"/>
      <c r="I155" s="1"/>
      <c r="J155" s="1"/>
      <c r="K155" s="1"/>
      <c r="L155" s="1"/>
      <c r="M155" s="1"/>
      <c r="N155" s="1"/>
      <c r="O155" s="1"/>
      <c r="P155" s="1"/>
      <c r="Q155" s="1"/>
      <c r="R155" s="1"/>
      <c r="S155" s="1"/>
      <c r="T155" s="1"/>
    </row>
    <row r="156" spans="1:20" x14ac:dyDescent="0.35">
      <c r="A156" s="1"/>
      <c r="B156" s="1"/>
      <c r="C156" s="1"/>
      <c r="D156" s="1"/>
      <c r="E156" s="1"/>
      <c r="F156" s="1"/>
      <c r="G156" s="1"/>
      <c r="H156" s="1"/>
      <c r="I156" s="1"/>
      <c r="J156" s="1"/>
      <c r="K156" s="1"/>
      <c r="L156" s="1"/>
      <c r="M156" s="1"/>
      <c r="N156" s="1"/>
      <c r="O156" s="1"/>
      <c r="P156" s="1"/>
      <c r="Q156" s="1"/>
      <c r="R156" s="1"/>
      <c r="S156" s="1"/>
      <c r="T156" s="1"/>
    </row>
    <row r="157" spans="1:20" x14ac:dyDescent="0.35">
      <c r="A157" s="1"/>
      <c r="B157" s="1"/>
      <c r="C157" s="1"/>
      <c r="D157" s="1"/>
      <c r="E157" s="1"/>
      <c r="F157" s="1"/>
      <c r="G157" s="1"/>
      <c r="H157" s="1"/>
      <c r="I157" s="1"/>
      <c r="J157" s="1"/>
      <c r="K157" s="1"/>
      <c r="L157" s="1"/>
      <c r="M157" s="1"/>
      <c r="N157" s="1"/>
      <c r="O157" s="1"/>
      <c r="P157" s="1"/>
      <c r="Q157" s="1"/>
      <c r="R157" s="1"/>
      <c r="S157" s="1"/>
      <c r="T157" s="1"/>
    </row>
    <row r="158" spans="1:20" x14ac:dyDescent="0.35">
      <c r="A158" s="1"/>
      <c r="B158" s="1"/>
      <c r="C158" s="1"/>
      <c r="D158" s="1"/>
      <c r="E158" s="1"/>
      <c r="F158" s="1"/>
      <c r="G158" s="1"/>
      <c r="H158" s="1"/>
      <c r="I158" s="1"/>
      <c r="J158" s="1"/>
      <c r="K158" s="1"/>
      <c r="L158" s="1"/>
      <c r="M158" s="1"/>
      <c r="N158" s="1"/>
      <c r="O158" s="1"/>
      <c r="P158" s="1"/>
      <c r="Q158" s="1"/>
      <c r="R158" s="1"/>
      <c r="S158" s="1"/>
      <c r="T158" s="1"/>
    </row>
    <row r="159" spans="1:20" x14ac:dyDescent="0.35">
      <c r="A159" s="1"/>
      <c r="B159" s="1"/>
      <c r="C159" s="1"/>
      <c r="D159" s="1"/>
      <c r="E159" s="1"/>
      <c r="F159" s="1"/>
      <c r="G159" s="1"/>
      <c r="H159" s="1"/>
      <c r="I159" s="1"/>
      <c r="J159" s="1"/>
      <c r="K159" s="1"/>
      <c r="L159" s="1"/>
      <c r="M159" s="1"/>
      <c r="N159" s="1"/>
      <c r="O159" s="1"/>
      <c r="P159" s="1"/>
      <c r="Q159" s="1"/>
      <c r="R159" s="1"/>
      <c r="S159" s="1"/>
      <c r="T159" s="1"/>
    </row>
    <row r="160" spans="1:20" x14ac:dyDescent="0.35">
      <c r="A160" s="1"/>
      <c r="B160" s="1"/>
      <c r="C160" s="1"/>
      <c r="D160" s="1"/>
      <c r="E160" s="1"/>
      <c r="F160" s="1"/>
      <c r="G160" s="1"/>
      <c r="H160" s="1"/>
      <c r="I160" s="1"/>
      <c r="J160" s="1"/>
      <c r="K160" s="1"/>
      <c r="L160" s="1"/>
      <c r="M160" s="1"/>
      <c r="N160" s="1"/>
      <c r="O160" s="1"/>
      <c r="P160" s="1"/>
      <c r="Q160" s="1"/>
      <c r="R160" s="1"/>
      <c r="S160" s="1"/>
      <c r="T160" s="1"/>
    </row>
    <row r="161" spans="1:20" x14ac:dyDescent="0.35">
      <c r="A161" s="1"/>
      <c r="B161" s="1"/>
      <c r="C161" s="1"/>
      <c r="D161" s="1"/>
      <c r="E161" s="1"/>
      <c r="F161" s="1"/>
      <c r="G161" s="1"/>
      <c r="H161" s="1"/>
      <c r="I161" s="1"/>
      <c r="J161" s="1"/>
      <c r="K161" s="1"/>
      <c r="L161" s="1"/>
      <c r="M161" s="1"/>
      <c r="N161" s="1"/>
      <c r="O161" s="1"/>
      <c r="P161" s="1"/>
      <c r="Q161" s="1"/>
      <c r="R161" s="1"/>
      <c r="S161" s="1"/>
      <c r="T161" s="1"/>
    </row>
    <row r="162" spans="1:20" x14ac:dyDescent="0.35">
      <c r="A162" s="1"/>
      <c r="B162" s="1"/>
      <c r="C162" s="1"/>
      <c r="D162" s="1"/>
      <c r="E162" s="1"/>
      <c r="F162" s="1"/>
      <c r="G162" s="1"/>
      <c r="H162" s="1"/>
      <c r="I162" s="1"/>
      <c r="J162" s="1"/>
      <c r="K162" s="1"/>
      <c r="L162" s="1"/>
      <c r="M162" s="1"/>
      <c r="N162" s="1"/>
      <c r="O162" s="1"/>
      <c r="P162" s="1"/>
      <c r="Q162" s="1"/>
      <c r="R162" s="1"/>
      <c r="S162" s="1"/>
      <c r="T162" s="1"/>
    </row>
    <row r="163" spans="1:20" x14ac:dyDescent="0.35">
      <c r="A163" s="1"/>
      <c r="B163" s="1"/>
      <c r="C163" s="1"/>
      <c r="D163" s="1"/>
      <c r="E163" s="1"/>
      <c r="F163" s="1"/>
      <c r="G163" s="1"/>
      <c r="H163" s="1"/>
      <c r="I163" s="1"/>
      <c r="J163" s="1"/>
      <c r="K163" s="1"/>
      <c r="L163" s="1"/>
      <c r="M163" s="1"/>
      <c r="N163" s="1"/>
      <c r="O163" s="1"/>
      <c r="P163" s="1"/>
      <c r="Q163" s="1"/>
      <c r="R163" s="1"/>
      <c r="S163" s="1"/>
      <c r="T163" s="1"/>
    </row>
    <row r="164" spans="1:20" x14ac:dyDescent="0.35">
      <c r="A164" s="1"/>
      <c r="B164" s="1"/>
      <c r="C164" s="1"/>
      <c r="D164" s="1"/>
      <c r="E164" s="1"/>
      <c r="F164" s="1"/>
      <c r="G164" s="1"/>
      <c r="H164" s="1"/>
      <c r="I164" s="1"/>
      <c r="J164" s="1"/>
      <c r="K164" s="1"/>
      <c r="L164" s="1"/>
      <c r="M164" s="1"/>
      <c r="N164" s="1"/>
      <c r="O164" s="1"/>
      <c r="P164" s="1"/>
      <c r="Q164" s="1"/>
      <c r="R164" s="1"/>
      <c r="S164" s="1"/>
      <c r="T164" s="1"/>
    </row>
    <row r="165" spans="1:20" x14ac:dyDescent="0.35">
      <c r="A165" s="1"/>
      <c r="B165" s="1"/>
      <c r="C165" s="1"/>
      <c r="D165" s="1"/>
      <c r="E165" s="1"/>
      <c r="F165" s="1"/>
      <c r="G165" s="1"/>
      <c r="H165" s="1"/>
      <c r="I165" s="1"/>
      <c r="J165" s="1"/>
      <c r="K165" s="1"/>
      <c r="L165" s="1"/>
      <c r="M165" s="1"/>
      <c r="N165" s="1"/>
      <c r="O165" s="1"/>
      <c r="P165" s="1"/>
      <c r="Q165" s="1"/>
      <c r="R165" s="1"/>
      <c r="S165" s="1"/>
      <c r="T165" s="1"/>
    </row>
    <row r="166" spans="1:20" x14ac:dyDescent="0.35">
      <c r="A166" s="1"/>
      <c r="B166" s="1"/>
      <c r="C166" s="1"/>
      <c r="D166" s="1"/>
      <c r="E166" s="1"/>
      <c r="F166" s="1"/>
      <c r="G166" s="1"/>
      <c r="H166" s="1"/>
      <c r="I166" s="1"/>
      <c r="J166" s="1"/>
      <c r="K166" s="1"/>
      <c r="L166" s="1"/>
      <c r="M166" s="1"/>
      <c r="N166" s="1"/>
      <c r="O166" s="1"/>
      <c r="P166" s="1"/>
      <c r="Q166" s="1"/>
      <c r="R166" s="1"/>
      <c r="S166" s="1"/>
      <c r="T166" s="1"/>
    </row>
    <row r="167" spans="1:20" x14ac:dyDescent="0.35">
      <c r="A167" s="1"/>
      <c r="B167" s="1"/>
      <c r="C167" s="1"/>
      <c r="D167" s="1"/>
      <c r="E167" s="1"/>
      <c r="F167" s="1"/>
      <c r="G167" s="1"/>
      <c r="H167" s="1"/>
      <c r="I167" s="1"/>
      <c r="J167" s="1"/>
      <c r="K167" s="1"/>
      <c r="L167" s="1"/>
      <c r="M167" s="1"/>
      <c r="N167" s="1"/>
      <c r="O167" s="1"/>
      <c r="P167" s="1"/>
      <c r="Q167" s="1"/>
      <c r="R167" s="1"/>
      <c r="S167" s="1"/>
      <c r="T167" s="1"/>
    </row>
    <row r="168" spans="1:20" x14ac:dyDescent="0.35">
      <c r="A168" s="1"/>
      <c r="B168" s="1"/>
      <c r="C168" s="1"/>
      <c r="D168" s="1"/>
      <c r="E168" s="1"/>
      <c r="F168" s="1"/>
      <c r="G168" s="1"/>
      <c r="H168" s="1"/>
      <c r="I168" s="1"/>
      <c r="J168" s="1"/>
      <c r="K168" s="1"/>
      <c r="L168" s="1"/>
      <c r="M168" s="1"/>
      <c r="N168" s="1"/>
      <c r="O168" s="1"/>
      <c r="P168" s="1"/>
      <c r="Q168" s="1"/>
      <c r="R168" s="1"/>
      <c r="S168" s="1"/>
      <c r="T168" s="1"/>
    </row>
    <row r="169" spans="1:20" x14ac:dyDescent="0.35">
      <c r="A169" s="1"/>
      <c r="B169" s="1"/>
      <c r="C169" s="1"/>
      <c r="D169" s="1"/>
      <c r="E169" s="1"/>
      <c r="F169" s="1"/>
      <c r="G169" s="1"/>
      <c r="H169" s="1"/>
      <c r="I169" s="1"/>
      <c r="J169" s="1"/>
      <c r="K169" s="1"/>
      <c r="L169" s="1"/>
      <c r="M169" s="1"/>
      <c r="N169" s="1"/>
      <c r="O169" s="1"/>
      <c r="P169" s="1"/>
      <c r="Q169" s="1"/>
      <c r="R169" s="1"/>
      <c r="S169" s="1"/>
      <c r="T169" s="1"/>
    </row>
    <row r="170" spans="1:20" x14ac:dyDescent="0.35">
      <c r="A170" s="1"/>
      <c r="B170" s="1"/>
      <c r="C170" s="1"/>
      <c r="D170" s="1"/>
      <c r="E170" s="1"/>
      <c r="F170" s="1"/>
      <c r="G170" s="1"/>
      <c r="H170" s="1"/>
      <c r="I170" s="1"/>
      <c r="J170" s="1"/>
      <c r="K170" s="1"/>
      <c r="L170" s="1"/>
      <c r="M170" s="1"/>
      <c r="N170" s="1"/>
      <c r="O170" s="1"/>
      <c r="P170" s="1"/>
      <c r="Q170" s="1"/>
      <c r="R170" s="1"/>
      <c r="S170" s="1"/>
      <c r="T170" s="1"/>
    </row>
    <row r="171" spans="1:20" x14ac:dyDescent="0.35">
      <c r="A171" s="1"/>
      <c r="B171" s="1"/>
      <c r="C171" s="1"/>
      <c r="D171" s="1"/>
      <c r="E171" s="1"/>
      <c r="F171" s="1"/>
      <c r="G171" s="1"/>
      <c r="H171" s="1"/>
      <c r="I171" s="1"/>
      <c r="J171" s="1"/>
      <c r="K171" s="1"/>
      <c r="L171" s="1"/>
      <c r="M171" s="1"/>
      <c r="N171" s="1"/>
      <c r="O171" s="1"/>
      <c r="P171" s="1"/>
      <c r="Q171" s="1"/>
      <c r="R171" s="1"/>
      <c r="S171" s="1"/>
      <c r="T171" s="1"/>
    </row>
    <row r="172" spans="1:20" x14ac:dyDescent="0.35">
      <c r="A172" s="1"/>
      <c r="B172" s="1"/>
      <c r="C172" s="1"/>
      <c r="D172" s="1"/>
      <c r="E172" s="1"/>
      <c r="F172" s="1"/>
      <c r="G172" s="1"/>
      <c r="H172" s="1"/>
      <c r="I172" s="1"/>
      <c r="J172" s="1"/>
      <c r="K172" s="1"/>
      <c r="L172" s="1"/>
      <c r="M172" s="1"/>
      <c r="N172" s="1"/>
      <c r="O172" s="1"/>
      <c r="P172" s="1"/>
      <c r="Q172" s="1"/>
      <c r="R172" s="1"/>
      <c r="S172" s="1"/>
      <c r="T172" s="1"/>
    </row>
    <row r="173" spans="1:20" x14ac:dyDescent="0.35">
      <c r="A173" s="1"/>
      <c r="B173" s="1"/>
      <c r="C173" s="1"/>
      <c r="D173" s="1"/>
      <c r="E173" s="1"/>
      <c r="F173" s="1"/>
      <c r="G173" s="1"/>
      <c r="H173" s="1"/>
      <c r="I173" s="1"/>
      <c r="J173" s="1"/>
      <c r="K173" s="1"/>
      <c r="L173" s="1"/>
      <c r="M173" s="1"/>
      <c r="N173" s="1"/>
      <c r="O173" s="1"/>
      <c r="P173" s="1"/>
      <c r="Q173" s="1"/>
      <c r="R173" s="1"/>
      <c r="S173" s="1"/>
      <c r="T173" s="1"/>
    </row>
    <row r="174" spans="1:20" x14ac:dyDescent="0.35">
      <c r="A174" s="1"/>
      <c r="B174" s="1"/>
      <c r="C174" s="1"/>
      <c r="D174" s="1"/>
      <c r="E174" s="1"/>
      <c r="F174" s="1"/>
      <c r="G174" s="1"/>
      <c r="H174" s="1"/>
      <c r="I174" s="1"/>
      <c r="J174" s="1"/>
      <c r="K174" s="1"/>
      <c r="L174" s="1"/>
      <c r="M174" s="1"/>
      <c r="N174" s="1"/>
      <c r="O174" s="1"/>
      <c r="P174" s="1"/>
      <c r="Q174" s="1"/>
      <c r="R174" s="1"/>
      <c r="S174" s="1"/>
      <c r="T174" s="1"/>
    </row>
    <row r="175" spans="1:20" x14ac:dyDescent="0.35">
      <c r="A175" s="1"/>
      <c r="B175" s="1"/>
      <c r="C175" s="1"/>
      <c r="D175" s="1"/>
      <c r="E175" s="1"/>
      <c r="F175" s="1"/>
      <c r="G175" s="1"/>
      <c r="H175" s="1"/>
      <c r="I175" s="1"/>
      <c r="J175" s="1"/>
      <c r="K175" s="1"/>
      <c r="L175" s="1"/>
      <c r="M175" s="1"/>
      <c r="N175" s="1"/>
      <c r="O175" s="1"/>
      <c r="P175" s="1"/>
      <c r="Q175" s="1"/>
      <c r="R175" s="1"/>
      <c r="S175" s="1"/>
      <c r="T175" s="1"/>
    </row>
    <row r="176" spans="1:20" x14ac:dyDescent="0.35">
      <c r="A176" s="1"/>
      <c r="B176" s="1"/>
      <c r="C176" s="1"/>
      <c r="D176" s="1"/>
      <c r="E176" s="1"/>
      <c r="F176" s="1"/>
      <c r="G176" s="1"/>
      <c r="H176" s="1"/>
      <c r="I176" s="1"/>
      <c r="J176" s="1"/>
      <c r="K176" s="1"/>
      <c r="L176" s="1"/>
      <c r="M176" s="1"/>
      <c r="N176" s="1"/>
      <c r="O176" s="1"/>
      <c r="P176" s="1"/>
      <c r="Q176" s="1"/>
      <c r="R176" s="1"/>
      <c r="S176" s="1"/>
      <c r="T176" s="1"/>
    </row>
    <row r="177" spans="1:20" x14ac:dyDescent="0.35">
      <c r="A177" s="1"/>
      <c r="B177" s="1"/>
      <c r="C177" s="1"/>
      <c r="D177" s="1"/>
      <c r="E177" s="1"/>
      <c r="F177" s="1"/>
      <c r="G177" s="1"/>
      <c r="H177" s="1"/>
      <c r="I177" s="1"/>
      <c r="J177" s="1"/>
      <c r="K177" s="1"/>
      <c r="L177" s="1"/>
      <c r="M177" s="1"/>
      <c r="N177" s="1"/>
      <c r="O177" s="1"/>
      <c r="P177" s="1"/>
      <c r="Q177" s="1"/>
      <c r="R177" s="1"/>
      <c r="S177" s="1"/>
      <c r="T177" s="1"/>
    </row>
    <row r="178" spans="1:20" x14ac:dyDescent="0.35">
      <c r="A178" s="1"/>
      <c r="B178" s="1"/>
      <c r="C178" s="1"/>
      <c r="D178" s="1"/>
      <c r="E178" s="1"/>
      <c r="F178" s="1"/>
      <c r="G178" s="1"/>
      <c r="H178" s="1"/>
      <c r="I178" s="1"/>
      <c r="J178" s="1"/>
      <c r="K178" s="1"/>
      <c r="L178" s="1"/>
      <c r="M178" s="1"/>
      <c r="N178" s="1"/>
      <c r="O178" s="1"/>
      <c r="P178" s="1"/>
      <c r="Q178" s="1"/>
      <c r="R178" s="1"/>
      <c r="S178" s="1"/>
      <c r="T178" s="1"/>
    </row>
    <row r="179" spans="1:20" x14ac:dyDescent="0.35">
      <c r="A179" s="1"/>
      <c r="B179" s="1"/>
      <c r="C179" s="1"/>
      <c r="D179" s="1"/>
      <c r="E179" s="1"/>
      <c r="F179" s="1"/>
      <c r="G179" s="1"/>
      <c r="H179" s="1"/>
      <c r="I179" s="1"/>
      <c r="J179" s="1"/>
      <c r="K179" s="1"/>
      <c r="L179" s="1"/>
      <c r="M179" s="1"/>
      <c r="N179" s="1"/>
      <c r="O179" s="1"/>
      <c r="P179" s="1"/>
      <c r="Q179" s="1"/>
      <c r="R179" s="1"/>
      <c r="S179" s="1"/>
      <c r="T179" s="1"/>
    </row>
    <row r="180" spans="1:20" x14ac:dyDescent="0.35">
      <c r="A180" s="1"/>
      <c r="B180" s="1"/>
      <c r="C180" s="1"/>
      <c r="D180" s="1"/>
      <c r="E180" s="1"/>
      <c r="F180" s="1"/>
      <c r="G180" s="1"/>
      <c r="H180" s="1"/>
      <c r="I180" s="1"/>
      <c r="J180" s="1"/>
      <c r="K180" s="1"/>
      <c r="L180" s="1"/>
      <c r="M180" s="1"/>
      <c r="N180" s="1"/>
      <c r="O180" s="1"/>
      <c r="P180" s="1"/>
      <c r="Q180" s="1"/>
      <c r="R180" s="1"/>
      <c r="S180" s="1"/>
      <c r="T180" s="1"/>
    </row>
    <row r="181" spans="1:20" x14ac:dyDescent="0.35">
      <c r="A181" s="1"/>
      <c r="B181" s="1"/>
      <c r="C181" s="1"/>
      <c r="D181" s="1"/>
      <c r="E181" s="1"/>
      <c r="F181" s="1"/>
      <c r="G181" s="1"/>
      <c r="H181" s="1"/>
      <c r="I181" s="1"/>
      <c r="J181" s="1"/>
      <c r="K181" s="1"/>
      <c r="L181" s="1"/>
      <c r="M181" s="1"/>
      <c r="N181" s="1"/>
      <c r="O181" s="1"/>
      <c r="P181" s="1"/>
      <c r="Q181" s="1"/>
      <c r="R181" s="1"/>
      <c r="S181" s="1"/>
      <c r="T181" s="1"/>
    </row>
    <row r="182" spans="1:20" x14ac:dyDescent="0.35">
      <c r="A182" s="1"/>
      <c r="B182" s="1"/>
      <c r="C182" s="1"/>
      <c r="D182" s="1"/>
      <c r="E182" s="1"/>
      <c r="F182" s="1"/>
      <c r="G182" s="1"/>
      <c r="H182" s="1"/>
      <c r="I182" s="1"/>
      <c r="J182" s="1"/>
      <c r="K182" s="1"/>
      <c r="L182" s="1"/>
      <c r="M182" s="1"/>
      <c r="N182" s="1"/>
      <c r="O182" s="1"/>
      <c r="P182" s="1"/>
      <c r="Q182" s="1"/>
      <c r="R182" s="1"/>
      <c r="S182" s="1"/>
      <c r="T182" s="1"/>
    </row>
    <row r="183" spans="1:20" x14ac:dyDescent="0.35">
      <c r="A183" s="1"/>
      <c r="B183" s="1"/>
      <c r="C183" s="1"/>
      <c r="D183" s="1"/>
      <c r="E183" s="1"/>
      <c r="F183" s="1"/>
      <c r="G183" s="1"/>
      <c r="H183" s="1"/>
      <c r="I183" s="1"/>
      <c r="J183" s="1"/>
      <c r="K183" s="1"/>
      <c r="L183" s="1"/>
      <c r="M183" s="1"/>
      <c r="N183" s="1"/>
      <c r="O183" s="1"/>
      <c r="P183" s="1"/>
      <c r="Q183" s="1"/>
      <c r="R183" s="1"/>
      <c r="S183" s="1"/>
      <c r="T183" s="1"/>
    </row>
    <row r="184" spans="1:20" x14ac:dyDescent="0.35">
      <c r="A184" s="1"/>
      <c r="B184" s="1"/>
      <c r="C184" s="1"/>
      <c r="D184" s="1"/>
      <c r="E184" s="1"/>
      <c r="F184" s="1"/>
      <c r="G184" s="1"/>
      <c r="H184" s="1"/>
      <c r="I184" s="1"/>
      <c r="J184" s="1"/>
      <c r="K184" s="1"/>
      <c r="L184" s="1"/>
      <c r="M184" s="1"/>
      <c r="N184" s="1"/>
      <c r="O184" s="1"/>
      <c r="P184" s="1"/>
      <c r="Q184" s="1"/>
      <c r="R184" s="1"/>
      <c r="S184" s="1"/>
      <c r="T184" s="1"/>
    </row>
    <row r="185" spans="1:20" x14ac:dyDescent="0.35">
      <c r="A185" s="1"/>
      <c r="B185" s="1"/>
      <c r="C185" s="1"/>
      <c r="D185" s="1"/>
      <c r="E185" s="1"/>
      <c r="F185" s="1"/>
      <c r="G185" s="1"/>
      <c r="H185" s="1"/>
      <c r="I185" s="1"/>
      <c r="J185" s="1"/>
      <c r="K185" s="1"/>
      <c r="L185" s="1"/>
      <c r="M185" s="1"/>
      <c r="N185" s="1"/>
      <c r="O185" s="1"/>
      <c r="P185" s="1"/>
      <c r="Q185" s="1"/>
      <c r="R185" s="1"/>
      <c r="S185" s="1"/>
      <c r="T185" s="1"/>
    </row>
    <row r="186" spans="1:20" x14ac:dyDescent="0.35">
      <c r="A186" s="1"/>
      <c r="B186" s="1"/>
      <c r="C186" s="1"/>
      <c r="D186" s="1"/>
      <c r="E186" s="1"/>
      <c r="F186" s="1"/>
      <c r="G186" s="1"/>
      <c r="H186" s="1"/>
      <c r="I186" s="1"/>
      <c r="J186" s="1"/>
      <c r="K186" s="1"/>
      <c r="L186" s="1"/>
      <c r="M186" s="1"/>
      <c r="N186" s="1"/>
      <c r="O186" s="1"/>
      <c r="P186" s="1"/>
      <c r="Q186" s="1"/>
      <c r="R186" s="1"/>
      <c r="S186" s="1"/>
      <c r="T186" s="1"/>
    </row>
    <row r="187" spans="1:20" x14ac:dyDescent="0.35">
      <c r="A187" s="1"/>
      <c r="B187" s="1"/>
      <c r="C187" s="1"/>
      <c r="D187" s="1"/>
      <c r="E187" s="1"/>
      <c r="F187" s="1"/>
      <c r="G187" s="1"/>
      <c r="H187" s="1"/>
      <c r="I187" s="1"/>
      <c r="J187" s="1"/>
      <c r="K187" s="1"/>
      <c r="L187" s="1"/>
      <c r="M187" s="1"/>
      <c r="N187" s="1"/>
      <c r="O187" s="1"/>
      <c r="P187" s="1"/>
      <c r="Q187" s="1"/>
      <c r="R187" s="1"/>
      <c r="S187" s="1"/>
      <c r="T187" s="1"/>
    </row>
    <row r="188" spans="1:20" x14ac:dyDescent="0.35">
      <c r="A188" s="1"/>
      <c r="B188" s="1"/>
      <c r="C188" s="1"/>
      <c r="D188" s="1"/>
      <c r="E188" s="1"/>
      <c r="F188" s="1"/>
      <c r="G188" s="1"/>
      <c r="H188" s="1"/>
      <c r="I188" s="1"/>
      <c r="J188" s="1"/>
      <c r="K188" s="1"/>
      <c r="L188" s="1"/>
      <c r="M188" s="1"/>
      <c r="N188" s="1"/>
      <c r="O188" s="1"/>
      <c r="P188" s="1"/>
      <c r="Q188" s="1"/>
      <c r="R188" s="1"/>
      <c r="S188" s="1"/>
      <c r="T188" s="1"/>
    </row>
    <row r="189" spans="1:20" x14ac:dyDescent="0.35">
      <c r="A189" s="1"/>
      <c r="B189" s="1"/>
      <c r="C189" s="1"/>
      <c r="D189" s="1"/>
      <c r="E189" s="1"/>
      <c r="F189" s="1"/>
      <c r="G189" s="1"/>
      <c r="H189" s="1"/>
      <c r="I189" s="1"/>
      <c r="J189" s="1"/>
      <c r="K189" s="1"/>
      <c r="L189" s="1"/>
      <c r="M189" s="1"/>
      <c r="N189" s="1"/>
      <c r="O189" s="1"/>
      <c r="P189" s="1"/>
      <c r="Q189" s="1"/>
      <c r="R189" s="1"/>
      <c r="S189" s="1"/>
      <c r="T189" s="1"/>
    </row>
    <row r="190" spans="1:20" x14ac:dyDescent="0.35">
      <c r="A190" s="1"/>
      <c r="B190" s="1"/>
      <c r="C190" s="1"/>
      <c r="D190" s="1"/>
      <c r="E190" s="1"/>
      <c r="F190" s="1"/>
      <c r="G190" s="1"/>
      <c r="H190" s="1"/>
      <c r="I190" s="1"/>
      <c r="J190" s="1"/>
      <c r="K190" s="1"/>
      <c r="L190" s="1"/>
      <c r="M190" s="1"/>
      <c r="N190" s="1"/>
      <c r="O190" s="1"/>
      <c r="P190" s="1"/>
      <c r="Q190" s="1"/>
      <c r="R190" s="1"/>
      <c r="S190" s="1"/>
      <c r="T190" s="1"/>
    </row>
    <row r="191" spans="1:20" x14ac:dyDescent="0.35">
      <c r="A191" s="1"/>
      <c r="B191" s="1"/>
      <c r="C191" s="1"/>
      <c r="D191" s="1"/>
      <c r="E191" s="1"/>
      <c r="F191" s="1"/>
      <c r="G191" s="1"/>
      <c r="H191" s="1"/>
      <c r="I191" s="1"/>
      <c r="J191" s="1"/>
      <c r="K191" s="1"/>
      <c r="L191" s="1"/>
      <c r="M191" s="1"/>
      <c r="N191" s="1"/>
      <c r="O191" s="1"/>
      <c r="P191" s="1"/>
      <c r="Q191" s="1"/>
      <c r="R191" s="1"/>
      <c r="S191" s="1"/>
      <c r="T191" s="1"/>
    </row>
    <row r="192" spans="1:20" x14ac:dyDescent="0.35">
      <c r="A192" s="1"/>
      <c r="B192" s="1"/>
      <c r="C192" s="1"/>
      <c r="D192" s="1"/>
      <c r="E192" s="1"/>
      <c r="F192" s="1"/>
      <c r="G192" s="1"/>
      <c r="H192" s="1"/>
      <c r="I192" s="1"/>
      <c r="J192" s="1"/>
      <c r="K192" s="1"/>
      <c r="L192" s="1"/>
      <c r="M192" s="1"/>
      <c r="N192" s="1"/>
      <c r="O192" s="1"/>
      <c r="P192" s="1"/>
      <c r="Q192" s="1"/>
      <c r="R192" s="1"/>
      <c r="S192" s="1"/>
      <c r="T192" s="1"/>
    </row>
    <row r="193" spans="1:20" x14ac:dyDescent="0.35">
      <c r="A193" s="1"/>
      <c r="B193" s="1"/>
      <c r="C193" s="1"/>
      <c r="D193" s="1"/>
      <c r="E193" s="1"/>
      <c r="F193" s="1"/>
      <c r="G193" s="1"/>
      <c r="H193" s="1"/>
      <c r="I193" s="1"/>
      <c r="J193" s="1"/>
      <c r="K193" s="1"/>
      <c r="L193" s="1"/>
      <c r="M193" s="1"/>
      <c r="N193" s="1"/>
      <c r="O193" s="1"/>
      <c r="P193" s="1"/>
      <c r="Q193" s="1"/>
      <c r="R193" s="1"/>
      <c r="S193" s="1"/>
      <c r="T193" s="1"/>
    </row>
    <row r="194" spans="1:20" x14ac:dyDescent="0.35">
      <c r="A194" s="1"/>
      <c r="B194" s="1"/>
      <c r="C194" s="1"/>
      <c r="D194" s="1"/>
      <c r="E194" s="1"/>
      <c r="F194" s="1"/>
      <c r="G194" s="1"/>
      <c r="H194" s="1"/>
      <c r="I194" s="1"/>
      <c r="J194" s="1"/>
      <c r="K194" s="1"/>
      <c r="L194" s="1"/>
      <c r="M194" s="1"/>
      <c r="N194" s="1"/>
      <c r="O194" s="1"/>
      <c r="P194" s="1"/>
      <c r="Q194" s="1"/>
      <c r="R194" s="1"/>
      <c r="S194" s="1"/>
      <c r="T194" s="1"/>
    </row>
    <row r="195" spans="1:20" x14ac:dyDescent="0.35">
      <c r="A195" s="1"/>
      <c r="B195" s="1"/>
      <c r="C195" s="1"/>
      <c r="D195" s="1"/>
      <c r="E195" s="1"/>
      <c r="F195" s="1"/>
      <c r="G195" s="1"/>
      <c r="H195" s="1"/>
      <c r="I195" s="1"/>
      <c r="J195" s="1"/>
      <c r="K195" s="1"/>
      <c r="L195" s="1"/>
      <c r="M195" s="1"/>
      <c r="N195" s="1"/>
      <c r="O195" s="1"/>
      <c r="P195" s="1"/>
      <c r="Q195" s="1"/>
      <c r="R195" s="1"/>
      <c r="S195" s="1"/>
      <c r="T195" s="1"/>
    </row>
    <row r="196" spans="1:20" x14ac:dyDescent="0.35">
      <c r="A196" s="1"/>
      <c r="B196" s="1"/>
      <c r="C196" s="1"/>
      <c r="D196" s="1"/>
      <c r="E196" s="1"/>
      <c r="F196" s="1"/>
      <c r="G196" s="1"/>
      <c r="H196" s="1"/>
      <c r="I196" s="1"/>
      <c r="J196" s="1"/>
      <c r="K196" s="1"/>
      <c r="L196" s="1"/>
      <c r="M196" s="1"/>
      <c r="N196" s="1"/>
      <c r="O196" s="1"/>
      <c r="P196" s="1"/>
      <c r="Q196" s="1"/>
      <c r="R196" s="1"/>
      <c r="S196" s="1"/>
      <c r="T196" s="1"/>
    </row>
    <row r="197" spans="1:20" x14ac:dyDescent="0.35">
      <c r="A197" s="1"/>
      <c r="B197" s="1"/>
      <c r="C197" s="1"/>
      <c r="D197" s="1"/>
      <c r="E197" s="1"/>
      <c r="F197" s="1"/>
      <c r="G197" s="1"/>
      <c r="H197" s="1"/>
      <c r="I197" s="1"/>
      <c r="J197" s="1"/>
      <c r="K197" s="1"/>
      <c r="L197" s="1"/>
      <c r="M197" s="1"/>
      <c r="N197" s="1"/>
      <c r="O197" s="1"/>
      <c r="P197" s="1"/>
      <c r="Q197" s="1"/>
      <c r="R197" s="1"/>
      <c r="S197" s="1"/>
      <c r="T197" s="1"/>
    </row>
    <row r="198" spans="1:20" x14ac:dyDescent="0.35">
      <c r="A198" s="1"/>
      <c r="B198" s="1"/>
      <c r="C198" s="1"/>
      <c r="D198" s="1"/>
      <c r="E198" s="1"/>
      <c r="F198" s="1"/>
      <c r="G198" s="1"/>
      <c r="H198" s="1"/>
      <c r="I198" s="1"/>
      <c r="J198" s="1"/>
      <c r="K198" s="1"/>
      <c r="L198" s="1"/>
      <c r="M198" s="1"/>
      <c r="N198" s="1"/>
      <c r="O198" s="1"/>
      <c r="P198" s="1"/>
      <c r="Q198" s="1"/>
      <c r="R198" s="1"/>
      <c r="S198" s="1"/>
      <c r="T198" s="1"/>
    </row>
    <row r="199" spans="1:20" x14ac:dyDescent="0.35">
      <c r="A199" s="1"/>
      <c r="B199" s="1"/>
      <c r="C199" s="1"/>
      <c r="D199" s="1"/>
      <c r="E199" s="1"/>
      <c r="F199" s="1"/>
      <c r="G199" s="1"/>
      <c r="H199" s="1"/>
      <c r="I199" s="1"/>
      <c r="J199" s="1"/>
      <c r="K199" s="1"/>
      <c r="L199" s="1"/>
      <c r="M199" s="1"/>
      <c r="N199" s="1"/>
      <c r="O199" s="1"/>
      <c r="P199" s="1"/>
      <c r="Q199" s="1"/>
      <c r="R199" s="1"/>
      <c r="S199" s="1"/>
      <c r="T199" s="1"/>
    </row>
    <row r="200" spans="1:20" x14ac:dyDescent="0.35">
      <c r="A200" s="1"/>
      <c r="B200" s="1"/>
      <c r="C200" s="1"/>
      <c r="D200" s="1"/>
      <c r="E200" s="1"/>
      <c r="F200" s="1"/>
      <c r="G200" s="1"/>
      <c r="H200" s="1"/>
      <c r="I200" s="1"/>
      <c r="J200" s="1"/>
      <c r="K200" s="1"/>
      <c r="L200" s="1"/>
      <c r="M200" s="1"/>
      <c r="N200" s="1"/>
      <c r="O200" s="1"/>
      <c r="P200" s="1"/>
      <c r="Q200" s="1"/>
      <c r="R200" s="1"/>
      <c r="S200" s="1"/>
      <c r="T200" s="1"/>
    </row>
    <row r="201" spans="1:20" x14ac:dyDescent="0.35">
      <c r="A201" s="1"/>
      <c r="B201" s="1"/>
      <c r="C201" s="1"/>
      <c r="D201" s="1"/>
      <c r="E201" s="1"/>
      <c r="F201" s="1"/>
      <c r="G201" s="1"/>
      <c r="H201" s="1"/>
      <c r="I201" s="1"/>
      <c r="J201" s="1"/>
      <c r="K201" s="1"/>
      <c r="L201" s="1"/>
      <c r="M201" s="1"/>
      <c r="N201" s="1"/>
      <c r="O201" s="1"/>
      <c r="P201" s="1"/>
      <c r="Q201" s="1"/>
      <c r="R201" s="1"/>
      <c r="S201" s="1"/>
      <c r="T201" s="1"/>
    </row>
    <row r="202" spans="1:20" x14ac:dyDescent="0.35">
      <c r="A202" s="1"/>
      <c r="B202" s="1"/>
      <c r="C202" s="1"/>
      <c r="D202" s="1"/>
      <c r="E202" s="1"/>
      <c r="F202" s="1"/>
      <c r="G202" s="1"/>
      <c r="H202" s="1"/>
      <c r="I202" s="1"/>
      <c r="J202" s="1"/>
      <c r="K202" s="1"/>
      <c r="L202" s="1"/>
      <c r="M202" s="1"/>
      <c r="N202" s="1"/>
      <c r="O202" s="1"/>
      <c r="P202" s="1"/>
      <c r="Q202" s="1"/>
      <c r="R202" s="1"/>
      <c r="S202" s="1"/>
      <c r="T202" s="1"/>
    </row>
    <row r="203" spans="1:20" x14ac:dyDescent="0.35">
      <c r="A203" s="1"/>
      <c r="B203" s="1"/>
      <c r="C203" s="1"/>
      <c r="D203" s="1"/>
      <c r="E203" s="1"/>
      <c r="F203" s="1"/>
      <c r="G203" s="1"/>
      <c r="H203" s="1"/>
      <c r="I203" s="1"/>
      <c r="J203" s="1"/>
      <c r="K203" s="1"/>
      <c r="L203" s="1"/>
      <c r="M203" s="1"/>
      <c r="N203" s="1"/>
      <c r="O203" s="1"/>
      <c r="P203" s="1"/>
      <c r="Q203" s="1"/>
      <c r="R203" s="1"/>
      <c r="S203" s="1"/>
      <c r="T203" s="1"/>
    </row>
    <row r="204" spans="1:20" x14ac:dyDescent="0.35">
      <c r="A204" s="1"/>
      <c r="B204" s="1"/>
      <c r="C204" s="1"/>
      <c r="D204" s="1"/>
      <c r="E204" s="1"/>
      <c r="F204" s="1"/>
      <c r="G204" s="1"/>
      <c r="H204" s="1"/>
      <c r="I204" s="1"/>
      <c r="J204" s="1"/>
      <c r="K204" s="1"/>
      <c r="L204" s="1"/>
      <c r="M204" s="1"/>
      <c r="N204" s="1"/>
      <c r="O204" s="1"/>
      <c r="P204" s="1"/>
      <c r="Q204" s="1"/>
      <c r="R204" s="1"/>
      <c r="S204" s="1"/>
      <c r="T204" s="1"/>
    </row>
    <row r="205" spans="1:20" x14ac:dyDescent="0.35">
      <c r="A205" s="1"/>
      <c r="B205" s="1"/>
      <c r="C205" s="1"/>
      <c r="D205" s="1"/>
      <c r="E205" s="1"/>
      <c r="F205" s="1"/>
      <c r="G205" s="1"/>
      <c r="H205" s="1"/>
      <c r="I205" s="1"/>
      <c r="J205" s="1"/>
      <c r="K205" s="1"/>
      <c r="L205" s="1"/>
      <c r="M205" s="1"/>
      <c r="N205" s="1"/>
      <c r="O205" s="1"/>
      <c r="P205" s="1"/>
      <c r="Q205" s="1"/>
      <c r="R205" s="1"/>
      <c r="S205" s="1"/>
      <c r="T205" s="1"/>
    </row>
    <row r="206" spans="1:20" x14ac:dyDescent="0.35">
      <c r="A206" s="1"/>
      <c r="B206" s="1"/>
      <c r="C206" s="1"/>
      <c r="D206" s="1"/>
      <c r="E206" s="1"/>
      <c r="F206" s="1"/>
      <c r="G206" s="1"/>
      <c r="H206" s="1"/>
      <c r="I206" s="1"/>
      <c r="J206" s="1"/>
      <c r="K206" s="1"/>
      <c r="L206" s="1"/>
      <c r="M206" s="1"/>
      <c r="N206" s="1"/>
      <c r="O206" s="1"/>
      <c r="P206" s="1"/>
      <c r="Q206" s="1"/>
      <c r="R206" s="1"/>
      <c r="S206" s="1"/>
      <c r="T206" s="1"/>
    </row>
    <row r="207" spans="1:20" x14ac:dyDescent="0.35">
      <c r="A207" s="1"/>
      <c r="B207" s="1"/>
      <c r="C207" s="1"/>
      <c r="D207" s="1"/>
      <c r="E207" s="1"/>
      <c r="F207" s="1"/>
      <c r="G207" s="1"/>
      <c r="H207" s="1"/>
      <c r="I207" s="1"/>
      <c r="J207" s="1"/>
      <c r="K207" s="1"/>
      <c r="L207" s="1"/>
      <c r="M207" s="1"/>
      <c r="N207" s="1"/>
      <c r="O207" s="1"/>
      <c r="P207" s="1"/>
      <c r="Q207" s="1"/>
      <c r="R207" s="1"/>
      <c r="S207" s="1"/>
      <c r="T207" s="1"/>
    </row>
    <row r="208" spans="1:20" x14ac:dyDescent="0.35">
      <c r="A208" s="1"/>
      <c r="B208" s="1"/>
      <c r="C208" s="1"/>
      <c r="D208" s="1"/>
      <c r="E208" s="1"/>
      <c r="F208" s="1"/>
      <c r="G208" s="1"/>
      <c r="H208" s="1"/>
      <c r="I208" s="1"/>
      <c r="J208" s="1"/>
      <c r="K208" s="1"/>
      <c r="L208" s="1"/>
      <c r="M208" s="1"/>
      <c r="N208" s="1"/>
      <c r="O208" s="1"/>
      <c r="P208" s="1"/>
      <c r="Q208" s="1"/>
      <c r="R208" s="1"/>
      <c r="S208" s="1"/>
      <c r="T208" s="1"/>
    </row>
    <row r="209" spans="1:20" x14ac:dyDescent="0.35">
      <c r="A209" s="1"/>
      <c r="B209" s="1"/>
      <c r="C209" s="1"/>
      <c r="D209" s="1"/>
      <c r="E209" s="1"/>
      <c r="F209" s="1"/>
      <c r="G209" s="1"/>
      <c r="H209" s="1"/>
      <c r="I209" s="1"/>
      <c r="J209" s="1"/>
      <c r="K209" s="1"/>
      <c r="L209" s="1"/>
      <c r="M209" s="1"/>
      <c r="N209" s="1"/>
      <c r="O209" s="1"/>
      <c r="P209" s="1"/>
      <c r="Q209" s="1"/>
      <c r="R209" s="1"/>
      <c r="S209" s="1"/>
      <c r="T209" s="1"/>
    </row>
    <row r="210" spans="1:20" x14ac:dyDescent="0.35">
      <c r="A210" s="1"/>
      <c r="B210" s="1"/>
      <c r="C210" s="1"/>
      <c r="D210" s="1"/>
      <c r="E210" s="1"/>
      <c r="F210" s="1"/>
      <c r="G210" s="1"/>
      <c r="H210" s="1"/>
      <c r="I210" s="1"/>
      <c r="J210" s="1"/>
      <c r="K210" s="1"/>
      <c r="L210" s="1"/>
      <c r="M210" s="1"/>
      <c r="N210" s="1"/>
      <c r="O210" s="1"/>
      <c r="P210" s="1"/>
      <c r="Q210" s="1"/>
      <c r="R210" s="1"/>
      <c r="S210" s="1"/>
      <c r="T210" s="1"/>
    </row>
    <row r="211" spans="1:20" x14ac:dyDescent="0.35">
      <c r="A211" s="1"/>
      <c r="B211" s="1"/>
      <c r="C211" s="1"/>
      <c r="D211" s="1"/>
      <c r="E211" s="1"/>
      <c r="F211" s="1"/>
      <c r="G211" s="1"/>
      <c r="H211" s="1"/>
      <c r="I211" s="1"/>
      <c r="J211" s="1"/>
      <c r="K211" s="1"/>
      <c r="L211" s="1"/>
      <c r="M211" s="1"/>
      <c r="N211" s="1"/>
      <c r="O211" s="1"/>
      <c r="P211" s="1"/>
      <c r="Q211" s="1"/>
      <c r="R211" s="1"/>
      <c r="S211" s="1"/>
      <c r="T211" s="1"/>
    </row>
    <row r="212" spans="1:20" x14ac:dyDescent="0.35">
      <c r="A212" s="1"/>
      <c r="B212" s="1"/>
      <c r="C212" s="1"/>
      <c r="D212" s="1"/>
      <c r="E212" s="1"/>
      <c r="F212" s="1"/>
      <c r="G212" s="1"/>
      <c r="H212" s="1"/>
      <c r="I212" s="1"/>
      <c r="J212" s="1"/>
      <c r="K212" s="1"/>
      <c r="L212" s="1"/>
      <c r="M212" s="1"/>
      <c r="N212" s="1"/>
      <c r="O212" s="1"/>
      <c r="P212" s="1"/>
      <c r="Q212" s="1"/>
      <c r="R212" s="1"/>
      <c r="S212" s="1"/>
      <c r="T212" s="1"/>
    </row>
    <row r="213" spans="1:20" x14ac:dyDescent="0.35">
      <c r="A213" s="1"/>
      <c r="B213" s="1"/>
      <c r="C213" s="1"/>
      <c r="D213" s="1"/>
      <c r="E213" s="1"/>
      <c r="F213" s="1"/>
      <c r="G213" s="1"/>
      <c r="H213" s="1"/>
      <c r="I213" s="1"/>
      <c r="J213" s="1"/>
      <c r="K213" s="1"/>
      <c r="L213" s="1"/>
      <c r="M213" s="1"/>
      <c r="N213" s="1"/>
      <c r="O213" s="1"/>
      <c r="P213" s="1"/>
      <c r="Q213" s="1"/>
      <c r="R213" s="1"/>
      <c r="S213" s="1"/>
      <c r="T213" s="1"/>
    </row>
    <row r="214" spans="1:20" x14ac:dyDescent="0.35">
      <c r="A214" s="1"/>
      <c r="B214" s="1"/>
      <c r="C214" s="1"/>
      <c r="D214" s="1"/>
      <c r="E214" s="1"/>
      <c r="F214" s="1"/>
      <c r="G214" s="1"/>
      <c r="H214" s="1"/>
      <c r="I214" s="1"/>
      <c r="J214" s="1"/>
      <c r="K214" s="1"/>
      <c r="L214" s="1"/>
      <c r="M214" s="1"/>
      <c r="N214" s="1"/>
      <c r="O214" s="1"/>
      <c r="P214" s="1"/>
      <c r="Q214" s="1"/>
      <c r="R214" s="1"/>
      <c r="S214" s="1"/>
      <c r="T214" s="1"/>
    </row>
    <row r="215" spans="1:20" x14ac:dyDescent="0.35">
      <c r="A215" s="1"/>
      <c r="B215" s="1"/>
      <c r="C215" s="1"/>
      <c r="D215" s="1"/>
      <c r="E215" s="1"/>
      <c r="F215" s="1"/>
      <c r="G215" s="1"/>
      <c r="H215" s="1"/>
      <c r="I215" s="1"/>
      <c r="J215" s="1"/>
      <c r="K215" s="1"/>
      <c r="L215" s="1"/>
      <c r="M215" s="1"/>
      <c r="N215" s="1"/>
      <c r="O215" s="1"/>
      <c r="P215" s="1"/>
      <c r="Q215" s="1"/>
      <c r="R215" s="1"/>
      <c r="S215" s="1"/>
      <c r="T215" s="1"/>
    </row>
    <row r="216" spans="1:20" x14ac:dyDescent="0.35">
      <c r="A216" s="1"/>
      <c r="B216" s="1"/>
      <c r="C216" s="1"/>
      <c r="D216" s="1"/>
      <c r="E216" s="1"/>
      <c r="F216" s="1"/>
      <c r="G216" s="1"/>
      <c r="H216" s="1"/>
      <c r="I216" s="1"/>
      <c r="J216" s="1"/>
      <c r="K216" s="1"/>
      <c r="L216" s="1"/>
      <c r="M216" s="1"/>
      <c r="N216" s="1"/>
      <c r="O216" s="1"/>
      <c r="P216" s="1"/>
      <c r="Q216" s="1"/>
      <c r="R216" s="1"/>
      <c r="S216" s="1"/>
      <c r="T216" s="1"/>
    </row>
    <row r="217" spans="1:20" x14ac:dyDescent="0.35">
      <c r="A217" s="1"/>
      <c r="B217" s="1"/>
      <c r="C217" s="1"/>
      <c r="D217" s="1"/>
      <c r="E217" s="1"/>
      <c r="F217" s="1"/>
      <c r="G217" s="1"/>
      <c r="H217" s="1"/>
      <c r="I217" s="1"/>
      <c r="J217" s="1"/>
      <c r="K217" s="1"/>
      <c r="L217" s="1"/>
      <c r="M217" s="1"/>
      <c r="N217" s="1"/>
      <c r="O217" s="1"/>
      <c r="P217" s="1"/>
      <c r="Q217" s="1"/>
      <c r="R217" s="1"/>
      <c r="S217" s="1"/>
      <c r="T217" s="1"/>
    </row>
    <row r="218" spans="1:20" x14ac:dyDescent="0.35">
      <c r="A218" s="1"/>
      <c r="B218" s="1"/>
      <c r="C218" s="1"/>
      <c r="D218" s="1"/>
      <c r="E218" s="1"/>
      <c r="F218" s="1"/>
      <c r="G218" s="1"/>
      <c r="H218" s="1"/>
      <c r="I218" s="1"/>
      <c r="J218" s="1"/>
      <c r="K218" s="1"/>
      <c r="L218" s="1"/>
      <c r="M218" s="1"/>
      <c r="N218" s="1"/>
      <c r="O218" s="1"/>
      <c r="P218" s="1"/>
      <c r="Q218" s="1"/>
      <c r="R218" s="1"/>
      <c r="S218" s="1"/>
      <c r="T218" s="1"/>
    </row>
    <row r="219" spans="1:20" x14ac:dyDescent="0.35">
      <c r="A219" s="1"/>
      <c r="B219" s="1"/>
      <c r="C219" s="1"/>
      <c r="D219" s="1"/>
      <c r="E219" s="1"/>
      <c r="F219" s="1"/>
      <c r="G219" s="1"/>
      <c r="H219" s="1"/>
      <c r="I219" s="1"/>
      <c r="J219" s="1"/>
      <c r="K219" s="1"/>
      <c r="L219" s="1"/>
      <c r="M219" s="1"/>
      <c r="N219" s="1"/>
      <c r="O219" s="1"/>
      <c r="P219" s="1"/>
      <c r="Q219" s="1"/>
      <c r="R219" s="1"/>
      <c r="S219" s="1"/>
      <c r="T219" s="1"/>
    </row>
    <row r="220" spans="1:20" x14ac:dyDescent="0.35">
      <c r="A220" s="1"/>
      <c r="B220" s="1"/>
      <c r="C220" s="1"/>
      <c r="D220" s="1"/>
      <c r="E220" s="1"/>
      <c r="F220" s="1"/>
      <c r="G220" s="1"/>
      <c r="H220" s="1"/>
      <c r="I220" s="1"/>
      <c r="J220" s="1"/>
      <c r="K220" s="1"/>
      <c r="L220" s="1"/>
      <c r="M220" s="1"/>
      <c r="N220" s="1"/>
      <c r="O220" s="1"/>
      <c r="P220" s="1"/>
      <c r="Q220" s="1"/>
      <c r="R220" s="1"/>
      <c r="S220" s="1"/>
      <c r="T220" s="1"/>
    </row>
    <row r="221" spans="1:20" x14ac:dyDescent="0.35">
      <c r="A221" s="1"/>
      <c r="B221" s="1"/>
      <c r="C221" s="1"/>
      <c r="D221" s="1"/>
      <c r="E221" s="1"/>
      <c r="F221" s="1"/>
      <c r="G221" s="1"/>
      <c r="H221" s="1"/>
      <c r="I221" s="1"/>
      <c r="J221" s="1"/>
      <c r="K221" s="1"/>
      <c r="L221" s="1"/>
      <c r="M221" s="1"/>
      <c r="N221" s="1"/>
      <c r="O221" s="1"/>
      <c r="P221" s="1"/>
      <c r="Q221" s="1"/>
      <c r="R221" s="1"/>
      <c r="S221" s="1"/>
      <c r="T221" s="1"/>
    </row>
    <row r="222" spans="1:20" x14ac:dyDescent="0.35">
      <c r="A222" s="1"/>
      <c r="B222" s="1"/>
      <c r="C222" s="1"/>
      <c r="D222" s="1"/>
      <c r="E222" s="1"/>
      <c r="F222" s="1"/>
      <c r="G222" s="1"/>
      <c r="H222" s="1"/>
      <c r="I222" s="1"/>
      <c r="J222" s="1"/>
      <c r="K222" s="1"/>
      <c r="L222" s="1"/>
      <c r="M222" s="1"/>
      <c r="N222" s="1"/>
      <c r="O222" s="1"/>
      <c r="P222" s="1"/>
      <c r="Q222" s="1"/>
      <c r="R222" s="1"/>
      <c r="S222" s="1"/>
      <c r="T222" s="1"/>
    </row>
    <row r="223" spans="1:20" x14ac:dyDescent="0.35">
      <c r="A223" s="1"/>
      <c r="B223" s="1"/>
      <c r="C223" s="1"/>
      <c r="D223" s="1"/>
      <c r="E223" s="1"/>
      <c r="F223" s="1"/>
      <c r="G223" s="1"/>
      <c r="H223" s="1"/>
      <c r="I223" s="1"/>
      <c r="J223" s="1"/>
      <c r="K223" s="1"/>
      <c r="L223" s="1"/>
      <c r="M223" s="1"/>
      <c r="N223" s="1"/>
      <c r="O223" s="1"/>
      <c r="P223" s="1"/>
      <c r="Q223" s="1"/>
      <c r="R223" s="1"/>
      <c r="S223" s="1"/>
      <c r="T223" s="1"/>
    </row>
    <row r="224" spans="1:20" x14ac:dyDescent="0.35">
      <c r="A224" s="1"/>
      <c r="B224" s="1"/>
      <c r="C224" s="1"/>
      <c r="D224" s="1"/>
      <c r="E224" s="1"/>
      <c r="F224" s="1"/>
      <c r="G224" s="1"/>
      <c r="H224" s="1"/>
      <c r="I224" s="1"/>
      <c r="J224" s="1"/>
      <c r="K224" s="1"/>
      <c r="L224" s="1"/>
      <c r="M224" s="1"/>
      <c r="N224" s="1"/>
      <c r="O224" s="1"/>
      <c r="P224" s="1"/>
      <c r="Q224" s="1"/>
      <c r="R224" s="1"/>
      <c r="S224" s="1"/>
      <c r="T224" s="1"/>
    </row>
    <row r="225" spans="1:20" x14ac:dyDescent="0.35">
      <c r="A225" s="1"/>
      <c r="B225" s="1"/>
      <c r="C225" s="1"/>
      <c r="D225" s="1"/>
      <c r="E225" s="1"/>
      <c r="F225" s="1"/>
      <c r="G225" s="1"/>
      <c r="H225" s="1"/>
      <c r="I225" s="1"/>
      <c r="J225" s="1"/>
      <c r="K225" s="1"/>
      <c r="L225" s="1"/>
      <c r="M225" s="1"/>
      <c r="N225" s="1"/>
      <c r="O225" s="1"/>
      <c r="P225" s="1"/>
      <c r="Q225" s="1"/>
      <c r="R225" s="1"/>
      <c r="S225" s="1"/>
      <c r="T225" s="1"/>
    </row>
    <row r="226" spans="1:20" x14ac:dyDescent="0.35">
      <c r="A226" s="1"/>
      <c r="B226" s="1"/>
      <c r="C226" s="1"/>
      <c r="D226" s="1"/>
      <c r="E226" s="1"/>
      <c r="F226" s="1"/>
      <c r="G226" s="1"/>
      <c r="H226" s="1"/>
      <c r="I226" s="1"/>
      <c r="J226" s="1"/>
      <c r="K226" s="1"/>
      <c r="L226" s="1"/>
      <c r="M226" s="1"/>
      <c r="N226" s="1"/>
      <c r="O226" s="1"/>
      <c r="P226" s="1"/>
      <c r="Q226" s="1"/>
      <c r="R226" s="1"/>
      <c r="S226" s="1"/>
      <c r="T226" s="1"/>
    </row>
    <row r="227" spans="1:20" x14ac:dyDescent="0.35">
      <c r="A227" s="1"/>
      <c r="B227" s="1"/>
      <c r="C227" s="1"/>
      <c r="D227" s="1"/>
      <c r="E227" s="1"/>
      <c r="F227" s="1"/>
      <c r="G227" s="1"/>
      <c r="H227" s="1"/>
      <c r="I227" s="1"/>
      <c r="J227" s="1"/>
      <c r="K227" s="1"/>
      <c r="L227" s="1"/>
      <c r="M227" s="1"/>
      <c r="N227" s="1"/>
      <c r="O227" s="1"/>
      <c r="P227" s="1"/>
      <c r="Q227" s="1"/>
      <c r="R227" s="1"/>
      <c r="S227" s="1"/>
      <c r="T227" s="1"/>
    </row>
    <row r="228" spans="1:20" x14ac:dyDescent="0.35">
      <c r="A228" s="1"/>
      <c r="B228" s="1"/>
      <c r="C228" s="1"/>
      <c r="D228" s="1"/>
      <c r="E228" s="1"/>
      <c r="F228" s="1"/>
      <c r="G228" s="1"/>
      <c r="H228" s="1"/>
      <c r="I228" s="1"/>
      <c r="J228" s="1"/>
      <c r="K228" s="1"/>
      <c r="L228" s="1"/>
      <c r="M228" s="1"/>
      <c r="N228" s="1"/>
      <c r="O228" s="1"/>
      <c r="P228" s="1"/>
      <c r="Q228" s="1"/>
      <c r="R228" s="1"/>
      <c r="S228" s="1"/>
      <c r="T228" s="1"/>
    </row>
    <row r="229" spans="1:20" x14ac:dyDescent="0.35">
      <c r="A229" s="1"/>
      <c r="B229" s="1"/>
      <c r="C229" s="1"/>
      <c r="D229" s="1"/>
      <c r="E229" s="1"/>
      <c r="F229" s="1"/>
      <c r="G229" s="1"/>
      <c r="H229" s="1"/>
      <c r="I229" s="1"/>
      <c r="J229" s="1"/>
      <c r="K229" s="1"/>
      <c r="L229" s="1"/>
      <c r="M229" s="1"/>
      <c r="N229" s="1"/>
      <c r="O229" s="1"/>
      <c r="P229" s="1"/>
      <c r="Q229" s="1"/>
      <c r="R229" s="1"/>
      <c r="S229" s="1"/>
      <c r="T229" s="1"/>
    </row>
    <row r="230" spans="1:20" x14ac:dyDescent="0.35">
      <c r="A230" s="1"/>
      <c r="B230" s="1"/>
      <c r="C230" s="1"/>
      <c r="D230" s="1"/>
      <c r="E230" s="1"/>
      <c r="F230" s="1"/>
      <c r="G230" s="1"/>
      <c r="H230" s="1"/>
      <c r="I230" s="1"/>
      <c r="J230" s="1"/>
      <c r="K230" s="1"/>
      <c r="L230" s="1"/>
      <c r="M230" s="1"/>
      <c r="N230" s="1"/>
      <c r="O230" s="1"/>
      <c r="P230" s="1"/>
      <c r="Q230" s="1"/>
      <c r="R230" s="1"/>
      <c r="S230" s="1"/>
      <c r="T230" s="1"/>
    </row>
    <row r="231" spans="1:20" x14ac:dyDescent="0.35">
      <c r="A231" s="1"/>
      <c r="B231" s="1"/>
      <c r="C231" s="1"/>
      <c r="D231" s="1"/>
      <c r="E231" s="1"/>
      <c r="F231" s="1"/>
      <c r="G231" s="1"/>
      <c r="H231" s="1"/>
      <c r="I231" s="1"/>
      <c r="J231" s="1"/>
      <c r="K231" s="1"/>
      <c r="L231" s="1"/>
      <c r="M231" s="1"/>
      <c r="N231" s="1"/>
      <c r="O231" s="1"/>
      <c r="P231" s="1"/>
      <c r="Q231" s="1"/>
      <c r="R231" s="1"/>
      <c r="S231" s="1"/>
      <c r="T231" s="1"/>
    </row>
    <row r="232" spans="1:20" x14ac:dyDescent="0.35">
      <c r="A232" s="1"/>
      <c r="B232" s="1"/>
      <c r="C232" s="1"/>
      <c r="D232" s="1"/>
      <c r="E232" s="1"/>
      <c r="F232" s="1"/>
      <c r="G232" s="1"/>
      <c r="H232" s="1"/>
      <c r="I232" s="1"/>
      <c r="J232" s="1"/>
      <c r="K232" s="1"/>
      <c r="L232" s="1"/>
      <c r="M232" s="1"/>
      <c r="N232" s="1"/>
      <c r="O232" s="1"/>
      <c r="P232" s="1"/>
      <c r="Q232" s="1"/>
      <c r="R232" s="1"/>
      <c r="S232" s="1"/>
      <c r="T232" s="1"/>
    </row>
    <row r="233" spans="1:20" x14ac:dyDescent="0.35">
      <c r="A233" s="1"/>
      <c r="B233" s="1"/>
      <c r="C233" s="1"/>
      <c r="D233" s="1"/>
      <c r="E233" s="1"/>
      <c r="F233" s="1"/>
      <c r="G233" s="1"/>
      <c r="H233" s="1"/>
      <c r="I233" s="1"/>
      <c r="J233" s="1"/>
      <c r="K233" s="1"/>
      <c r="L233" s="1"/>
      <c r="M233" s="1"/>
      <c r="N233" s="1"/>
      <c r="O233" s="1"/>
      <c r="P233" s="1"/>
      <c r="Q233" s="1"/>
      <c r="R233" s="1"/>
      <c r="S233" s="1"/>
      <c r="T233" s="1"/>
    </row>
    <row r="234" spans="1:20" x14ac:dyDescent="0.35">
      <c r="A234" s="1"/>
      <c r="B234" s="1"/>
      <c r="C234" s="1"/>
      <c r="D234" s="1"/>
      <c r="E234" s="1"/>
      <c r="F234" s="1"/>
      <c r="G234" s="1"/>
      <c r="H234" s="1"/>
      <c r="I234" s="1"/>
      <c r="J234" s="1"/>
      <c r="K234" s="1"/>
      <c r="L234" s="1"/>
      <c r="M234" s="1"/>
      <c r="N234" s="1"/>
      <c r="O234" s="1"/>
      <c r="P234" s="1"/>
      <c r="Q234" s="1"/>
      <c r="R234" s="1"/>
      <c r="S234" s="1"/>
      <c r="T234" s="1"/>
    </row>
    <row r="235" spans="1:20" x14ac:dyDescent="0.35">
      <c r="A235" s="1"/>
      <c r="B235" s="1"/>
      <c r="C235" s="1"/>
      <c r="D235" s="1"/>
      <c r="E235" s="1"/>
      <c r="F235" s="1"/>
      <c r="G235" s="1"/>
      <c r="H235" s="1"/>
      <c r="I235" s="1"/>
      <c r="J235" s="1"/>
      <c r="K235" s="1"/>
      <c r="L235" s="1"/>
      <c r="M235" s="1"/>
      <c r="N235" s="1"/>
      <c r="O235" s="1"/>
      <c r="P235" s="1"/>
      <c r="Q235" s="1"/>
      <c r="R235" s="1"/>
      <c r="S235" s="1"/>
      <c r="T235" s="1"/>
    </row>
    <row r="236" spans="1:20" x14ac:dyDescent="0.35">
      <c r="A236" s="1"/>
      <c r="B236" s="1"/>
      <c r="C236" s="1"/>
      <c r="D236" s="1"/>
      <c r="E236" s="1"/>
      <c r="F236" s="1"/>
      <c r="G236" s="1"/>
      <c r="H236" s="1"/>
      <c r="I236" s="1"/>
      <c r="J236" s="1"/>
      <c r="K236" s="1"/>
      <c r="L236" s="1"/>
      <c r="M236" s="1"/>
      <c r="N236" s="1"/>
      <c r="O236" s="1"/>
      <c r="P236" s="1"/>
      <c r="Q236" s="1"/>
      <c r="R236" s="1"/>
      <c r="S236" s="1"/>
      <c r="T236" s="1"/>
    </row>
    <row r="237" spans="1:20" x14ac:dyDescent="0.35">
      <c r="A237" s="1"/>
      <c r="B237" s="1"/>
      <c r="C237" s="1"/>
      <c r="D237" s="1"/>
      <c r="E237" s="1"/>
      <c r="F237" s="1"/>
      <c r="G237" s="1"/>
      <c r="H237" s="1"/>
      <c r="I237" s="1"/>
      <c r="J237" s="1"/>
      <c r="K237" s="1"/>
      <c r="L237" s="1"/>
      <c r="M237" s="1"/>
      <c r="N237" s="1"/>
      <c r="O237" s="1"/>
      <c r="P237" s="1"/>
      <c r="Q237" s="1"/>
      <c r="R237" s="1"/>
      <c r="S237" s="1"/>
      <c r="T237" s="1"/>
    </row>
    <row r="238" spans="1:20" x14ac:dyDescent="0.35">
      <c r="A238" s="1"/>
      <c r="B238" s="1"/>
      <c r="C238" s="1"/>
      <c r="D238" s="1"/>
      <c r="E238" s="1"/>
      <c r="F238" s="1"/>
      <c r="G238" s="1"/>
      <c r="H238" s="1"/>
      <c r="I238" s="1"/>
      <c r="J238" s="1"/>
      <c r="K238" s="1"/>
      <c r="L238" s="1"/>
      <c r="M238" s="1"/>
      <c r="N238" s="1"/>
      <c r="O238" s="1"/>
      <c r="P238" s="1"/>
      <c r="Q238" s="1"/>
      <c r="R238" s="1"/>
      <c r="S238" s="1"/>
      <c r="T238" s="1"/>
    </row>
    <row r="239" spans="1:20" x14ac:dyDescent="0.35">
      <c r="A239" s="1"/>
      <c r="B239" s="1"/>
      <c r="C239" s="1"/>
      <c r="D239" s="1"/>
      <c r="E239" s="1"/>
      <c r="F239" s="1"/>
      <c r="G239" s="1"/>
      <c r="H239" s="1"/>
      <c r="I239" s="1"/>
      <c r="J239" s="1"/>
      <c r="K239" s="1"/>
      <c r="L239" s="1"/>
      <c r="M239" s="1"/>
      <c r="N239" s="1"/>
      <c r="O239" s="1"/>
      <c r="P239" s="1"/>
      <c r="Q239" s="1"/>
      <c r="R239" s="1"/>
      <c r="S239" s="1"/>
      <c r="T239" s="1"/>
    </row>
    <row r="240" spans="1:20" x14ac:dyDescent="0.35">
      <c r="A240" s="1"/>
      <c r="B240" s="1"/>
      <c r="C240" s="1"/>
      <c r="D240" s="1"/>
      <c r="E240" s="1"/>
      <c r="F240" s="1"/>
      <c r="G240" s="1"/>
      <c r="H240" s="1"/>
      <c r="I240" s="1"/>
      <c r="J240" s="1"/>
      <c r="K240" s="1"/>
      <c r="L240" s="1"/>
      <c r="M240" s="1"/>
      <c r="N240" s="1"/>
      <c r="O240" s="1"/>
      <c r="P240" s="1"/>
      <c r="Q240" s="1"/>
      <c r="R240" s="1"/>
      <c r="S240" s="1"/>
      <c r="T240" s="1"/>
    </row>
    <row r="241" spans="1:20" x14ac:dyDescent="0.35">
      <c r="A241" s="1"/>
      <c r="B241" s="1"/>
      <c r="C241" s="1"/>
      <c r="D241" s="1"/>
      <c r="E241" s="1"/>
      <c r="F241" s="1"/>
      <c r="G241" s="1"/>
      <c r="H241" s="1"/>
      <c r="I241" s="1"/>
      <c r="J241" s="1"/>
      <c r="K241" s="1"/>
      <c r="L241" s="1"/>
      <c r="M241" s="1"/>
      <c r="N241" s="1"/>
      <c r="O241" s="1"/>
      <c r="P241" s="1"/>
      <c r="Q241" s="1"/>
      <c r="R241" s="1"/>
      <c r="S241" s="1"/>
      <c r="T241" s="1"/>
    </row>
    <row r="242" spans="1:20" x14ac:dyDescent="0.35">
      <c r="A242" s="1"/>
      <c r="B242" s="1"/>
      <c r="C242" s="1"/>
      <c r="D242" s="1"/>
      <c r="E242" s="1"/>
      <c r="F242" s="1"/>
      <c r="G242" s="1"/>
      <c r="H242" s="1"/>
      <c r="I242" s="1"/>
      <c r="J242" s="1"/>
      <c r="K242" s="1"/>
      <c r="L242" s="1"/>
      <c r="M242" s="1"/>
      <c r="N242" s="1"/>
      <c r="O242" s="1"/>
      <c r="P242" s="1"/>
      <c r="Q242" s="1"/>
      <c r="R242" s="1"/>
      <c r="S242" s="1"/>
      <c r="T242" s="1"/>
    </row>
    <row r="243" spans="1:20" x14ac:dyDescent="0.35">
      <c r="A243" s="1"/>
      <c r="B243" s="1"/>
      <c r="C243" s="1"/>
      <c r="D243" s="1"/>
      <c r="E243" s="1"/>
      <c r="F243" s="1"/>
      <c r="G243" s="1"/>
      <c r="H243" s="1"/>
      <c r="I243" s="1"/>
      <c r="J243" s="1"/>
      <c r="K243" s="1"/>
      <c r="L243" s="1"/>
      <c r="M243" s="1"/>
      <c r="N243" s="1"/>
      <c r="O243" s="1"/>
      <c r="P243" s="1"/>
      <c r="Q243" s="1"/>
      <c r="R243" s="1"/>
      <c r="S243" s="1"/>
      <c r="T243" s="1"/>
    </row>
    <row r="244" spans="1:20" x14ac:dyDescent="0.35">
      <c r="A244" s="1"/>
      <c r="B244" s="1"/>
      <c r="C244" s="1"/>
      <c r="D244" s="1"/>
      <c r="E244" s="1"/>
      <c r="F244" s="1"/>
      <c r="G244" s="1"/>
      <c r="H244" s="1"/>
      <c r="I244" s="1"/>
      <c r="J244" s="1"/>
      <c r="K244" s="1"/>
      <c r="L244" s="1"/>
      <c r="M244" s="1"/>
      <c r="N244" s="1"/>
      <c r="O244" s="1"/>
      <c r="P244" s="1"/>
      <c r="Q244" s="1"/>
      <c r="R244" s="1"/>
      <c r="S244" s="1"/>
      <c r="T244" s="1"/>
    </row>
    <row r="245" spans="1:20" x14ac:dyDescent="0.35">
      <c r="A245" s="1"/>
      <c r="B245" s="1"/>
      <c r="C245" s="1"/>
      <c r="D245" s="1"/>
      <c r="E245" s="1"/>
      <c r="F245" s="1"/>
      <c r="G245" s="1"/>
      <c r="H245" s="1"/>
      <c r="I245" s="1"/>
      <c r="J245" s="1"/>
      <c r="K245" s="1"/>
      <c r="L245" s="1"/>
      <c r="M245" s="1"/>
      <c r="N245" s="1"/>
      <c r="O245" s="1"/>
      <c r="P245" s="1"/>
      <c r="Q245" s="1"/>
      <c r="R245" s="1"/>
      <c r="S245" s="1"/>
      <c r="T245" s="1"/>
    </row>
    <row r="246" spans="1:20" x14ac:dyDescent="0.35">
      <c r="A246" s="1"/>
      <c r="B246" s="1"/>
      <c r="C246" s="1"/>
      <c r="D246" s="1"/>
      <c r="E246" s="1"/>
      <c r="F246" s="1"/>
      <c r="G246" s="1"/>
      <c r="H246" s="1"/>
      <c r="I246" s="1"/>
      <c r="J246" s="1"/>
      <c r="K246" s="1"/>
      <c r="L246" s="1"/>
      <c r="M246" s="1"/>
      <c r="N246" s="1"/>
      <c r="O246" s="1"/>
      <c r="P246" s="1"/>
      <c r="Q246" s="1"/>
      <c r="R246" s="1"/>
      <c r="S246" s="1"/>
      <c r="T246" s="1"/>
    </row>
    <row r="247" spans="1:20" x14ac:dyDescent="0.35">
      <c r="A247" s="1"/>
      <c r="B247" s="1"/>
      <c r="C247" s="1"/>
      <c r="D247" s="1"/>
      <c r="E247" s="1"/>
      <c r="F247" s="1"/>
      <c r="G247" s="1"/>
      <c r="H247" s="1"/>
      <c r="I247" s="1"/>
      <c r="J247" s="1"/>
      <c r="K247" s="1"/>
      <c r="L247" s="1"/>
      <c r="M247" s="1"/>
      <c r="N247" s="1"/>
      <c r="O247" s="1"/>
      <c r="P247" s="1"/>
      <c r="Q247" s="1"/>
      <c r="R247" s="1"/>
      <c r="S247" s="1"/>
      <c r="T247" s="1"/>
    </row>
    <row r="248" spans="1:20" x14ac:dyDescent="0.35">
      <c r="A248" s="1"/>
      <c r="B248" s="1"/>
      <c r="C248" s="1"/>
      <c r="D248" s="1"/>
      <c r="E248" s="1"/>
      <c r="F248" s="1"/>
      <c r="G248" s="1"/>
      <c r="H248" s="1"/>
      <c r="I248" s="1"/>
      <c r="J248" s="1"/>
      <c r="K248" s="1"/>
      <c r="L248" s="1"/>
      <c r="M248" s="1"/>
      <c r="N248" s="1"/>
      <c r="O248" s="1"/>
      <c r="P248" s="1"/>
      <c r="Q248" s="1"/>
      <c r="R248" s="1"/>
      <c r="S248" s="1"/>
      <c r="T248" s="1"/>
    </row>
    <row r="249" spans="1:20" x14ac:dyDescent="0.35">
      <c r="A249" s="1"/>
      <c r="B249" s="1"/>
      <c r="C249" s="1"/>
      <c r="D249" s="1"/>
      <c r="E249" s="1"/>
      <c r="F249" s="1"/>
      <c r="G249" s="1"/>
      <c r="H249" s="1"/>
      <c r="I249" s="1"/>
      <c r="J249" s="1"/>
      <c r="K249" s="1"/>
      <c r="L249" s="1"/>
      <c r="M249" s="1"/>
      <c r="N249" s="1"/>
      <c r="O249" s="1"/>
      <c r="P249" s="1"/>
      <c r="Q249" s="1"/>
      <c r="R249" s="1"/>
      <c r="S249" s="1"/>
      <c r="T249" s="1"/>
    </row>
    <row r="250" spans="1:20" x14ac:dyDescent="0.35">
      <c r="A250" s="1"/>
      <c r="B250" s="1"/>
      <c r="C250" s="1"/>
      <c r="D250" s="1"/>
      <c r="E250" s="1"/>
      <c r="F250" s="1"/>
      <c r="G250" s="1"/>
      <c r="H250" s="1"/>
      <c r="I250" s="1"/>
      <c r="J250" s="1"/>
      <c r="K250" s="1"/>
      <c r="L250" s="1"/>
      <c r="M250" s="1"/>
      <c r="N250" s="1"/>
      <c r="O250" s="1"/>
      <c r="P250" s="1"/>
      <c r="Q250" s="1"/>
      <c r="R250" s="1"/>
      <c r="S250" s="1"/>
      <c r="T250" s="1"/>
    </row>
    <row r="251" spans="1:20" x14ac:dyDescent="0.35">
      <c r="A251" s="1"/>
      <c r="B251" s="1"/>
      <c r="C251" s="1"/>
      <c r="D251" s="1"/>
      <c r="E251" s="1"/>
      <c r="F251" s="1"/>
      <c r="G251" s="1"/>
      <c r="H251" s="1"/>
      <c r="I251" s="1"/>
      <c r="J251" s="1"/>
      <c r="K251" s="1"/>
      <c r="L251" s="1"/>
      <c r="M251" s="1"/>
      <c r="N251" s="1"/>
      <c r="O251" s="1"/>
      <c r="P251" s="1"/>
      <c r="Q251" s="1"/>
      <c r="R251" s="1"/>
      <c r="S251" s="1"/>
      <c r="T251" s="1"/>
    </row>
    <row r="252" spans="1:20" x14ac:dyDescent="0.35">
      <c r="A252" s="1"/>
      <c r="B252" s="1"/>
      <c r="C252" s="1"/>
      <c r="D252" s="1"/>
      <c r="E252" s="1"/>
      <c r="F252" s="1"/>
      <c r="G252" s="1"/>
      <c r="H252" s="1"/>
      <c r="I252" s="1"/>
      <c r="J252" s="1"/>
      <c r="K252" s="1"/>
      <c r="L252" s="1"/>
      <c r="M252" s="1"/>
      <c r="N252" s="1"/>
      <c r="O252" s="1"/>
      <c r="P252" s="1"/>
      <c r="Q252" s="1"/>
      <c r="R252" s="1"/>
      <c r="S252" s="1"/>
      <c r="T252" s="1"/>
    </row>
    <row r="253" spans="1:20" x14ac:dyDescent="0.35">
      <c r="A253" s="1"/>
      <c r="B253" s="1"/>
      <c r="C253" s="1"/>
      <c r="D253" s="1"/>
      <c r="E253" s="1"/>
      <c r="F253" s="1"/>
      <c r="G253" s="1"/>
      <c r="H253" s="1"/>
      <c r="I253" s="1"/>
      <c r="J253" s="1"/>
      <c r="K253" s="1"/>
      <c r="L253" s="1"/>
      <c r="M253" s="1"/>
      <c r="N253" s="1"/>
      <c r="O253" s="1"/>
      <c r="P253" s="1"/>
      <c r="Q253" s="1"/>
      <c r="R253" s="1"/>
      <c r="S253" s="1"/>
      <c r="T253" s="1"/>
    </row>
    <row r="254" spans="1:20" x14ac:dyDescent="0.35">
      <c r="A254" s="1"/>
      <c r="B254" s="1"/>
      <c r="C254" s="1"/>
      <c r="D254" s="1"/>
      <c r="E254" s="1"/>
      <c r="F254" s="1"/>
      <c r="G254" s="1"/>
      <c r="H254" s="1"/>
      <c r="I254" s="1"/>
      <c r="J254" s="1"/>
      <c r="K254" s="1"/>
      <c r="L254" s="1"/>
      <c r="M254" s="1"/>
      <c r="N254" s="1"/>
      <c r="O254" s="1"/>
      <c r="P254" s="1"/>
      <c r="Q254" s="1"/>
      <c r="R254" s="1"/>
      <c r="S254" s="1"/>
      <c r="T254" s="1"/>
    </row>
    <row r="255" spans="1:20" x14ac:dyDescent="0.35">
      <c r="A255" s="1"/>
      <c r="B255" s="1"/>
      <c r="C255" s="1"/>
      <c r="D255" s="1"/>
      <c r="E255" s="1"/>
      <c r="F255" s="1"/>
      <c r="G255" s="1"/>
      <c r="H255" s="1"/>
      <c r="I255" s="1"/>
      <c r="J255" s="1"/>
      <c r="K255" s="1"/>
      <c r="L255" s="1"/>
      <c r="M255" s="1"/>
      <c r="N255" s="1"/>
      <c r="O255" s="1"/>
      <c r="P255" s="1"/>
      <c r="Q255" s="1"/>
      <c r="R255" s="1"/>
      <c r="S255" s="1"/>
      <c r="T255" s="1"/>
    </row>
    <row r="256" spans="1:20" x14ac:dyDescent="0.35">
      <c r="A256" s="1"/>
      <c r="B256" s="1"/>
      <c r="C256" s="1"/>
      <c r="D256" s="1"/>
      <c r="E256" s="1"/>
      <c r="F256" s="1"/>
      <c r="G256" s="1"/>
      <c r="H256" s="1"/>
      <c r="I256" s="1"/>
      <c r="J256" s="1"/>
      <c r="K256" s="1"/>
      <c r="L256" s="1"/>
      <c r="M256" s="1"/>
      <c r="N256" s="1"/>
      <c r="O256" s="1"/>
      <c r="P256" s="1"/>
      <c r="Q256" s="1"/>
      <c r="R256" s="1"/>
      <c r="S256" s="1"/>
      <c r="T256" s="1"/>
    </row>
    <row r="257" spans="1:20" x14ac:dyDescent="0.35">
      <c r="A257" s="1"/>
      <c r="B257" s="1"/>
      <c r="C257" s="1"/>
      <c r="D257" s="1"/>
      <c r="E257" s="1"/>
      <c r="F257" s="1"/>
      <c r="G257" s="1"/>
      <c r="H257" s="1"/>
      <c r="I257" s="1"/>
      <c r="J257" s="1"/>
      <c r="K257" s="1"/>
      <c r="L257" s="1"/>
      <c r="M257" s="1"/>
      <c r="N257" s="1"/>
      <c r="O257" s="1"/>
      <c r="P257" s="1"/>
      <c r="Q257" s="1"/>
      <c r="R257" s="1"/>
      <c r="S257" s="1"/>
      <c r="T257" s="1"/>
    </row>
    <row r="258" spans="1:20" x14ac:dyDescent="0.35">
      <c r="A258" s="1"/>
      <c r="B258" s="1"/>
      <c r="C258" s="1"/>
      <c r="D258" s="1"/>
      <c r="E258" s="1"/>
      <c r="F258" s="1"/>
      <c r="G258" s="1"/>
      <c r="H258" s="1"/>
      <c r="I258" s="1"/>
      <c r="J258" s="1"/>
      <c r="K258" s="1"/>
      <c r="L258" s="1"/>
      <c r="M258" s="1"/>
      <c r="N258" s="1"/>
      <c r="O258" s="1"/>
      <c r="P258" s="1"/>
      <c r="Q258" s="1"/>
      <c r="R258" s="1"/>
      <c r="S258" s="1"/>
      <c r="T258" s="1"/>
    </row>
    <row r="259" spans="1:20" x14ac:dyDescent="0.35">
      <c r="A259" s="1"/>
      <c r="B259" s="1"/>
      <c r="C259" s="1"/>
      <c r="D259" s="1"/>
      <c r="E259" s="1"/>
      <c r="F259" s="1"/>
      <c r="G259" s="1"/>
      <c r="H259" s="1"/>
      <c r="I259" s="1"/>
      <c r="J259" s="1"/>
      <c r="K259" s="1"/>
      <c r="L259" s="1"/>
      <c r="M259" s="1"/>
      <c r="N259" s="1"/>
      <c r="O259" s="1"/>
      <c r="P259" s="1"/>
      <c r="Q259" s="1"/>
      <c r="R259" s="1"/>
      <c r="S259" s="1"/>
      <c r="T259" s="1"/>
    </row>
    <row r="260" spans="1:20" x14ac:dyDescent="0.35">
      <c r="A260" s="1"/>
      <c r="B260" s="1"/>
      <c r="C260" s="1"/>
      <c r="D260" s="1"/>
      <c r="E260" s="1"/>
      <c r="F260" s="1"/>
      <c r="G260" s="1"/>
      <c r="H260" s="1"/>
      <c r="I260" s="1"/>
      <c r="J260" s="1"/>
      <c r="K260" s="1"/>
      <c r="L260" s="1"/>
      <c r="M260" s="1"/>
      <c r="N260" s="1"/>
      <c r="O260" s="1"/>
      <c r="P260" s="1"/>
      <c r="Q260" s="1"/>
      <c r="R260" s="1"/>
      <c r="S260" s="1"/>
      <c r="T260" s="1"/>
    </row>
    <row r="261" spans="1:20" x14ac:dyDescent="0.35">
      <c r="A261" s="1"/>
      <c r="B261" s="1"/>
      <c r="C261" s="1"/>
      <c r="D261" s="1"/>
      <c r="E261" s="1"/>
      <c r="F261" s="1"/>
      <c r="G261" s="1"/>
      <c r="H261" s="1"/>
      <c r="I261" s="1"/>
      <c r="J261" s="1"/>
      <c r="K261" s="1"/>
      <c r="L261" s="1"/>
      <c r="M261" s="1"/>
      <c r="N261" s="1"/>
      <c r="O261" s="1"/>
      <c r="P261" s="1"/>
      <c r="Q261" s="1"/>
      <c r="R261" s="1"/>
      <c r="S261" s="1"/>
      <c r="T261" s="1"/>
    </row>
    <row r="262" spans="1:20" x14ac:dyDescent="0.35">
      <c r="A262" s="1"/>
      <c r="B262" s="1"/>
      <c r="C262" s="1"/>
      <c r="D262" s="1"/>
      <c r="E262" s="1"/>
      <c r="F262" s="1"/>
      <c r="G262" s="1"/>
      <c r="H262" s="1"/>
      <c r="I262" s="1"/>
      <c r="J262" s="1"/>
      <c r="K262" s="1"/>
      <c r="L262" s="1"/>
      <c r="M262" s="1"/>
      <c r="N262" s="1"/>
      <c r="O262" s="1"/>
      <c r="P262" s="1"/>
      <c r="Q262" s="1"/>
      <c r="R262" s="1"/>
      <c r="S262" s="1"/>
      <c r="T262" s="1"/>
    </row>
    <row r="263" spans="1:20" x14ac:dyDescent="0.35">
      <c r="A263" s="1"/>
      <c r="B263" s="1"/>
      <c r="C263" s="1"/>
      <c r="D263" s="1"/>
      <c r="E263" s="1"/>
      <c r="F263" s="1"/>
      <c r="G263" s="1"/>
      <c r="H263" s="1"/>
      <c r="I263" s="1"/>
      <c r="J263" s="1"/>
      <c r="K263" s="1"/>
      <c r="L263" s="1"/>
      <c r="M263" s="1"/>
      <c r="N263" s="1"/>
      <c r="O263" s="1"/>
      <c r="P263" s="1"/>
      <c r="Q263" s="1"/>
      <c r="R263" s="1"/>
      <c r="S263" s="1"/>
      <c r="T263" s="1"/>
    </row>
    <row r="264" spans="1:20" x14ac:dyDescent="0.35">
      <c r="A264" s="1"/>
      <c r="B264" s="1"/>
      <c r="C264" s="1"/>
      <c r="D264" s="1"/>
      <c r="E264" s="1"/>
      <c r="F264" s="1"/>
      <c r="G264" s="1"/>
      <c r="H264" s="1"/>
      <c r="I264" s="1"/>
      <c r="J264" s="1"/>
      <c r="K264" s="1"/>
      <c r="L264" s="1"/>
      <c r="M264" s="1"/>
      <c r="N264" s="1"/>
      <c r="O264" s="1"/>
      <c r="P264" s="1"/>
      <c r="Q264" s="1"/>
      <c r="R264" s="1"/>
      <c r="S264" s="1"/>
      <c r="T264" s="1"/>
    </row>
    <row r="265" spans="1:20" x14ac:dyDescent="0.35">
      <c r="A265" s="1"/>
      <c r="B265" s="1"/>
      <c r="C265" s="1"/>
      <c r="D265" s="1"/>
      <c r="E265" s="1"/>
      <c r="F265" s="1"/>
      <c r="G265" s="1"/>
      <c r="H265" s="1"/>
      <c r="I265" s="1"/>
      <c r="J265" s="1"/>
      <c r="K265" s="1"/>
      <c r="L265" s="1"/>
      <c r="M265" s="1"/>
      <c r="N265" s="1"/>
      <c r="O265" s="1"/>
      <c r="P265" s="1"/>
      <c r="Q265" s="1"/>
      <c r="R265" s="1"/>
      <c r="S265" s="1"/>
      <c r="T265" s="1"/>
    </row>
    <row r="266" spans="1:20" x14ac:dyDescent="0.35">
      <c r="A266" s="1"/>
      <c r="B266" s="1"/>
      <c r="C266" s="1"/>
      <c r="D266" s="1"/>
      <c r="E266" s="1"/>
      <c r="F266" s="1"/>
      <c r="G266" s="1"/>
      <c r="H266" s="1"/>
      <c r="I266" s="1"/>
      <c r="J266" s="1"/>
      <c r="K266" s="1"/>
      <c r="L266" s="1"/>
      <c r="M266" s="1"/>
      <c r="N266" s="1"/>
      <c r="O266" s="1"/>
      <c r="P266" s="1"/>
      <c r="Q266" s="1"/>
      <c r="R266" s="1"/>
      <c r="S266" s="1"/>
      <c r="T266" s="1"/>
    </row>
    <row r="267" spans="1:20" x14ac:dyDescent="0.35">
      <c r="A267" s="1"/>
      <c r="B267" s="1"/>
      <c r="C267" s="1"/>
      <c r="D267" s="1"/>
      <c r="E267" s="1"/>
      <c r="F267" s="1"/>
      <c r="G267" s="1"/>
      <c r="H267" s="1"/>
      <c r="I267" s="1"/>
      <c r="J267" s="1"/>
      <c r="K267" s="1"/>
      <c r="L267" s="1"/>
      <c r="M267" s="1"/>
      <c r="N267" s="1"/>
      <c r="O267" s="1"/>
      <c r="P267" s="1"/>
      <c r="Q267" s="1"/>
      <c r="R267" s="1"/>
      <c r="S267" s="1"/>
      <c r="T267" s="1"/>
    </row>
    <row r="268" spans="1:20" x14ac:dyDescent="0.35">
      <c r="A268" s="1"/>
      <c r="B268" s="1"/>
      <c r="C268" s="1"/>
      <c r="D268" s="1"/>
      <c r="E268" s="1"/>
      <c r="F268" s="1"/>
      <c r="G268" s="1"/>
      <c r="H268" s="1"/>
      <c r="I268" s="1"/>
      <c r="J268" s="1"/>
      <c r="K268" s="1"/>
      <c r="L268" s="1"/>
      <c r="M268" s="1"/>
      <c r="N268" s="1"/>
      <c r="O268" s="1"/>
      <c r="P268" s="1"/>
      <c r="Q268" s="1"/>
      <c r="R268" s="1"/>
      <c r="S268" s="1"/>
      <c r="T268" s="1"/>
    </row>
    <row r="269" spans="1:20" x14ac:dyDescent="0.35">
      <c r="A269" s="1"/>
      <c r="B269" s="1"/>
      <c r="C269" s="1"/>
      <c r="D269" s="1"/>
      <c r="E269" s="1"/>
      <c r="F269" s="1"/>
      <c r="G269" s="1"/>
      <c r="H269" s="1"/>
      <c r="I269" s="1"/>
      <c r="J269" s="1"/>
      <c r="K269" s="1"/>
      <c r="L269" s="1"/>
      <c r="M269" s="1"/>
      <c r="N269" s="1"/>
      <c r="O269" s="1"/>
      <c r="P269" s="1"/>
      <c r="Q269" s="1"/>
      <c r="R269" s="1"/>
      <c r="S269" s="1"/>
      <c r="T269" s="1"/>
    </row>
    <row r="270" spans="1:20" x14ac:dyDescent="0.35">
      <c r="A270" s="1"/>
      <c r="B270" s="1"/>
      <c r="C270" s="1"/>
      <c r="D270" s="1"/>
      <c r="E270" s="1"/>
      <c r="F270" s="1"/>
      <c r="G270" s="1"/>
      <c r="H270" s="1"/>
      <c r="I270" s="1"/>
      <c r="J270" s="1"/>
      <c r="K270" s="1"/>
      <c r="L270" s="1"/>
      <c r="M270" s="1"/>
      <c r="N270" s="1"/>
      <c r="O270" s="1"/>
      <c r="P270" s="1"/>
      <c r="Q270" s="1"/>
      <c r="R270" s="1"/>
      <c r="S270" s="1"/>
      <c r="T270" s="1"/>
    </row>
    <row r="271" spans="1:20" x14ac:dyDescent="0.35">
      <c r="A271" s="1"/>
      <c r="B271" s="1"/>
      <c r="C271" s="1"/>
      <c r="D271" s="1"/>
      <c r="E271" s="1"/>
      <c r="F271" s="1"/>
      <c r="G271" s="1"/>
      <c r="H271" s="1"/>
      <c r="I271" s="1"/>
      <c r="J271" s="1"/>
      <c r="K271" s="1"/>
      <c r="L271" s="1"/>
      <c r="M271" s="1"/>
      <c r="N271" s="1"/>
      <c r="O271" s="1"/>
      <c r="P271" s="1"/>
      <c r="Q271" s="1"/>
      <c r="R271" s="1"/>
      <c r="S271" s="1"/>
      <c r="T271" s="1"/>
    </row>
    <row r="272" spans="1:20" x14ac:dyDescent="0.35">
      <c r="A272" s="1"/>
      <c r="B272" s="1"/>
      <c r="C272" s="1"/>
      <c r="D272" s="1"/>
      <c r="E272" s="1"/>
      <c r="F272" s="1"/>
      <c r="G272" s="1"/>
      <c r="H272" s="1"/>
      <c r="I272" s="1"/>
      <c r="J272" s="1"/>
      <c r="K272" s="1"/>
      <c r="L272" s="1"/>
      <c r="M272" s="1"/>
      <c r="N272" s="1"/>
      <c r="O272" s="1"/>
      <c r="P272" s="1"/>
      <c r="Q272" s="1"/>
      <c r="R272" s="1"/>
      <c r="S272" s="1"/>
      <c r="T272" s="1"/>
    </row>
    <row r="273" spans="1:20" x14ac:dyDescent="0.35">
      <c r="A273" s="1"/>
      <c r="B273" s="1"/>
      <c r="C273" s="1"/>
      <c r="D273" s="1"/>
      <c r="E273" s="1"/>
      <c r="F273" s="1"/>
      <c r="G273" s="1"/>
      <c r="H273" s="1"/>
      <c r="I273" s="1"/>
      <c r="J273" s="1"/>
      <c r="K273" s="1"/>
      <c r="L273" s="1"/>
      <c r="M273" s="1"/>
      <c r="N273" s="1"/>
      <c r="O273" s="1"/>
      <c r="P273" s="1"/>
      <c r="Q273" s="1"/>
      <c r="R273" s="1"/>
      <c r="S273" s="1"/>
      <c r="T273" s="1"/>
    </row>
    <row r="274" spans="1:20" x14ac:dyDescent="0.35">
      <c r="A274" s="1"/>
      <c r="B274" s="1"/>
      <c r="C274" s="1"/>
      <c r="D274" s="1"/>
      <c r="E274" s="1"/>
      <c r="F274" s="1"/>
      <c r="G274" s="1"/>
      <c r="H274" s="1"/>
      <c r="I274" s="1"/>
      <c r="J274" s="1"/>
      <c r="K274" s="1"/>
      <c r="L274" s="1"/>
      <c r="M274" s="1"/>
      <c r="N274" s="1"/>
      <c r="O274" s="1"/>
      <c r="P274" s="1"/>
      <c r="Q274" s="1"/>
      <c r="R274" s="1"/>
      <c r="S274" s="1"/>
      <c r="T274" s="1"/>
    </row>
    <row r="275" spans="1:20" x14ac:dyDescent="0.35">
      <c r="A275" s="1"/>
      <c r="B275" s="1"/>
      <c r="C275" s="1"/>
      <c r="D275" s="1"/>
      <c r="E275" s="1"/>
      <c r="F275" s="1"/>
      <c r="G275" s="1"/>
      <c r="H275" s="1"/>
      <c r="I275" s="1"/>
      <c r="J275" s="1"/>
      <c r="K275" s="1"/>
      <c r="L275" s="1"/>
      <c r="M275" s="1"/>
      <c r="N275" s="1"/>
      <c r="O275" s="1"/>
      <c r="P275" s="1"/>
      <c r="Q275" s="1"/>
      <c r="R275" s="1"/>
      <c r="S275" s="1"/>
      <c r="T275" s="1"/>
    </row>
    <row r="276" spans="1:20" x14ac:dyDescent="0.35">
      <c r="A276" s="1"/>
      <c r="B276" s="1"/>
      <c r="C276" s="1"/>
      <c r="D276" s="1"/>
      <c r="E276" s="1"/>
      <c r="F276" s="1"/>
      <c r="G276" s="1"/>
      <c r="H276" s="1"/>
      <c r="I276" s="1"/>
      <c r="J276" s="1"/>
      <c r="K276" s="1"/>
      <c r="L276" s="1"/>
      <c r="M276" s="1"/>
      <c r="N276" s="1"/>
      <c r="O276" s="1"/>
      <c r="P276" s="1"/>
      <c r="Q276" s="1"/>
      <c r="R276" s="1"/>
      <c r="S276" s="1"/>
      <c r="T276" s="1"/>
    </row>
    <row r="277" spans="1:20" x14ac:dyDescent="0.35">
      <c r="A277" s="1"/>
      <c r="B277" s="1"/>
      <c r="C277" s="1"/>
      <c r="D277" s="1"/>
      <c r="E277" s="1"/>
      <c r="F277" s="1"/>
      <c r="G277" s="1"/>
      <c r="H277" s="1"/>
      <c r="I277" s="1"/>
      <c r="J277" s="1"/>
      <c r="K277" s="1"/>
      <c r="L277" s="1"/>
      <c r="M277" s="1"/>
      <c r="N277" s="1"/>
      <c r="O277" s="1"/>
      <c r="P277" s="1"/>
      <c r="Q277" s="1"/>
      <c r="R277" s="1"/>
      <c r="S277" s="1"/>
      <c r="T277" s="1"/>
    </row>
    <row r="278" spans="1:20" x14ac:dyDescent="0.35">
      <c r="A278" s="1"/>
      <c r="B278" s="1"/>
      <c r="C278" s="1"/>
      <c r="D278" s="1"/>
      <c r="E278" s="1"/>
      <c r="F278" s="1"/>
      <c r="G278" s="1"/>
      <c r="H278" s="1"/>
      <c r="I278" s="1"/>
      <c r="J278" s="1"/>
      <c r="K278" s="1"/>
      <c r="L278" s="1"/>
      <c r="M278" s="1"/>
      <c r="N278" s="1"/>
      <c r="O278" s="1"/>
      <c r="P278" s="1"/>
      <c r="Q278" s="1"/>
      <c r="R278" s="1"/>
      <c r="S278" s="1"/>
      <c r="T278" s="1"/>
    </row>
    <row r="279" spans="1:20" x14ac:dyDescent="0.35">
      <c r="A279" s="1"/>
      <c r="B279" s="1"/>
      <c r="C279" s="1"/>
      <c r="D279" s="1"/>
      <c r="E279" s="1"/>
      <c r="F279" s="1"/>
      <c r="G279" s="1"/>
      <c r="H279" s="1"/>
      <c r="I279" s="1"/>
      <c r="J279" s="1"/>
      <c r="K279" s="1"/>
      <c r="L279" s="1"/>
      <c r="M279" s="1"/>
      <c r="N279" s="1"/>
      <c r="O279" s="1"/>
      <c r="P279" s="1"/>
      <c r="Q279" s="1"/>
      <c r="R279" s="1"/>
      <c r="S279" s="1"/>
      <c r="T279" s="1"/>
    </row>
    <row r="280" spans="1:20" x14ac:dyDescent="0.35">
      <c r="A280" s="1"/>
      <c r="B280" s="1"/>
      <c r="C280" s="1"/>
      <c r="D280" s="1"/>
      <c r="E280" s="1"/>
      <c r="F280" s="1"/>
      <c r="G280" s="1"/>
      <c r="H280" s="1"/>
      <c r="I280" s="1"/>
      <c r="J280" s="1"/>
      <c r="K280" s="1"/>
      <c r="L280" s="1"/>
      <c r="M280" s="1"/>
      <c r="N280" s="1"/>
      <c r="O280" s="1"/>
      <c r="P280" s="1"/>
      <c r="Q280" s="1"/>
      <c r="R280" s="1"/>
      <c r="S280" s="1"/>
      <c r="T280" s="1"/>
    </row>
    <row r="281" spans="1:20" x14ac:dyDescent="0.35">
      <c r="A281" s="1"/>
      <c r="B281" s="1"/>
      <c r="C281" s="1"/>
      <c r="D281" s="1"/>
      <c r="E281" s="1"/>
      <c r="F281" s="1"/>
      <c r="G281" s="1"/>
      <c r="H281" s="1"/>
      <c r="I281" s="1"/>
      <c r="J281" s="1"/>
      <c r="K281" s="1"/>
      <c r="L281" s="1"/>
      <c r="M281" s="1"/>
      <c r="N281" s="1"/>
      <c r="O281" s="1"/>
      <c r="P281" s="1"/>
      <c r="Q281" s="1"/>
      <c r="R281" s="1"/>
      <c r="S281" s="1"/>
      <c r="T281" s="1"/>
    </row>
    <row r="282" spans="1:20" x14ac:dyDescent="0.35">
      <c r="A282" s="1"/>
      <c r="B282" s="1"/>
      <c r="C282" s="1"/>
      <c r="D282" s="1"/>
      <c r="E282" s="1"/>
      <c r="F282" s="1"/>
      <c r="G282" s="1"/>
      <c r="H282" s="1"/>
      <c r="I282" s="1"/>
      <c r="J282" s="1"/>
      <c r="K282" s="1"/>
      <c r="L282" s="1"/>
      <c r="M282" s="1"/>
      <c r="N282" s="1"/>
      <c r="O282" s="1"/>
      <c r="P282" s="1"/>
      <c r="Q282" s="1"/>
      <c r="R282" s="1"/>
      <c r="S282" s="1"/>
      <c r="T282" s="1"/>
    </row>
    <row r="283" spans="1:20" x14ac:dyDescent="0.35">
      <c r="A283" s="1"/>
      <c r="B283" s="1"/>
      <c r="C283" s="1"/>
      <c r="D283" s="1"/>
      <c r="E283" s="1"/>
      <c r="F283" s="1"/>
      <c r="G283" s="1"/>
      <c r="H283" s="1"/>
      <c r="I283" s="1"/>
      <c r="J283" s="1"/>
      <c r="K283" s="1"/>
      <c r="L283" s="1"/>
      <c r="M283" s="1"/>
      <c r="N283" s="1"/>
      <c r="O283" s="1"/>
      <c r="P283" s="1"/>
      <c r="Q283" s="1"/>
      <c r="R283" s="1"/>
      <c r="S283" s="1"/>
      <c r="T283" s="1"/>
    </row>
    <row r="284" spans="1:20" x14ac:dyDescent="0.35">
      <c r="A284" s="1"/>
      <c r="B284" s="1"/>
      <c r="C284" s="1"/>
      <c r="D284" s="1"/>
      <c r="E284" s="1"/>
      <c r="F284" s="1"/>
      <c r="G284" s="1"/>
      <c r="H284" s="1"/>
      <c r="I284" s="1"/>
      <c r="J284" s="1"/>
      <c r="K284" s="1"/>
      <c r="L284" s="1"/>
      <c r="M284" s="1"/>
      <c r="N284" s="1"/>
      <c r="O284" s="1"/>
      <c r="P284" s="1"/>
      <c r="Q284" s="1"/>
      <c r="R284" s="1"/>
      <c r="S284" s="1"/>
      <c r="T284" s="1"/>
    </row>
    <row r="285" spans="1:20" x14ac:dyDescent="0.35">
      <c r="A285" s="1"/>
      <c r="B285" s="1"/>
      <c r="C285" s="1"/>
      <c r="D285" s="1"/>
      <c r="E285" s="1"/>
      <c r="F285" s="1"/>
      <c r="G285" s="1"/>
      <c r="H285" s="1"/>
      <c r="I285" s="1"/>
      <c r="J285" s="1"/>
      <c r="K285" s="1"/>
      <c r="L285" s="1"/>
      <c r="M285" s="1"/>
      <c r="N285" s="1"/>
      <c r="O285" s="1"/>
      <c r="P285" s="1"/>
      <c r="Q285" s="1"/>
      <c r="R285" s="1"/>
      <c r="S285" s="1"/>
      <c r="T285" s="1"/>
    </row>
    <row r="286" spans="1:20" x14ac:dyDescent="0.35">
      <c r="A286" s="1"/>
      <c r="B286" s="1"/>
      <c r="C286" s="1"/>
      <c r="D286" s="1"/>
      <c r="E286" s="1"/>
      <c r="F286" s="1"/>
      <c r="G286" s="1"/>
      <c r="H286" s="1"/>
      <c r="I286" s="1"/>
      <c r="J286" s="1"/>
      <c r="K286" s="1"/>
      <c r="L286" s="1"/>
      <c r="M286" s="1"/>
      <c r="N286" s="1"/>
      <c r="O286" s="1"/>
      <c r="P286" s="1"/>
      <c r="Q286" s="1"/>
      <c r="R286" s="1"/>
      <c r="S286" s="1"/>
      <c r="T286" s="1"/>
    </row>
    <row r="287" spans="1:20" x14ac:dyDescent="0.35">
      <c r="A287" s="1"/>
      <c r="B287" s="1"/>
      <c r="C287" s="1"/>
      <c r="D287" s="1"/>
      <c r="E287" s="1"/>
      <c r="F287" s="1"/>
      <c r="G287" s="1"/>
      <c r="H287" s="1"/>
      <c r="I287" s="1"/>
      <c r="J287" s="1"/>
      <c r="K287" s="1"/>
      <c r="L287" s="1"/>
      <c r="M287" s="1"/>
      <c r="N287" s="1"/>
      <c r="O287" s="1"/>
      <c r="P287" s="1"/>
      <c r="Q287" s="1"/>
      <c r="R287" s="1"/>
      <c r="S287" s="1"/>
      <c r="T287" s="1"/>
    </row>
    <row r="288" spans="1:20" x14ac:dyDescent="0.35">
      <c r="A288" s="1"/>
      <c r="B288" s="1"/>
      <c r="C288" s="1"/>
      <c r="D288" s="1"/>
      <c r="E288" s="1"/>
      <c r="F288" s="1"/>
      <c r="G288" s="1"/>
      <c r="H288" s="1"/>
      <c r="I288" s="1"/>
      <c r="J288" s="1"/>
      <c r="K288" s="1"/>
      <c r="L288" s="1"/>
      <c r="M288" s="1"/>
      <c r="N288" s="1"/>
      <c r="O288" s="1"/>
      <c r="P288" s="1"/>
      <c r="Q288" s="1"/>
      <c r="R288" s="1"/>
      <c r="S288" s="1"/>
      <c r="T288" s="1"/>
    </row>
    <row r="289" spans="1:20" x14ac:dyDescent="0.35">
      <c r="A289" s="1"/>
      <c r="B289" s="1"/>
      <c r="C289" s="1"/>
      <c r="D289" s="1"/>
      <c r="E289" s="1"/>
      <c r="F289" s="1"/>
      <c r="G289" s="1"/>
      <c r="H289" s="1"/>
      <c r="I289" s="1"/>
      <c r="J289" s="1"/>
      <c r="K289" s="1"/>
      <c r="L289" s="1"/>
      <c r="M289" s="1"/>
      <c r="N289" s="1"/>
      <c r="O289" s="1"/>
      <c r="P289" s="1"/>
      <c r="Q289" s="1"/>
      <c r="R289" s="1"/>
      <c r="S289" s="1"/>
      <c r="T289" s="1"/>
    </row>
    <row r="290" spans="1:20" x14ac:dyDescent="0.35">
      <c r="A290" s="1"/>
      <c r="B290" s="1"/>
      <c r="C290" s="1"/>
      <c r="D290" s="1"/>
      <c r="E290" s="1"/>
      <c r="F290" s="1"/>
      <c r="G290" s="1"/>
      <c r="H290" s="1"/>
      <c r="I290" s="1"/>
      <c r="J290" s="1"/>
      <c r="K290" s="1"/>
      <c r="L290" s="1"/>
      <c r="M290" s="1"/>
      <c r="N290" s="1"/>
      <c r="O290" s="1"/>
      <c r="P290" s="1"/>
      <c r="Q290" s="1"/>
      <c r="R290" s="1"/>
      <c r="S290" s="1"/>
      <c r="T290" s="1"/>
    </row>
    <row r="291" spans="1:20" x14ac:dyDescent="0.35">
      <c r="A291" s="1"/>
      <c r="B291" s="1"/>
      <c r="C291" s="1"/>
      <c r="D291" s="1"/>
      <c r="E291" s="1"/>
      <c r="F291" s="1"/>
      <c r="G291" s="1"/>
      <c r="H291" s="1"/>
      <c r="I291" s="1"/>
      <c r="J291" s="1"/>
      <c r="K291" s="1"/>
      <c r="L291" s="1"/>
      <c r="M291" s="1"/>
      <c r="N291" s="1"/>
      <c r="O291" s="1"/>
      <c r="P291" s="1"/>
      <c r="Q291" s="1"/>
      <c r="R291" s="1"/>
      <c r="S291" s="1"/>
      <c r="T291" s="1"/>
    </row>
    <row r="292" spans="1:20" x14ac:dyDescent="0.35">
      <c r="A292" s="1"/>
      <c r="B292" s="1"/>
      <c r="C292" s="1"/>
      <c r="D292" s="1"/>
      <c r="E292" s="1"/>
      <c r="F292" s="1"/>
      <c r="G292" s="1"/>
      <c r="H292" s="1"/>
      <c r="I292" s="1"/>
      <c r="J292" s="1"/>
      <c r="K292" s="1"/>
      <c r="L292" s="1"/>
      <c r="M292" s="1"/>
      <c r="N292" s="1"/>
      <c r="O292" s="1"/>
      <c r="P292" s="1"/>
      <c r="Q292" s="1"/>
      <c r="R292" s="1"/>
      <c r="S292" s="1"/>
      <c r="T292" s="1"/>
    </row>
    <row r="293" spans="1:20" x14ac:dyDescent="0.35">
      <c r="A293" s="1"/>
      <c r="B293" s="1"/>
      <c r="C293" s="1"/>
      <c r="D293" s="1"/>
      <c r="E293" s="1"/>
      <c r="F293" s="1"/>
      <c r="G293" s="1"/>
      <c r="H293" s="1"/>
      <c r="I293" s="1"/>
      <c r="J293" s="1"/>
      <c r="K293" s="1"/>
      <c r="L293" s="1"/>
      <c r="M293" s="1"/>
      <c r="N293" s="1"/>
      <c r="O293" s="1"/>
      <c r="P293" s="1"/>
      <c r="Q293" s="1"/>
      <c r="R293" s="1"/>
      <c r="S293" s="1"/>
      <c r="T293" s="1"/>
    </row>
    <row r="294" spans="1:20" x14ac:dyDescent="0.35">
      <c r="A294" s="1"/>
      <c r="B294" s="1"/>
      <c r="C294" s="1"/>
      <c r="D294" s="1"/>
      <c r="E294" s="1"/>
      <c r="F294" s="1"/>
      <c r="G294" s="1"/>
      <c r="H294" s="1"/>
      <c r="I294" s="1"/>
      <c r="J294" s="1"/>
      <c r="K294" s="1"/>
      <c r="L294" s="1"/>
      <c r="M294" s="1"/>
      <c r="N294" s="1"/>
      <c r="O294" s="1"/>
      <c r="P294" s="1"/>
      <c r="Q294" s="1"/>
      <c r="R294" s="1"/>
      <c r="S294" s="1"/>
      <c r="T294" s="1"/>
    </row>
    <row r="295" spans="1:20" x14ac:dyDescent="0.35">
      <c r="A295" s="1"/>
      <c r="B295" s="1"/>
      <c r="C295" s="1"/>
      <c r="D295" s="1"/>
      <c r="E295" s="1"/>
      <c r="F295" s="1"/>
      <c r="G295" s="1"/>
      <c r="H295" s="1"/>
      <c r="I295" s="1"/>
      <c r="J295" s="1"/>
      <c r="K295" s="1"/>
      <c r="L295" s="1"/>
      <c r="M295" s="1"/>
      <c r="N295" s="1"/>
      <c r="O295" s="1"/>
      <c r="P295" s="1"/>
      <c r="Q295" s="1"/>
      <c r="R295" s="1"/>
      <c r="S295" s="1"/>
      <c r="T295" s="1"/>
    </row>
    <row r="296" spans="1:20" x14ac:dyDescent="0.35">
      <c r="A296" s="1"/>
      <c r="B296" s="1"/>
      <c r="C296" s="1"/>
      <c r="D296" s="1"/>
      <c r="E296" s="1"/>
      <c r="F296" s="1"/>
      <c r="G296" s="1"/>
      <c r="H296" s="1"/>
      <c r="I296" s="1"/>
      <c r="J296" s="1"/>
      <c r="K296" s="1"/>
      <c r="L296" s="1"/>
      <c r="M296" s="1"/>
      <c r="N296" s="1"/>
      <c r="O296" s="1"/>
      <c r="P296" s="1"/>
      <c r="Q296" s="1"/>
      <c r="R296" s="1"/>
      <c r="S296" s="1"/>
      <c r="T296" s="1"/>
    </row>
    <row r="297" spans="1:20" x14ac:dyDescent="0.35">
      <c r="A297" s="1"/>
      <c r="B297" s="1"/>
      <c r="C297" s="1"/>
      <c r="D297" s="1"/>
      <c r="E297" s="1"/>
      <c r="F297" s="1"/>
      <c r="G297" s="1"/>
      <c r="H297" s="1"/>
      <c r="I297" s="1"/>
      <c r="J297" s="1"/>
      <c r="K297" s="1"/>
      <c r="L297" s="1"/>
      <c r="M297" s="1"/>
      <c r="N297" s="1"/>
      <c r="O297" s="1"/>
      <c r="P297" s="1"/>
      <c r="Q297" s="1"/>
      <c r="R297" s="1"/>
      <c r="S297" s="1"/>
      <c r="T297" s="1"/>
    </row>
    <row r="298" spans="1:20" x14ac:dyDescent="0.35">
      <c r="A298" s="1"/>
      <c r="B298" s="1"/>
      <c r="C298" s="1"/>
      <c r="D298" s="1"/>
      <c r="E298" s="1"/>
      <c r="F298" s="1"/>
      <c r="G298" s="1"/>
      <c r="H298" s="1"/>
      <c r="I298" s="1"/>
      <c r="J298" s="1"/>
      <c r="K298" s="1"/>
      <c r="L298" s="1"/>
      <c r="M298" s="1"/>
      <c r="N298" s="1"/>
      <c r="O298" s="1"/>
      <c r="P298" s="1"/>
      <c r="Q298" s="1"/>
      <c r="R298" s="1"/>
      <c r="S298" s="1"/>
      <c r="T298" s="1"/>
    </row>
    <row r="299" spans="1:20" x14ac:dyDescent="0.35">
      <c r="A299" s="1"/>
      <c r="B299" s="1"/>
      <c r="C299" s="1"/>
      <c r="D299" s="1"/>
      <c r="E299" s="1"/>
      <c r="F299" s="1"/>
      <c r="G299" s="1"/>
      <c r="H299" s="1"/>
      <c r="I299" s="1"/>
      <c r="J299" s="1"/>
      <c r="K299" s="1"/>
      <c r="L299" s="1"/>
      <c r="M299" s="1"/>
      <c r="N299" s="1"/>
      <c r="O299" s="1"/>
      <c r="P299" s="1"/>
      <c r="Q299" s="1"/>
      <c r="R299" s="1"/>
      <c r="S299" s="1"/>
      <c r="T299" s="1"/>
    </row>
    <row r="300" spans="1:20" x14ac:dyDescent="0.35">
      <c r="A300" s="1"/>
      <c r="B300" s="1"/>
      <c r="C300" s="1"/>
      <c r="D300" s="1"/>
      <c r="E300" s="1"/>
      <c r="F300" s="1"/>
      <c r="G300" s="1"/>
      <c r="H300" s="1"/>
      <c r="I300" s="1"/>
      <c r="J300" s="1"/>
      <c r="K300" s="1"/>
      <c r="L300" s="1"/>
      <c r="M300" s="1"/>
      <c r="N300" s="1"/>
      <c r="O300" s="1"/>
      <c r="P300" s="1"/>
      <c r="Q300" s="1"/>
      <c r="R300" s="1"/>
      <c r="S300" s="1"/>
      <c r="T300" s="1"/>
    </row>
    <row r="301" spans="1:20" x14ac:dyDescent="0.35">
      <c r="A301" s="1"/>
      <c r="B301" s="1"/>
      <c r="C301" s="1"/>
      <c r="D301" s="1"/>
      <c r="E301" s="1"/>
      <c r="F301" s="1"/>
      <c r="G301" s="1"/>
      <c r="H301" s="1"/>
      <c r="I301" s="1"/>
      <c r="J301" s="1"/>
      <c r="K301" s="1"/>
      <c r="L301" s="1"/>
      <c r="M301" s="1"/>
      <c r="N301" s="1"/>
      <c r="O301" s="1"/>
      <c r="P301" s="1"/>
      <c r="Q301" s="1"/>
      <c r="R301" s="1"/>
      <c r="S301" s="1"/>
      <c r="T301" s="1"/>
    </row>
    <row r="302" spans="1:20" x14ac:dyDescent="0.35">
      <c r="A302" s="1"/>
      <c r="B302" s="1"/>
      <c r="C302" s="1"/>
      <c r="D302" s="1"/>
      <c r="E302" s="1"/>
      <c r="F302" s="1"/>
      <c r="G302" s="1"/>
      <c r="H302" s="1"/>
      <c r="I302" s="1"/>
      <c r="J302" s="1"/>
      <c r="K302" s="1"/>
      <c r="L302" s="1"/>
      <c r="M302" s="1"/>
      <c r="N302" s="1"/>
      <c r="O302" s="1"/>
      <c r="P302" s="1"/>
      <c r="Q302" s="1"/>
      <c r="R302" s="1"/>
      <c r="S302" s="1"/>
      <c r="T302" s="1"/>
    </row>
    <row r="303" spans="1:20" x14ac:dyDescent="0.35">
      <c r="A303" s="1"/>
      <c r="B303" s="1"/>
      <c r="C303" s="1"/>
      <c r="D303" s="1"/>
      <c r="E303" s="1"/>
      <c r="F303" s="1"/>
      <c r="G303" s="1"/>
      <c r="H303" s="1"/>
      <c r="I303" s="1"/>
      <c r="J303" s="1"/>
      <c r="K303" s="1"/>
      <c r="L303" s="1"/>
      <c r="M303" s="1"/>
      <c r="N303" s="1"/>
      <c r="O303" s="1"/>
      <c r="P303" s="1"/>
      <c r="Q303" s="1"/>
      <c r="R303" s="1"/>
      <c r="S303" s="1"/>
      <c r="T303" s="1"/>
    </row>
    <row r="304" spans="1:20" x14ac:dyDescent="0.35">
      <c r="A304" s="1"/>
      <c r="B304" s="1"/>
      <c r="C304" s="1"/>
      <c r="D304" s="1"/>
      <c r="E304" s="1"/>
      <c r="F304" s="1"/>
      <c r="G304" s="1"/>
      <c r="H304" s="1"/>
      <c r="I304" s="1"/>
      <c r="J304" s="1"/>
      <c r="K304" s="1"/>
      <c r="L304" s="1"/>
      <c r="M304" s="1"/>
      <c r="N304" s="1"/>
      <c r="O304" s="1"/>
      <c r="P304" s="1"/>
      <c r="Q304" s="1"/>
      <c r="R304" s="1"/>
      <c r="S304" s="1"/>
      <c r="T304" s="1"/>
    </row>
    <row r="305" spans="1:20" x14ac:dyDescent="0.35">
      <c r="A305" s="1"/>
      <c r="B305" s="1"/>
      <c r="C305" s="1"/>
      <c r="D305" s="1"/>
      <c r="E305" s="1"/>
      <c r="F305" s="1"/>
      <c r="G305" s="1"/>
      <c r="H305" s="1"/>
      <c r="I305" s="1"/>
      <c r="J305" s="1"/>
      <c r="K305" s="1"/>
      <c r="L305" s="1"/>
      <c r="M305" s="1"/>
      <c r="N305" s="1"/>
      <c r="O305" s="1"/>
      <c r="P305" s="1"/>
      <c r="Q305" s="1"/>
      <c r="R305" s="1"/>
      <c r="S305" s="1"/>
      <c r="T305" s="1"/>
    </row>
    <row r="306" spans="1:20" x14ac:dyDescent="0.35">
      <c r="A306" s="1"/>
      <c r="B306" s="1"/>
      <c r="C306" s="1"/>
      <c r="D306" s="1"/>
      <c r="E306" s="1"/>
      <c r="F306" s="1"/>
      <c r="G306" s="1"/>
      <c r="H306" s="1"/>
      <c r="I306" s="1"/>
      <c r="J306" s="1"/>
      <c r="K306" s="1"/>
      <c r="L306" s="1"/>
      <c r="M306" s="1"/>
      <c r="N306" s="1"/>
      <c r="O306" s="1"/>
      <c r="P306" s="1"/>
      <c r="Q306" s="1"/>
      <c r="R306" s="1"/>
      <c r="S306" s="1"/>
      <c r="T306" s="1"/>
    </row>
    <row r="307" spans="1:20" x14ac:dyDescent="0.35">
      <c r="A307" s="1"/>
      <c r="B307" s="1"/>
      <c r="C307" s="1"/>
      <c r="D307" s="1"/>
      <c r="E307" s="1"/>
      <c r="F307" s="1"/>
      <c r="G307" s="1"/>
      <c r="H307" s="1"/>
      <c r="I307" s="1"/>
      <c r="J307" s="1"/>
      <c r="K307" s="1"/>
      <c r="L307" s="1"/>
      <c r="M307" s="1"/>
      <c r="N307" s="1"/>
      <c r="O307" s="1"/>
      <c r="P307" s="1"/>
      <c r="Q307" s="1"/>
      <c r="R307" s="1"/>
      <c r="S307" s="1"/>
      <c r="T307" s="1"/>
    </row>
    <row r="308" spans="1:20" x14ac:dyDescent="0.35">
      <c r="A308" s="1"/>
      <c r="B308" s="1"/>
      <c r="C308" s="1"/>
      <c r="D308" s="1"/>
      <c r="E308" s="1"/>
      <c r="F308" s="1"/>
      <c r="G308" s="1"/>
      <c r="H308" s="1"/>
      <c r="I308" s="1"/>
      <c r="J308" s="1"/>
      <c r="K308" s="1"/>
      <c r="L308" s="1"/>
      <c r="M308" s="1"/>
      <c r="N308" s="1"/>
      <c r="O308" s="1"/>
      <c r="P308" s="1"/>
      <c r="Q308" s="1"/>
      <c r="R308" s="1"/>
      <c r="S308" s="1"/>
      <c r="T308" s="1"/>
    </row>
    <row r="309" spans="1:20" x14ac:dyDescent="0.35">
      <c r="A309" s="1"/>
      <c r="B309" s="1"/>
      <c r="C309" s="1"/>
      <c r="D309" s="1"/>
      <c r="E309" s="1"/>
      <c r="F309" s="1"/>
      <c r="G309" s="1"/>
      <c r="H309" s="1"/>
      <c r="I309" s="1"/>
      <c r="J309" s="1"/>
      <c r="K309" s="1"/>
      <c r="L309" s="1"/>
      <c r="M309" s="1"/>
      <c r="N309" s="1"/>
      <c r="O309" s="1"/>
      <c r="P309" s="1"/>
      <c r="Q309" s="1"/>
      <c r="R309" s="1"/>
      <c r="S309" s="1"/>
      <c r="T309" s="1"/>
    </row>
    <row r="310" spans="1:20" x14ac:dyDescent="0.35">
      <c r="A310" s="1"/>
      <c r="B310" s="1"/>
      <c r="C310" s="1"/>
      <c r="D310" s="1"/>
      <c r="E310" s="1"/>
      <c r="F310" s="1"/>
      <c r="G310" s="1"/>
      <c r="H310" s="1"/>
      <c r="I310" s="1"/>
      <c r="J310" s="1"/>
      <c r="K310" s="1"/>
      <c r="L310" s="1"/>
      <c r="M310" s="1"/>
      <c r="N310" s="1"/>
      <c r="O310" s="1"/>
      <c r="P310" s="1"/>
      <c r="Q310" s="1"/>
      <c r="R310" s="1"/>
      <c r="S310" s="1"/>
      <c r="T310" s="1"/>
    </row>
    <row r="311" spans="1:20" x14ac:dyDescent="0.35">
      <c r="A311" s="1"/>
      <c r="B311" s="1"/>
      <c r="C311" s="1"/>
      <c r="D311" s="1"/>
      <c r="E311" s="1"/>
      <c r="F311" s="1"/>
      <c r="G311" s="1"/>
      <c r="H311" s="1"/>
      <c r="I311" s="1"/>
      <c r="J311" s="1"/>
      <c r="K311" s="1"/>
      <c r="L311" s="1"/>
      <c r="M311" s="1"/>
      <c r="N311" s="1"/>
      <c r="O311" s="1"/>
      <c r="P311" s="1"/>
      <c r="Q311" s="1"/>
      <c r="R311" s="1"/>
      <c r="S311" s="1"/>
      <c r="T311" s="1"/>
    </row>
    <row r="312" spans="1:20" x14ac:dyDescent="0.35">
      <c r="A312" s="1"/>
      <c r="B312" s="1"/>
      <c r="C312" s="1"/>
      <c r="D312" s="1"/>
      <c r="E312" s="1"/>
      <c r="F312" s="1"/>
      <c r="G312" s="1"/>
      <c r="H312" s="1"/>
      <c r="I312" s="1"/>
      <c r="J312" s="1"/>
      <c r="K312" s="1"/>
      <c r="L312" s="1"/>
      <c r="M312" s="1"/>
      <c r="N312" s="1"/>
      <c r="O312" s="1"/>
      <c r="P312" s="1"/>
      <c r="Q312" s="1"/>
      <c r="R312" s="1"/>
      <c r="S312" s="1"/>
      <c r="T312" s="1"/>
    </row>
    <row r="313" spans="1:20" x14ac:dyDescent="0.35">
      <c r="A313" s="1"/>
      <c r="B313" s="1"/>
      <c r="C313" s="1"/>
      <c r="D313" s="1"/>
      <c r="E313" s="1"/>
      <c r="F313" s="1"/>
      <c r="G313" s="1"/>
      <c r="H313" s="1"/>
      <c r="I313" s="1"/>
      <c r="J313" s="1"/>
      <c r="K313" s="1"/>
      <c r="L313" s="1"/>
      <c r="M313" s="1"/>
      <c r="N313" s="1"/>
      <c r="O313" s="1"/>
      <c r="P313" s="1"/>
      <c r="Q313" s="1"/>
      <c r="R313" s="1"/>
      <c r="S313" s="1"/>
      <c r="T313" s="1"/>
    </row>
    <row r="314" spans="1:20" x14ac:dyDescent="0.35">
      <c r="A314" s="1"/>
      <c r="B314" s="1"/>
      <c r="C314" s="1"/>
      <c r="D314" s="1"/>
      <c r="E314" s="1"/>
      <c r="F314" s="1"/>
      <c r="G314" s="1"/>
      <c r="H314" s="1"/>
      <c r="I314" s="1"/>
      <c r="J314" s="1"/>
      <c r="K314" s="1"/>
      <c r="L314" s="1"/>
      <c r="M314" s="1"/>
      <c r="N314" s="1"/>
      <c r="O314" s="1"/>
      <c r="P314" s="1"/>
      <c r="Q314" s="1"/>
      <c r="R314" s="1"/>
      <c r="S314" s="1"/>
      <c r="T314" s="1"/>
    </row>
    <row r="315" spans="1:20" x14ac:dyDescent="0.35">
      <c r="A315" s="1"/>
      <c r="B315" s="1"/>
      <c r="C315" s="1"/>
      <c r="D315" s="1"/>
      <c r="E315" s="1"/>
      <c r="F315" s="1"/>
      <c r="G315" s="1"/>
      <c r="H315" s="1"/>
      <c r="I315" s="1"/>
      <c r="J315" s="1"/>
      <c r="K315" s="1"/>
      <c r="L315" s="1"/>
      <c r="M315" s="1"/>
      <c r="N315" s="1"/>
      <c r="O315" s="1"/>
      <c r="P315" s="1"/>
      <c r="Q315" s="1"/>
      <c r="R315" s="1"/>
      <c r="S315" s="1"/>
      <c r="T315" s="1"/>
    </row>
    <row r="316" spans="1:20" x14ac:dyDescent="0.35">
      <c r="A316" s="1"/>
      <c r="B316" s="1"/>
      <c r="C316" s="1"/>
      <c r="D316" s="1"/>
      <c r="E316" s="1"/>
      <c r="F316" s="1"/>
      <c r="G316" s="1"/>
      <c r="H316" s="1"/>
      <c r="I316" s="1"/>
      <c r="J316" s="1"/>
      <c r="K316" s="1"/>
      <c r="L316" s="1"/>
      <c r="M316" s="1"/>
      <c r="N316" s="1"/>
      <c r="O316" s="1"/>
      <c r="P316" s="1"/>
      <c r="Q316" s="1"/>
      <c r="R316" s="1"/>
      <c r="S316" s="1"/>
      <c r="T316" s="1"/>
    </row>
    <row r="317" spans="1:20" x14ac:dyDescent="0.35">
      <c r="A317" s="1"/>
      <c r="B317" s="1"/>
      <c r="C317" s="1"/>
      <c r="D317" s="1"/>
      <c r="E317" s="1"/>
      <c r="F317" s="1"/>
      <c r="G317" s="1"/>
      <c r="H317" s="1"/>
      <c r="I317" s="1"/>
      <c r="J317" s="1"/>
      <c r="K317" s="1"/>
      <c r="L317" s="1"/>
      <c r="M317" s="1"/>
      <c r="N317" s="1"/>
      <c r="O317" s="1"/>
      <c r="P317" s="1"/>
      <c r="Q317" s="1"/>
      <c r="R317" s="1"/>
      <c r="S317" s="1"/>
      <c r="T317" s="1"/>
    </row>
    <row r="318" spans="1:20" x14ac:dyDescent="0.35">
      <c r="A318" s="1"/>
      <c r="B318" s="1"/>
      <c r="C318" s="1"/>
      <c r="D318" s="1"/>
      <c r="E318" s="1"/>
      <c r="F318" s="1"/>
      <c r="G318" s="1"/>
      <c r="H318" s="1"/>
      <c r="I318" s="1"/>
      <c r="J318" s="1"/>
      <c r="K318" s="1"/>
      <c r="L318" s="1"/>
      <c r="M318" s="1"/>
      <c r="N318" s="1"/>
      <c r="O318" s="1"/>
      <c r="P318" s="1"/>
      <c r="Q318" s="1"/>
      <c r="R318" s="1"/>
      <c r="S318" s="1"/>
      <c r="T318" s="1"/>
    </row>
    <row r="319" spans="1:20" x14ac:dyDescent="0.35">
      <c r="A319" s="1"/>
      <c r="B319" s="1"/>
      <c r="C319" s="1"/>
      <c r="D319" s="1"/>
      <c r="E319" s="1"/>
      <c r="F319" s="1"/>
      <c r="G319" s="1"/>
      <c r="H319" s="1"/>
      <c r="I319" s="1"/>
      <c r="J319" s="1"/>
      <c r="K319" s="1"/>
      <c r="L319" s="1"/>
      <c r="M319" s="1"/>
      <c r="N319" s="1"/>
      <c r="O319" s="1"/>
      <c r="P319" s="1"/>
      <c r="Q319" s="1"/>
      <c r="R319" s="1"/>
      <c r="S319" s="1"/>
      <c r="T319" s="1"/>
    </row>
    <row r="320" spans="1:20" x14ac:dyDescent="0.35">
      <c r="A320" s="1"/>
      <c r="B320" s="1"/>
      <c r="C320" s="1"/>
      <c r="D320" s="1"/>
      <c r="E320" s="1"/>
      <c r="F320" s="1"/>
      <c r="G320" s="1"/>
      <c r="H320" s="1"/>
      <c r="I320" s="1"/>
      <c r="J320" s="1"/>
      <c r="K320" s="1"/>
      <c r="L320" s="1"/>
      <c r="M320" s="1"/>
      <c r="N320" s="1"/>
      <c r="O320" s="1"/>
      <c r="P320" s="1"/>
      <c r="Q320" s="1"/>
      <c r="R320" s="1"/>
      <c r="S320" s="1"/>
      <c r="T320" s="1"/>
    </row>
    <row r="321" spans="1:20" x14ac:dyDescent="0.35">
      <c r="A321" s="1"/>
      <c r="B321" s="1"/>
      <c r="C321" s="1"/>
      <c r="D321" s="1"/>
      <c r="E321" s="1"/>
      <c r="F321" s="1"/>
      <c r="G321" s="1"/>
      <c r="H321" s="1"/>
      <c r="I321" s="1"/>
      <c r="J321" s="1"/>
      <c r="K321" s="1"/>
      <c r="L321" s="1"/>
      <c r="M321" s="1"/>
      <c r="N321" s="1"/>
      <c r="O321" s="1"/>
      <c r="P321" s="1"/>
      <c r="Q321" s="1"/>
      <c r="R321" s="1"/>
      <c r="S321" s="1"/>
      <c r="T321" s="1"/>
    </row>
    <row r="322" spans="1:20" x14ac:dyDescent="0.35">
      <c r="A322" s="1"/>
      <c r="B322" s="1"/>
      <c r="C322" s="1"/>
      <c r="D322" s="1"/>
      <c r="E322" s="1"/>
      <c r="F322" s="1"/>
      <c r="G322" s="1"/>
      <c r="H322" s="1"/>
      <c r="I322" s="1"/>
      <c r="J322" s="1"/>
      <c r="K322" s="1"/>
      <c r="L322" s="1"/>
      <c r="M322" s="1"/>
      <c r="N322" s="1"/>
      <c r="O322" s="1"/>
      <c r="P322" s="1"/>
      <c r="Q322" s="1"/>
      <c r="R322" s="1"/>
      <c r="S322" s="1"/>
      <c r="T322" s="1"/>
    </row>
    <row r="323" spans="1:20" x14ac:dyDescent="0.35">
      <c r="A323" s="1"/>
      <c r="B323" s="1"/>
      <c r="C323" s="1"/>
      <c r="D323" s="1"/>
      <c r="E323" s="1"/>
      <c r="F323" s="1"/>
      <c r="G323" s="1"/>
      <c r="H323" s="1"/>
      <c r="I323" s="1"/>
      <c r="J323" s="1"/>
      <c r="K323" s="1"/>
      <c r="L323" s="1"/>
      <c r="M323" s="1"/>
      <c r="N323" s="1"/>
      <c r="O323" s="1"/>
      <c r="P323" s="1"/>
      <c r="Q323" s="1"/>
      <c r="R323" s="1"/>
      <c r="S323" s="1"/>
      <c r="T323" s="1"/>
    </row>
    <row r="324" spans="1:20" x14ac:dyDescent="0.35">
      <c r="A324" s="1"/>
      <c r="B324" s="1"/>
      <c r="C324" s="1"/>
      <c r="D324" s="1"/>
      <c r="E324" s="1"/>
      <c r="F324" s="1"/>
      <c r="G324" s="1"/>
      <c r="H324" s="1"/>
      <c r="I324" s="1"/>
      <c r="J324" s="1"/>
      <c r="K324" s="1"/>
      <c r="L324" s="1"/>
      <c r="M324" s="1"/>
      <c r="N324" s="1"/>
      <c r="O324" s="1"/>
      <c r="P324" s="1"/>
      <c r="Q324" s="1"/>
      <c r="R324" s="1"/>
      <c r="S324" s="1"/>
      <c r="T324" s="1"/>
    </row>
    <row r="325" spans="1:20" x14ac:dyDescent="0.35">
      <c r="A325" s="1"/>
      <c r="B325" s="1"/>
      <c r="C325" s="1"/>
      <c r="D325" s="1"/>
      <c r="E325" s="1"/>
      <c r="F325" s="1"/>
      <c r="G325" s="1"/>
      <c r="H325" s="1"/>
      <c r="I325" s="1"/>
      <c r="J325" s="1"/>
      <c r="K325" s="1"/>
      <c r="L325" s="1"/>
      <c r="M325" s="1"/>
      <c r="N325" s="1"/>
      <c r="O325" s="1"/>
      <c r="P325" s="1"/>
      <c r="Q325" s="1"/>
      <c r="R325" s="1"/>
      <c r="S325" s="1"/>
      <c r="T325" s="1"/>
    </row>
    <row r="326" spans="1:20" x14ac:dyDescent="0.35">
      <c r="A326" s="1"/>
      <c r="B326" s="1"/>
      <c r="C326" s="1"/>
      <c r="D326" s="1"/>
      <c r="E326" s="1"/>
      <c r="F326" s="1"/>
      <c r="G326" s="1"/>
      <c r="H326" s="1"/>
      <c r="I326" s="1"/>
      <c r="J326" s="1"/>
      <c r="K326" s="1"/>
      <c r="L326" s="1"/>
      <c r="M326" s="1"/>
      <c r="N326" s="1"/>
      <c r="O326" s="1"/>
      <c r="P326" s="1"/>
      <c r="Q326" s="1"/>
      <c r="R326" s="1"/>
      <c r="S326" s="1"/>
      <c r="T326" s="1"/>
    </row>
    <row r="327" spans="1:20" x14ac:dyDescent="0.35">
      <c r="A327" s="1"/>
      <c r="B327" s="1"/>
      <c r="C327" s="1"/>
      <c r="D327" s="1"/>
      <c r="E327" s="1"/>
      <c r="F327" s="1"/>
      <c r="G327" s="1"/>
      <c r="H327" s="1"/>
      <c r="I327" s="1"/>
      <c r="J327" s="1"/>
      <c r="K327" s="1"/>
      <c r="L327" s="1"/>
      <c r="M327" s="1"/>
      <c r="N327" s="1"/>
      <c r="O327" s="1"/>
      <c r="P327" s="1"/>
      <c r="Q327" s="1"/>
      <c r="R327" s="1"/>
      <c r="S327" s="1"/>
      <c r="T327" s="1"/>
    </row>
    <row r="328" spans="1:20" x14ac:dyDescent="0.35">
      <c r="A328" s="1"/>
      <c r="B328" s="1"/>
      <c r="C328" s="1"/>
      <c r="D328" s="1"/>
      <c r="E328" s="1"/>
      <c r="F328" s="1"/>
      <c r="G328" s="1"/>
      <c r="H328" s="1"/>
      <c r="I328" s="1"/>
      <c r="J328" s="1"/>
      <c r="K328" s="1"/>
      <c r="L328" s="1"/>
      <c r="M328" s="1"/>
      <c r="N328" s="1"/>
      <c r="O328" s="1"/>
      <c r="P328" s="1"/>
      <c r="Q328" s="1"/>
      <c r="R328" s="1"/>
      <c r="S328" s="1"/>
      <c r="T328" s="1"/>
    </row>
    <row r="329" spans="1:20" x14ac:dyDescent="0.35">
      <c r="A329" s="1"/>
      <c r="B329" s="1"/>
      <c r="C329" s="1"/>
      <c r="D329" s="1"/>
      <c r="E329" s="1"/>
      <c r="F329" s="1"/>
      <c r="G329" s="1"/>
      <c r="H329" s="1"/>
      <c r="I329" s="1"/>
      <c r="J329" s="1"/>
      <c r="K329" s="1"/>
      <c r="L329" s="1"/>
      <c r="M329" s="1"/>
      <c r="N329" s="1"/>
      <c r="O329" s="1"/>
      <c r="P329" s="1"/>
      <c r="Q329" s="1"/>
      <c r="R329" s="1"/>
      <c r="S329" s="1"/>
      <c r="T329" s="1"/>
    </row>
    <row r="330" spans="1:20" x14ac:dyDescent="0.35">
      <c r="A330" s="1"/>
      <c r="B330" s="1"/>
      <c r="C330" s="1"/>
      <c r="D330" s="1"/>
      <c r="E330" s="1"/>
      <c r="F330" s="1"/>
      <c r="G330" s="1"/>
      <c r="H330" s="1"/>
      <c r="I330" s="1"/>
      <c r="J330" s="1"/>
      <c r="K330" s="1"/>
      <c r="L330" s="1"/>
      <c r="M330" s="1"/>
      <c r="N330" s="1"/>
      <c r="O330" s="1"/>
      <c r="P330" s="1"/>
      <c r="Q330" s="1"/>
      <c r="R330" s="1"/>
      <c r="S330" s="1"/>
      <c r="T330" s="1"/>
    </row>
    <row r="331" spans="1:20" x14ac:dyDescent="0.35">
      <c r="A331" s="1"/>
      <c r="B331" s="1"/>
      <c r="C331" s="1"/>
      <c r="D331" s="1"/>
      <c r="E331" s="1"/>
      <c r="F331" s="1"/>
      <c r="G331" s="1"/>
      <c r="H331" s="1"/>
      <c r="I331" s="1"/>
      <c r="J331" s="1"/>
      <c r="K331" s="1"/>
      <c r="L331" s="1"/>
      <c r="M331" s="1"/>
      <c r="N331" s="1"/>
      <c r="O331" s="1"/>
      <c r="P331" s="1"/>
      <c r="Q331" s="1"/>
      <c r="R331" s="1"/>
      <c r="S331" s="1"/>
      <c r="T331" s="1"/>
    </row>
    <row r="332" spans="1:20" x14ac:dyDescent="0.35">
      <c r="A332" s="1"/>
      <c r="B332" s="1"/>
      <c r="C332" s="1"/>
      <c r="D332" s="1"/>
      <c r="E332" s="1"/>
      <c r="F332" s="1"/>
      <c r="G332" s="1"/>
      <c r="H332" s="1"/>
      <c r="I332" s="1"/>
      <c r="J332" s="1"/>
      <c r="K332" s="1"/>
      <c r="L332" s="1"/>
      <c r="M332" s="1"/>
      <c r="N332" s="1"/>
      <c r="O332" s="1"/>
      <c r="P332" s="1"/>
      <c r="Q332" s="1"/>
      <c r="R332" s="1"/>
      <c r="S332" s="1"/>
      <c r="T33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209"/>
  <sheetViews>
    <sheetView topLeftCell="I12" zoomScale="77" zoomScaleNormal="98" workbookViewId="0">
      <selection activeCell="T5" sqref="T5"/>
    </sheetView>
  </sheetViews>
  <sheetFormatPr defaultRowHeight="14.5" x14ac:dyDescent="0.35"/>
  <cols>
    <col min="1" max="1" width="22.81640625" bestFit="1" customWidth="1"/>
    <col min="11" max="11" width="37.6328125" bestFit="1" customWidth="1"/>
    <col min="19" max="19" width="13" bestFit="1" customWidth="1"/>
    <col min="23" max="23" width="8.453125" customWidth="1"/>
  </cols>
  <sheetData>
    <row r="1" spans="1:37" x14ac:dyDescent="0.35">
      <c r="A1" s="67" t="s">
        <v>124</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row>
    <row r="2" spans="1:37" x14ac:dyDescent="0.35">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row>
    <row r="3" spans="1:37" x14ac:dyDescent="0.35">
      <c r="A3" s="67" t="s">
        <v>125</v>
      </c>
      <c r="B3" s="20"/>
      <c r="C3" s="20"/>
      <c r="D3" s="20"/>
      <c r="E3" s="20"/>
      <c r="F3" s="20"/>
      <c r="G3" s="20"/>
      <c r="H3" s="20"/>
      <c r="I3" s="20"/>
      <c r="J3" s="20"/>
      <c r="K3" s="66" t="s">
        <v>128</v>
      </c>
      <c r="L3" s="20"/>
      <c r="M3" s="20"/>
      <c r="N3" s="20"/>
      <c r="O3" s="20"/>
      <c r="P3" s="20"/>
      <c r="Q3" s="20"/>
      <c r="R3" s="20"/>
      <c r="S3" s="20"/>
      <c r="T3" s="20"/>
      <c r="U3" s="20"/>
      <c r="V3" s="20"/>
      <c r="W3" s="20"/>
      <c r="X3" s="20"/>
      <c r="Y3" s="20"/>
      <c r="Z3" s="20"/>
      <c r="AA3" s="20"/>
      <c r="AB3" s="20"/>
      <c r="AC3" s="20"/>
      <c r="AD3" s="20"/>
      <c r="AE3" s="20"/>
      <c r="AF3" s="20"/>
      <c r="AG3" s="20"/>
      <c r="AH3" s="20"/>
      <c r="AI3" s="20"/>
      <c r="AJ3" s="20"/>
      <c r="AK3" s="20"/>
    </row>
    <row r="4" spans="1:37" x14ac:dyDescent="0.35">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row>
    <row r="5" spans="1:37" x14ac:dyDescent="0.35">
      <c r="A5" s="21" t="s">
        <v>88</v>
      </c>
      <c r="B5" s="21"/>
      <c r="C5" s="21"/>
      <c r="D5" s="21"/>
      <c r="E5" s="21"/>
      <c r="F5" s="21"/>
      <c r="G5" s="21"/>
      <c r="H5" s="21"/>
      <c r="I5" s="20"/>
      <c r="J5" s="20"/>
      <c r="K5" s="21" t="s">
        <v>88</v>
      </c>
      <c r="L5" s="21"/>
      <c r="M5" s="21"/>
      <c r="N5" s="21"/>
      <c r="O5" s="21"/>
      <c r="P5" s="21"/>
      <c r="Q5" s="21"/>
      <c r="R5" s="21"/>
      <c r="S5" s="20" t="s">
        <v>126</v>
      </c>
      <c r="T5" s="20" t="s">
        <v>181</v>
      </c>
      <c r="U5" s="20"/>
      <c r="V5" s="20"/>
      <c r="W5" s="20"/>
      <c r="X5" s="20"/>
      <c r="Y5" s="20"/>
      <c r="Z5" s="20"/>
      <c r="AA5" s="20"/>
      <c r="AB5" s="20"/>
      <c r="AC5" s="20"/>
      <c r="AD5" s="20"/>
      <c r="AE5" s="20"/>
      <c r="AF5" s="20"/>
      <c r="AG5" s="20"/>
      <c r="AH5" s="20"/>
      <c r="AI5" s="20"/>
      <c r="AJ5" s="20"/>
      <c r="AK5" s="20"/>
    </row>
    <row r="6" spans="1:37" x14ac:dyDescent="0.35">
      <c r="A6" s="21"/>
      <c r="B6" s="21"/>
      <c r="C6" s="21"/>
      <c r="D6" s="21"/>
      <c r="E6" s="21"/>
      <c r="F6" s="21"/>
      <c r="G6" s="21"/>
      <c r="H6" s="21"/>
      <c r="I6" s="20"/>
      <c r="J6" s="20"/>
      <c r="K6" s="21"/>
      <c r="L6" s="21"/>
      <c r="M6" s="21"/>
      <c r="N6" s="21"/>
      <c r="O6" s="21"/>
      <c r="P6" s="21"/>
      <c r="Q6" s="21"/>
      <c r="R6" s="21"/>
      <c r="S6" s="20"/>
      <c r="T6" s="20"/>
      <c r="U6" s="20"/>
      <c r="V6" s="20"/>
      <c r="W6" s="20"/>
      <c r="X6" s="20"/>
      <c r="Y6" s="20"/>
      <c r="Z6" s="20"/>
      <c r="AA6" s="20"/>
      <c r="AB6" s="20"/>
      <c r="AC6" s="20"/>
      <c r="AD6" s="20"/>
      <c r="AE6" s="20"/>
      <c r="AF6" s="20"/>
      <c r="AG6" s="20"/>
      <c r="AH6" s="20"/>
      <c r="AI6" s="20"/>
      <c r="AJ6" s="20"/>
      <c r="AK6" s="20"/>
    </row>
    <row r="7" spans="1:37" x14ac:dyDescent="0.35">
      <c r="A7" s="21"/>
      <c r="B7" s="21" t="s">
        <v>108</v>
      </c>
      <c r="C7" s="21" t="s">
        <v>89</v>
      </c>
      <c r="D7" s="21" t="s">
        <v>90</v>
      </c>
      <c r="E7" s="21" t="s">
        <v>91</v>
      </c>
      <c r="F7" s="21" t="s">
        <v>92</v>
      </c>
      <c r="G7" s="21" t="s">
        <v>93</v>
      </c>
      <c r="H7" s="21" t="s">
        <v>109</v>
      </c>
      <c r="I7" s="20"/>
      <c r="J7" s="20"/>
      <c r="K7" s="79"/>
      <c r="L7" s="79" t="s">
        <v>108</v>
      </c>
      <c r="M7" s="79" t="s">
        <v>89</v>
      </c>
      <c r="N7" s="79" t="s">
        <v>90</v>
      </c>
      <c r="O7" s="79" t="s">
        <v>91</v>
      </c>
      <c r="P7" s="79" t="s">
        <v>92</v>
      </c>
      <c r="Q7" s="79" t="s">
        <v>93</v>
      </c>
      <c r="R7" s="79" t="s">
        <v>109</v>
      </c>
      <c r="S7" s="20" t="s">
        <v>127</v>
      </c>
      <c r="T7" s="20"/>
      <c r="U7" s="20"/>
      <c r="V7" s="20"/>
      <c r="W7" s="20"/>
      <c r="X7" s="20"/>
      <c r="Y7" s="20"/>
      <c r="Z7" s="20"/>
      <c r="AA7" s="20"/>
      <c r="AB7" s="20"/>
      <c r="AC7" s="20"/>
      <c r="AD7" s="20"/>
      <c r="AE7" s="20"/>
      <c r="AF7" s="20"/>
      <c r="AG7" s="20"/>
      <c r="AH7" s="20"/>
      <c r="AI7" s="20"/>
      <c r="AJ7" s="20"/>
      <c r="AK7" s="20"/>
    </row>
    <row r="8" spans="1:37" x14ac:dyDescent="0.35">
      <c r="A8" s="21" t="s">
        <v>94</v>
      </c>
      <c r="B8" s="21">
        <v>2407.1999999999998</v>
      </c>
      <c r="C8" s="21">
        <v>2635.43</v>
      </c>
      <c r="D8" s="21">
        <v>2872.1</v>
      </c>
      <c r="E8" s="21">
        <v>2858.1</v>
      </c>
      <c r="F8" s="21">
        <v>3186.02</v>
      </c>
      <c r="G8" s="21">
        <v>3534.29</v>
      </c>
      <c r="H8" s="21">
        <v>3771.91</v>
      </c>
      <c r="I8" s="20"/>
      <c r="J8" s="20"/>
      <c r="K8" s="21" t="s">
        <v>94</v>
      </c>
      <c r="L8" s="22">
        <f>B8/$B8</f>
        <v>1</v>
      </c>
      <c r="M8" s="22">
        <f t="shared" ref="M8:R14" si="0">C8/$B8</f>
        <v>1.0948113991359256</v>
      </c>
      <c r="N8" s="22">
        <f t="shared" si="0"/>
        <v>1.1931289464938519</v>
      </c>
      <c r="O8" s="22">
        <f t="shared" si="0"/>
        <v>1.1873130608175475</v>
      </c>
      <c r="P8" s="22">
        <f t="shared" si="0"/>
        <v>1.3235377201728149</v>
      </c>
      <c r="Q8" s="22">
        <f t="shared" si="0"/>
        <v>1.4682161847789965</v>
      </c>
      <c r="R8" s="22">
        <f t="shared" si="0"/>
        <v>1.5669283815221005</v>
      </c>
      <c r="S8" s="20"/>
      <c r="T8" t="s">
        <v>224</v>
      </c>
      <c r="U8" s="20"/>
      <c r="V8" s="20"/>
      <c r="W8" s="20"/>
      <c r="X8" s="42"/>
      <c r="Y8" s="42"/>
      <c r="Z8" s="42"/>
      <c r="AA8" s="42"/>
      <c r="AB8" s="42"/>
      <c r="AC8" s="42"/>
      <c r="AD8" s="42"/>
      <c r="AE8" s="20"/>
      <c r="AF8" s="20"/>
      <c r="AG8" s="20"/>
      <c r="AH8" s="20"/>
      <c r="AI8" s="20"/>
      <c r="AJ8" s="20"/>
      <c r="AK8" s="20"/>
    </row>
    <row r="9" spans="1:37" x14ac:dyDescent="0.35">
      <c r="A9" s="21" t="s">
        <v>95</v>
      </c>
      <c r="B9" s="21">
        <v>2219.0700000000006</v>
      </c>
      <c r="C9" s="21">
        <v>2579.02</v>
      </c>
      <c r="D9" s="21">
        <v>3259.6299999999997</v>
      </c>
      <c r="E9" s="21">
        <v>3892.56</v>
      </c>
      <c r="F9" s="21">
        <v>5314.4599999999991</v>
      </c>
      <c r="G9" s="21">
        <v>6773.55</v>
      </c>
      <c r="H9" s="21">
        <v>8072.51</v>
      </c>
      <c r="I9" s="20"/>
      <c r="J9" s="20"/>
      <c r="K9" s="21" t="s">
        <v>95</v>
      </c>
      <c r="L9" s="22">
        <f t="shared" ref="L9:L14" si="1">B9/$B9</f>
        <v>1</v>
      </c>
      <c r="M9" s="22">
        <f t="shared" si="0"/>
        <v>1.1622075914684977</v>
      </c>
      <c r="N9" s="22">
        <f t="shared" si="0"/>
        <v>1.4689171589900267</v>
      </c>
      <c r="O9" s="22">
        <f t="shared" si="0"/>
        <v>1.7541402479417048</v>
      </c>
      <c r="P9" s="22">
        <f t="shared" si="0"/>
        <v>2.3949041715673673</v>
      </c>
      <c r="Q9" s="22">
        <f t="shared" si="0"/>
        <v>3.0524273682218217</v>
      </c>
      <c r="R9" s="22">
        <f t="shared" si="0"/>
        <v>3.6377897046961105</v>
      </c>
      <c r="S9" s="20"/>
      <c r="T9" t="s">
        <v>225</v>
      </c>
      <c r="U9" s="20"/>
      <c r="V9" s="20"/>
      <c r="W9" s="20"/>
      <c r="X9" s="42"/>
      <c r="Y9" s="42"/>
      <c r="Z9" s="42"/>
      <c r="AA9" s="42"/>
      <c r="AB9" s="42"/>
      <c r="AC9" s="42"/>
      <c r="AD9" s="42"/>
      <c r="AE9" s="20"/>
      <c r="AF9" s="20"/>
      <c r="AG9" s="20"/>
      <c r="AH9" s="20"/>
      <c r="AI9" s="20"/>
      <c r="AJ9" s="20"/>
      <c r="AK9" s="20"/>
    </row>
    <row r="10" spans="1:37" x14ac:dyDescent="0.35">
      <c r="A10" s="21" t="s">
        <v>96</v>
      </c>
      <c r="B10" s="21">
        <v>10.9</v>
      </c>
      <c r="C10" s="21">
        <v>43.870000000000005</v>
      </c>
      <c r="D10" s="21">
        <v>419.17</v>
      </c>
      <c r="E10" s="21">
        <v>929.81000000000006</v>
      </c>
      <c r="F10" s="21">
        <v>401.29</v>
      </c>
      <c r="G10" s="21">
        <v>241.96</v>
      </c>
      <c r="H10" s="21">
        <v>530.96</v>
      </c>
      <c r="I10" s="20"/>
      <c r="J10" s="20"/>
      <c r="K10" s="21" t="s">
        <v>96</v>
      </c>
      <c r="L10" s="22">
        <f t="shared" si="1"/>
        <v>1</v>
      </c>
      <c r="M10" s="22">
        <f t="shared" si="0"/>
        <v>4.024770642201835</v>
      </c>
      <c r="N10" s="22">
        <f t="shared" si="0"/>
        <v>38.455963302752295</v>
      </c>
      <c r="O10" s="22">
        <f t="shared" si="0"/>
        <v>85.303669724770643</v>
      </c>
      <c r="P10" s="22">
        <f t="shared" si="0"/>
        <v>36.815596330275227</v>
      </c>
      <c r="Q10" s="22">
        <f t="shared" si="0"/>
        <v>22.19816513761468</v>
      </c>
      <c r="R10" s="22">
        <f t="shared" si="0"/>
        <v>48.711926605504587</v>
      </c>
      <c r="S10" s="20"/>
      <c r="T10" t="s">
        <v>226</v>
      </c>
      <c r="U10" s="20"/>
      <c r="V10" s="20"/>
      <c r="W10" s="20"/>
      <c r="X10" s="42"/>
      <c r="Y10" s="42"/>
      <c r="Z10" s="42"/>
      <c r="AA10" s="42"/>
      <c r="AB10" s="42"/>
      <c r="AC10" s="42"/>
      <c r="AD10" s="42"/>
      <c r="AE10" s="20"/>
      <c r="AF10" s="20"/>
      <c r="AG10" s="20"/>
      <c r="AH10" s="20"/>
      <c r="AI10" s="20"/>
      <c r="AJ10" s="20"/>
      <c r="AK10" s="20"/>
    </row>
    <row r="11" spans="1:37" x14ac:dyDescent="0.35">
      <c r="A11" s="21" t="s">
        <v>97</v>
      </c>
      <c r="B11" s="21">
        <v>968.37</v>
      </c>
      <c r="C11" s="21">
        <v>1414.14</v>
      </c>
      <c r="D11" s="21">
        <v>1281.3599999999999</v>
      </c>
      <c r="E11" s="21">
        <v>869.98</v>
      </c>
      <c r="F11" s="21">
        <v>972.75</v>
      </c>
      <c r="G11" s="21">
        <v>979.29</v>
      </c>
      <c r="H11" s="21">
        <v>1302.1400000000001</v>
      </c>
      <c r="I11" s="20"/>
      <c r="J11" s="20"/>
      <c r="K11" s="21" t="s">
        <v>97</v>
      </c>
      <c r="L11" s="22">
        <f t="shared" si="1"/>
        <v>1</v>
      </c>
      <c r="M11" s="22">
        <f t="shared" si="0"/>
        <v>1.4603302456705598</v>
      </c>
      <c r="N11" s="22">
        <f t="shared" si="0"/>
        <v>1.3232132346107375</v>
      </c>
      <c r="O11" s="22">
        <f t="shared" si="0"/>
        <v>0.8983962741514091</v>
      </c>
      <c r="P11" s="22">
        <f t="shared" si="0"/>
        <v>1.0045230645311194</v>
      </c>
      <c r="Q11" s="22">
        <f t="shared" si="0"/>
        <v>1.0112766814337495</v>
      </c>
      <c r="R11" s="22">
        <f t="shared" si="0"/>
        <v>1.3446719745551805</v>
      </c>
      <c r="S11" s="20"/>
      <c r="T11" s="20" t="s">
        <v>227</v>
      </c>
      <c r="U11" s="20"/>
      <c r="V11" s="20"/>
      <c r="W11" s="20"/>
      <c r="X11" s="42"/>
      <c r="Y11" s="42"/>
      <c r="Z11" s="42"/>
      <c r="AA11" s="42"/>
      <c r="AB11" s="42"/>
      <c r="AC11" s="42"/>
      <c r="AD11" s="42"/>
      <c r="AE11" s="20"/>
      <c r="AF11" s="20"/>
      <c r="AG11" s="20"/>
      <c r="AH11" s="20"/>
      <c r="AI11" s="20"/>
      <c r="AJ11" s="20"/>
      <c r="AK11" s="20"/>
    </row>
    <row r="12" spans="1:37" x14ac:dyDescent="0.35">
      <c r="A12" s="21" t="s">
        <v>98</v>
      </c>
      <c r="B12" s="21">
        <v>964.39</v>
      </c>
      <c r="C12" s="21">
        <v>1175.94</v>
      </c>
      <c r="D12" s="21">
        <v>1038.93</v>
      </c>
      <c r="E12" s="21">
        <v>1151.81</v>
      </c>
      <c r="F12" s="21">
        <v>1122.68</v>
      </c>
      <c r="G12" s="21">
        <v>1236.3599999999999</v>
      </c>
      <c r="H12" s="21">
        <v>1370.8</v>
      </c>
      <c r="I12" s="20"/>
      <c r="J12" s="20"/>
      <c r="K12" s="21" t="s">
        <v>98</v>
      </c>
      <c r="L12" s="22">
        <f t="shared" si="1"/>
        <v>1</v>
      </c>
      <c r="M12" s="22">
        <f t="shared" si="0"/>
        <v>1.2193614616493329</v>
      </c>
      <c r="N12" s="22">
        <f t="shared" si="0"/>
        <v>1.0772923817127926</v>
      </c>
      <c r="O12" s="22">
        <f t="shared" si="0"/>
        <v>1.1943404639201982</v>
      </c>
      <c r="P12" s="22">
        <f t="shared" si="0"/>
        <v>1.1641348417134147</v>
      </c>
      <c r="Q12" s="22">
        <f t="shared" si="0"/>
        <v>1.2820124638372441</v>
      </c>
      <c r="R12" s="22">
        <f t="shared" si="0"/>
        <v>1.4214166467922729</v>
      </c>
      <c r="S12" s="20"/>
      <c r="T12" s="20" t="s">
        <v>228</v>
      </c>
      <c r="U12" s="20"/>
      <c r="V12" s="20"/>
      <c r="W12" s="20"/>
      <c r="X12" s="42"/>
      <c r="Y12" s="42"/>
      <c r="Z12" s="42"/>
      <c r="AA12" s="42"/>
      <c r="AB12" s="42"/>
      <c r="AC12" s="42"/>
      <c r="AD12" s="42"/>
      <c r="AE12" s="20"/>
      <c r="AF12" s="20"/>
      <c r="AG12" s="20"/>
      <c r="AH12" s="20"/>
      <c r="AI12" s="20"/>
      <c r="AJ12" s="20"/>
      <c r="AK12" s="20"/>
    </row>
    <row r="13" spans="1:37" x14ac:dyDescent="0.35">
      <c r="A13" s="21" t="s">
        <v>99</v>
      </c>
      <c r="B13" s="21">
        <v>586.30999999999995</v>
      </c>
      <c r="C13" s="21">
        <v>520.95999999999958</v>
      </c>
      <c r="D13" s="21">
        <v>482.13000000000011</v>
      </c>
      <c r="E13" s="21">
        <v>495.19000000000005</v>
      </c>
      <c r="F13" s="21">
        <v>905.10999999999967</v>
      </c>
      <c r="G13" s="21">
        <v>1226.9400000000005</v>
      </c>
      <c r="H13" s="21">
        <v>1013.9199999999996</v>
      </c>
      <c r="I13" s="20"/>
      <c r="J13" s="20"/>
      <c r="K13" s="21" t="s">
        <v>99</v>
      </c>
      <c r="L13" s="22">
        <f t="shared" si="1"/>
        <v>1</v>
      </c>
      <c r="M13" s="22">
        <f t="shared" si="0"/>
        <v>0.88854019204857437</v>
      </c>
      <c r="N13" s="22">
        <f t="shared" si="0"/>
        <v>0.82231242857873843</v>
      </c>
      <c r="O13" s="22">
        <f t="shared" si="0"/>
        <v>0.84458733434531241</v>
      </c>
      <c r="P13" s="22">
        <f t="shared" si="0"/>
        <v>1.5437396599068749</v>
      </c>
      <c r="Q13" s="22">
        <f t="shared" si="0"/>
        <v>2.0926472343981861</v>
      </c>
      <c r="R13" s="22">
        <f t="shared" si="0"/>
        <v>1.7293240777063323</v>
      </c>
      <c r="S13" s="20"/>
      <c r="T13" s="20" t="s">
        <v>229</v>
      </c>
      <c r="U13" s="20"/>
      <c r="V13" s="20"/>
      <c r="W13" s="20"/>
      <c r="X13" s="42"/>
      <c r="Y13" s="42"/>
      <c r="Z13" s="42"/>
      <c r="AA13" s="42"/>
      <c r="AB13" s="42"/>
      <c r="AC13" s="42"/>
      <c r="AD13" s="42"/>
      <c r="AE13" s="20"/>
      <c r="AF13" s="20"/>
      <c r="AG13" s="20"/>
      <c r="AH13" s="20"/>
      <c r="AI13" s="20"/>
      <c r="AJ13" s="20"/>
      <c r="AK13" s="20"/>
    </row>
    <row r="14" spans="1:37" x14ac:dyDescent="0.35">
      <c r="A14" s="21" t="s">
        <v>100</v>
      </c>
      <c r="B14" s="21">
        <v>7156.24</v>
      </c>
      <c r="C14" s="21">
        <v>8369.3599999999988</v>
      </c>
      <c r="D14" s="21">
        <v>9353.32</v>
      </c>
      <c r="E14" s="21">
        <v>10197.450000000001</v>
      </c>
      <c r="F14" s="21">
        <v>11902.310000000001</v>
      </c>
      <c r="G14" s="21">
        <v>13992.390000000001</v>
      </c>
      <c r="H14" s="21">
        <v>16062.24</v>
      </c>
      <c r="I14" s="20"/>
      <c r="J14" s="20"/>
      <c r="K14" s="21" t="s">
        <v>100</v>
      </c>
      <c r="L14" s="22">
        <f t="shared" si="1"/>
        <v>1</v>
      </c>
      <c r="M14" s="22">
        <f t="shared" si="0"/>
        <v>1.1695191888477747</v>
      </c>
      <c r="N14" s="22">
        <f t="shared" si="0"/>
        <v>1.3070159748694845</v>
      </c>
      <c r="O14" s="22">
        <f t="shared" si="0"/>
        <v>1.4249731702681856</v>
      </c>
      <c r="P14" s="22">
        <f t="shared" si="0"/>
        <v>1.6632072149620474</v>
      </c>
      <c r="Q14" s="22">
        <f t="shared" si="0"/>
        <v>1.9552712038724249</v>
      </c>
      <c r="R14" s="22">
        <f t="shared" si="0"/>
        <v>2.2445082892692252</v>
      </c>
      <c r="S14" s="20"/>
      <c r="T14" s="20" t="s">
        <v>230</v>
      </c>
      <c r="U14" s="20"/>
      <c r="V14" s="20"/>
      <c r="W14" s="20"/>
      <c r="X14" s="42"/>
      <c r="Y14" s="42"/>
      <c r="Z14" s="42"/>
      <c r="AA14" s="42"/>
      <c r="AB14" s="42"/>
      <c r="AC14" s="42"/>
      <c r="AD14" s="42"/>
      <c r="AE14" s="20"/>
      <c r="AF14" s="20"/>
      <c r="AG14" s="20"/>
      <c r="AH14" s="20"/>
      <c r="AI14" s="20"/>
      <c r="AJ14" s="20"/>
      <c r="AK14" s="20"/>
    </row>
    <row r="15" spans="1:37" x14ac:dyDescent="0.35">
      <c r="A15" s="21"/>
      <c r="B15" s="21"/>
      <c r="C15" s="21"/>
      <c r="D15" s="21"/>
      <c r="E15" s="21"/>
      <c r="F15" s="21"/>
      <c r="G15" s="21"/>
      <c r="H15" s="21"/>
      <c r="I15" s="20"/>
      <c r="J15" s="20"/>
      <c r="K15" s="21"/>
      <c r="L15" s="21"/>
      <c r="M15" s="21"/>
      <c r="N15" s="21"/>
      <c r="O15" s="21"/>
      <c r="P15" s="21"/>
      <c r="Q15" s="21"/>
      <c r="R15" s="21"/>
      <c r="S15" s="20"/>
      <c r="T15" s="20"/>
      <c r="U15" s="20"/>
      <c r="V15" s="20"/>
      <c r="W15" s="20"/>
      <c r="X15" s="42"/>
      <c r="Y15" s="20"/>
      <c r="Z15" s="20"/>
      <c r="AA15" s="20"/>
      <c r="AB15" s="20"/>
      <c r="AC15" s="20"/>
      <c r="AD15" s="20"/>
      <c r="AE15" s="20"/>
      <c r="AF15" s="20"/>
      <c r="AG15" s="20"/>
      <c r="AH15" s="20"/>
      <c r="AI15" s="20"/>
      <c r="AJ15" s="20"/>
      <c r="AK15" s="20"/>
    </row>
    <row r="16" spans="1:37" x14ac:dyDescent="0.35">
      <c r="A16" s="21" t="s">
        <v>101</v>
      </c>
      <c r="B16" s="21"/>
      <c r="C16" s="21"/>
      <c r="D16" s="21"/>
      <c r="E16" s="21"/>
      <c r="F16" s="21"/>
      <c r="G16" s="21"/>
      <c r="H16" s="21"/>
      <c r="I16" s="20"/>
      <c r="J16" s="20"/>
      <c r="K16" s="21" t="s">
        <v>101</v>
      </c>
      <c r="L16" s="21"/>
      <c r="M16" s="21"/>
      <c r="N16" s="21"/>
      <c r="O16" s="21"/>
      <c r="P16" s="21"/>
      <c r="Q16" s="21"/>
      <c r="R16" s="21"/>
      <c r="S16" s="20"/>
      <c r="T16" s="20"/>
      <c r="U16" s="20"/>
      <c r="V16" s="20"/>
      <c r="W16" s="20"/>
      <c r="X16" s="42"/>
      <c r="Y16" s="20"/>
      <c r="Z16" s="20"/>
      <c r="AA16" s="20"/>
      <c r="AB16" s="20"/>
      <c r="AC16" s="20"/>
      <c r="AD16" s="20"/>
      <c r="AE16" s="20"/>
      <c r="AF16" s="20"/>
      <c r="AG16" s="20"/>
      <c r="AH16" s="20"/>
      <c r="AI16" s="20"/>
      <c r="AJ16" s="20"/>
      <c r="AK16" s="20"/>
    </row>
    <row r="17" spans="1:37" x14ac:dyDescent="0.35">
      <c r="A17" s="21"/>
      <c r="B17" s="21"/>
      <c r="C17" s="21"/>
      <c r="D17" s="21"/>
      <c r="E17" s="21"/>
      <c r="F17" s="21"/>
      <c r="G17" s="21"/>
      <c r="H17" s="21"/>
      <c r="I17" s="20"/>
      <c r="J17" s="20"/>
      <c r="K17" s="21"/>
      <c r="L17" s="21"/>
      <c r="M17" s="21"/>
      <c r="N17" s="21"/>
      <c r="O17" s="21"/>
      <c r="P17" s="21"/>
      <c r="Q17" s="21"/>
      <c r="R17" s="21"/>
      <c r="S17" s="20"/>
      <c r="T17" s="20"/>
      <c r="U17" s="20"/>
      <c r="V17" s="20"/>
      <c r="W17" s="20"/>
      <c r="X17" s="42"/>
      <c r="Y17" s="20"/>
      <c r="Z17" s="20"/>
      <c r="AA17" s="20"/>
      <c r="AB17" s="20"/>
      <c r="AC17" s="20"/>
      <c r="AD17" s="20"/>
      <c r="AE17" s="20"/>
      <c r="AF17" s="20"/>
      <c r="AG17" s="20"/>
      <c r="AH17" s="20"/>
      <c r="AI17" s="20"/>
      <c r="AJ17" s="20"/>
      <c r="AK17" s="20"/>
    </row>
    <row r="18" spans="1:37" x14ac:dyDescent="0.35">
      <c r="A18" s="21" t="s">
        <v>102</v>
      </c>
      <c r="B18" s="21">
        <v>1036.97</v>
      </c>
      <c r="C18" s="21">
        <v>1377.94</v>
      </c>
      <c r="D18" s="21">
        <v>2084.31</v>
      </c>
      <c r="E18" s="21">
        <v>1229.8399999999999</v>
      </c>
      <c r="F18" s="21">
        <v>1962.7200000000003</v>
      </c>
      <c r="G18" s="21">
        <v>2663.3599999999997</v>
      </c>
      <c r="H18" s="21">
        <v>1963.62</v>
      </c>
      <c r="I18" s="20"/>
      <c r="J18" s="20"/>
      <c r="K18" s="21" t="s">
        <v>102</v>
      </c>
      <c r="L18" s="22">
        <f>B18/$B18</f>
        <v>1</v>
      </c>
      <c r="M18" s="22">
        <f t="shared" ref="M18:R24" si="2">C18/$B18</f>
        <v>1.328813755460621</v>
      </c>
      <c r="N18" s="22">
        <f t="shared" si="2"/>
        <v>2.0100002893044158</v>
      </c>
      <c r="O18" s="22">
        <f t="shared" si="2"/>
        <v>1.1859938088855029</v>
      </c>
      <c r="P18" s="22">
        <f t="shared" si="2"/>
        <v>1.8927452096010493</v>
      </c>
      <c r="Q18" s="22">
        <f t="shared" si="2"/>
        <v>2.568406029104024</v>
      </c>
      <c r="R18" s="22">
        <f t="shared" si="2"/>
        <v>1.8936131228482982</v>
      </c>
      <c r="S18" s="20"/>
      <c r="T18" s="20" t="s">
        <v>231</v>
      </c>
      <c r="U18" s="20"/>
      <c r="V18" s="20"/>
      <c r="W18" s="20"/>
      <c r="X18" s="42"/>
      <c r="Y18" s="42"/>
      <c r="Z18" s="42"/>
      <c r="AA18" s="42"/>
      <c r="AB18" s="42"/>
      <c r="AC18" s="42"/>
      <c r="AD18" s="42"/>
      <c r="AE18" s="20"/>
      <c r="AF18" s="20"/>
      <c r="AG18" s="20"/>
      <c r="AH18" s="20"/>
      <c r="AI18" s="20"/>
      <c r="AJ18" s="20"/>
      <c r="AK18" s="20"/>
    </row>
    <row r="19" spans="1:37" x14ac:dyDescent="0.35">
      <c r="A19" s="21" t="s">
        <v>103</v>
      </c>
      <c r="B19" s="21">
        <v>201.92999999999995</v>
      </c>
      <c r="C19" s="21">
        <v>271.24</v>
      </c>
      <c r="D19" s="21">
        <v>250.64999999999992</v>
      </c>
      <c r="E19" s="21">
        <v>311.75</v>
      </c>
      <c r="F19" s="21">
        <v>391.34999999999997</v>
      </c>
      <c r="G19" s="21">
        <v>411.21000000000004</v>
      </c>
      <c r="H19" s="21">
        <v>424.42000000000013</v>
      </c>
      <c r="I19" s="20"/>
      <c r="J19" s="20"/>
      <c r="K19" s="21" t="s">
        <v>103</v>
      </c>
      <c r="L19" s="22">
        <f t="shared" ref="L19:L24" si="3">B19/$B19</f>
        <v>1</v>
      </c>
      <c r="M19" s="22">
        <f t="shared" si="2"/>
        <v>1.3432377556579016</v>
      </c>
      <c r="N19" s="22">
        <f t="shared" si="2"/>
        <v>1.2412717278264744</v>
      </c>
      <c r="O19" s="22">
        <f t="shared" si="2"/>
        <v>1.5438518298420247</v>
      </c>
      <c r="P19" s="22">
        <f t="shared" si="2"/>
        <v>1.9380478383598281</v>
      </c>
      <c r="Q19" s="22">
        <f t="shared" si="2"/>
        <v>2.0363987520427878</v>
      </c>
      <c r="R19" s="22">
        <f t="shared" si="2"/>
        <v>2.1018174614965592</v>
      </c>
      <c r="S19" s="20"/>
      <c r="T19" s="20" t="s">
        <v>232</v>
      </c>
      <c r="U19" s="20"/>
      <c r="V19" s="20"/>
      <c r="W19" s="20"/>
      <c r="X19" s="42"/>
      <c r="Y19" s="42"/>
      <c r="Z19" s="42"/>
      <c r="AA19" s="42"/>
      <c r="AB19" s="42"/>
      <c r="AC19" s="42"/>
      <c r="AD19" s="42"/>
      <c r="AE19" s="20"/>
      <c r="AF19" s="20"/>
      <c r="AG19" s="20"/>
      <c r="AH19" s="20"/>
      <c r="AI19" s="20"/>
      <c r="AJ19" s="20"/>
      <c r="AK19" s="20"/>
    </row>
    <row r="20" spans="1:37" x14ac:dyDescent="0.35">
      <c r="A20" s="21" t="s">
        <v>104</v>
      </c>
      <c r="B20" s="21">
        <v>2485.96</v>
      </c>
      <c r="C20" s="21">
        <v>2923.9</v>
      </c>
      <c r="D20" s="21">
        <v>2886.39</v>
      </c>
      <c r="E20" s="21">
        <v>3921.6</v>
      </c>
      <c r="F20" s="21">
        <v>4029.58</v>
      </c>
      <c r="G20" s="21">
        <v>4130.5599999999995</v>
      </c>
      <c r="H20" s="21">
        <v>5112.17</v>
      </c>
      <c r="I20" s="20"/>
      <c r="J20" s="20"/>
      <c r="K20" s="21" t="s">
        <v>104</v>
      </c>
      <c r="L20" s="22">
        <f t="shared" si="3"/>
        <v>1</v>
      </c>
      <c r="M20" s="22">
        <f t="shared" si="2"/>
        <v>1.1761653445751339</v>
      </c>
      <c r="N20" s="22">
        <f t="shared" si="2"/>
        <v>1.1610766062205344</v>
      </c>
      <c r="O20" s="22">
        <f t="shared" si="2"/>
        <v>1.5774992357077346</v>
      </c>
      <c r="P20" s="22">
        <f t="shared" si="2"/>
        <v>1.6209351719255338</v>
      </c>
      <c r="Q20" s="22">
        <f t="shared" si="2"/>
        <v>1.6615552945341032</v>
      </c>
      <c r="R20" s="22">
        <f t="shared" si="2"/>
        <v>2.0564168369563469</v>
      </c>
      <c r="S20" s="20"/>
      <c r="T20" s="20" t="s">
        <v>233</v>
      </c>
      <c r="U20" s="20"/>
      <c r="V20" s="20"/>
      <c r="W20" s="20"/>
      <c r="X20" s="42"/>
      <c r="Y20" s="42"/>
      <c r="Z20" s="42"/>
      <c r="AA20" s="42"/>
      <c r="AB20" s="42"/>
      <c r="AC20" s="42"/>
      <c r="AD20" s="42"/>
      <c r="AE20" s="20"/>
      <c r="AF20" s="20"/>
      <c r="AG20" s="20"/>
      <c r="AH20" s="20"/>
      <c r="AI20" s="20"/>
      <c r="AJ20" s="20"/>
      <c r="AK20" s="20"/>
    </row>
    <row r="21" spans="1:37" x14ac:dyDescent="0.35">
      <c r="A21" s="21" t="s">
        <v>105</v>
      </c>
      <c r="B21" s="21">
        <v>550.96</v>
      </c>
      <c r="C21" s="21">
        <v>448.95999999999958</v>
      </c>
      <c r="D21" s="21">
        <v>513.88</v>
      </c>
      <c r="E21" s="21">
        <v>563.30999999999972</v>
      </c>
      <c r="F21" s="21">
        <v>696.61999999999966</v>
      </c>
      <c r="G21" s="21">
        <v>739.41000000000076</v>
      </c>
      <c r="H21" s="21">
        <v>830.99000000000035</v>
      </c>
      <c r="I21" s="20"/>
      <c r="J21" s="20"/>
      <c r="K21" s="21" t="s">
        <v>105</v>
      </c>
      <c r="L21" s="22">
        <f t="shared" si="3"/>
        <v>1</v>
      </c>
      <c r="M21" s="22">
        <f t="shared" si="2"/>
        <v>0.81486859300130599</v>
      </c>
      <c r="N21" s="22">
        <f t="shared" si="2"/>
        <v>0.93269928851459261</v>
      </c>
      <c r="O21" s="22">
        <f t="shared" si="2"/>
        <v>1.0224154203571942</v>
      </c>
      <c r="P21" s="22">
        <f t="shared" si="2"/>
        <v>1.2643749092493095</v>
      </c>
      <c r="Q21" s="22">
        <f t="shared" si="2"/>
        <v>1.3420393494990575</v>
      </c>
      <c r="R21" s="22">
        <f t="shared" si="2"/>
        <v>1.5082583127631775</v>
      </c>
      <c r="S21" s="20"/>
      <c r="T21" s="20" t="s">
        <v>234</v>
      </c>
      <c r="U21" s="20"/>
      <c r="V21" s="20"/>
      <c r="W21" s="20"/>
      <c r="X21" s="42"/>
      <c r="Y21" s="42"/>
      <c r="Z21" s="42"/>
      <c r="AA21" s="42"/>
      <c r="AB21" s="42"/>
      <c r="AC21" s="42"/>
      <c r="AD21" s="42"/>
      <c r="AE21" s="20"/>
      <c r="AF21" s="20"/>
      <c r="AG21" s="20"/>
      <c r="AH21" s="20"/>
      <c r="AI21" s="20"/>
      <c r="AJ21" s="20"/>
      <c r="AK21" s="20"/>
    </row>
    <row r="22" spans="1:37" x14ac:dyDescent="0.35">
      <c r="A22" s="21" t="s">
        <v>106</v>
      </c>
      <c r="B22" s="21">
        <v>4275.82</v>
      </c>
      <c r="C22" s="21">
        <v>5022.0399999999991</v>
      </c>
      <c r="D22" s="21">
        <v>5735.2300000000005</v>
      </c>
      <c r="E22" s="21">
        <v>6026.4999999999991</v>
      </c>
      <c r="F22" s="21">
        <v>7080.2699999999995</v>
      </c>
      <c r="G22" s="21">
        <v>7944.54</v>
      </c>
      <c r="H22" s="21">
        <v>8331.2000000000007</v>
      </c>
      <c r="I22" s="20"/>
      <c r="J22" s="20"/>
      <c r="K22" s="21" t="s">
        <v>106</v>
      </c>
      <c r="L22" s="22">
        <f t="shared" si="3"/>
        <v>1</v>
      </c>
      <c r="M22" s="22">
        <f t="shared" si="2"/>
        <v>1.1745209106089591</v>
      </c>
      <c r="N22" s="22">
        <f t="shared" si="2"/>
        <v>1.3413169871510029</v>
      </c>
      <c r="O22" s="22">
        <f t="shared" si="2"/>
        <v>1.4094372541407261</v>
      </c>
      <c r="P22" s="22">
        <f t="shared" si="2"/>
        <v>1.6558858885547101</v>
      </c>
      <c r="Q22" s="22">
        <f t="shared" si="2"/>
        <v>1.8580155385399761</v>
      </c>
      <c r="R22" s="22">
        <f t="shared" si="2"/>
        <v>1.9484449766360608</v>
      </c>
      <c r="S22" s="20"/>
      <c r="T22" s="20" t="s">
        <v>235</v>
      </c>
      <c r="U22" s="20"/>
      <c r="V22" s="20"/>
      <c r="W22" s="20"/>
      <c r="X22" s="42"/>
      <c r="Y22" s="42"/>
      <c r="Z22" s="42"/>
      <c r="AA22" s="42"/>
      <c r="AB22" s="42"/>
      <c r="AC22" s="42"/>
      <c r="AD22" s="42"/>
      <c r="AE22" s="20"/>
      <c r="AF22" s="20"/>
      <c r="AG22" s="20"/>
      <c r="AH22" s="20"/>
      <c r="AI22" s="20"/>
      <c r="AJ22" s="20"/>
      <c r="AK22" s="20"/>
    </row>
    <row r="23" spans="1:37" x14ac:dyDescent="0.35">
      <c r="A23" s="21" t="s">
        <v>18</v>
      </c>
      <c r="B23" s="21">
        <v>2880.42</v>
      </c>
      <c r="C23" s="21">
        <v>3347.32</v>
      </c>
      <c r="D23" s="21">
        <v>3618.09</v>
      </c>
      <c r="E23" s="21">
        <v>4170.95</v>
      </c>
      <c r="F23" s="21">
        <v>4822.04</v>
      </c>
      <c r="G23" s="21">
        <v>6047.85</v>
      </c>
      <c r="H23" s="21">
        <v>7731.04</v>
      </c>
      <c r="I23" s="20"/>
      <c r="J23" s="20"/>
      <c r="K23" s="21" t="s">
        <v>18</v>
      </c>
      <c r="L23" s="22">
        <f t="shared" si="3"/>
        <v>1</v>
      </c>
      <c r="M23" s="22">
        <f t="shared" si="2"/>
        <v>1.1620944167864409</v>
      </c>
      <c r="N23" s="22">
        <f t="shared" si="2"/>
        <v>1.2560980690315995</v>
      </c>
      <c r="O23" s="22">
        <f t="shared" si="2"/>
        <v>1.4480353559550343</v>
      </c>
      <c r="P23" s="22">
        <f t="shared" si="2"/>
        <v>1.6740753084619604</v>
      </c>
      <c r="Q23" s="22">
        <f t="shared" si="2"/>
        <v>2.0996417189159913</v>
      </c>
      <c r="R23" s="22">
        <f t="shared" si="2"/>
        <v>2.6839974725908027</v>
      </c>
      <c r="S23" s="20"/>
      <c r="T23" s="20" t="s">
        <v>236</v>
      </c>
      <c r="U23" s="20"/>
      <c r="V23" s="20"/>
      <c r="W23" s="20"/>
      <c r="X23" s="42"/>
      <c r="Y23" s="42"/>
      <c r="Z23" s="42"/>
      <c r="AA23" s="42"/>
      <c r="AB23" s="42"/>
      <c r="AC23" s="42"/>
      <c r="AD23" s="42"/>
      <c r="AE23" s="20"/>
      <c r="AF23" s="20"/>
      <c r="AG23" s="20"/>
      <c r="AH23" s="20"/>
      <c r="AI23" s="20"/>
      <c r="AJ23" s="20"/>
      <c r="AK23" s="20"/>
    </row>
    <row r="24" spans="1:37" x14ac:dyDescent="0.35">
      <c r="A24" s="21" t="s">
        <v>107</v>
      </c>
      <c r="B24" s="21">
        <v>7156.24</v>
      </c>
      <c r="C24" s="21">
        <v>8369.3599999999988</v>
      </c>
      <c r="D24" s="21">
        <v>9353.32</v>
      </c>
      <c r="E24" s="21">
        <v>10197.449999999999</v>
      </c>
      <c r="F24" s="21">
        <v>11902.31</v>
      </c>
      <c r="G24" s="21">
        <v>13992.39</v>
      </c>
      <c r="H24" s="21">
        <v>16062.240000000002</v>
      </c>
      <c r="I24" s="20"/>
      <c r="J24" s="20"/>
      <c r="K24" s="21" t="s">
        <v>107</v>
      </c>
      <c r="L24" s="22">
        <f t="shared" si="3"/>
        <v>1</v>
      </c>
      <c r="M24" s="22">
        <f t="shared" si="2"/>
        <v>1.1695191888477747</v>
      </c>
      <c r="N24" s="22">
        <f t="shared" si="2"/>
        <v>1.3070159748694845</v>
      </c>
      <c r="O24" s="22">
        <f t="shared" si="2"/>
        <v>1.4249731702681854</v>
      </c>
      <c r="P24" s="22">
        <f t="shared" si="2"/>
        <v>1.6632072149620472</v>
      </c>
      <c r="Q24" s="22">
        <f t="shared" si="2"/>
        <v>1.9552712038724247</v>
      </c>
      <c r="R24" s="22">
        <f t="shared" si="2"/>
        <v>2.2445082892692256</v>
      </c>
      <c r="S24" s="20"/>
      <c r="T24" s="20" t="s">
        <v>237</v>
      </c>
      <c r="U24" s="20"/>
      <c r="V24" s="20"/>
      <c r="W24" s="20"/>
      <c r="X24" s="42"/>
      <c r="Y24" s="42"/>
      <c r="Z24" s="42"/>
      <c r="AA24" s="42"/>
      <c r="AB24" s="42"/>
      <c r="AC24" s="42"/>
      <c r="AD24" s="42"/>
      <c r="AE24" s="20"/>
      <c r="AF24" s="20"/>
      <c r="AG24" s="20"/>
      <c r="AH24" s="20"/>
      <c r="AI24" s="20"/>
      <c r="AJ24" s="20"/>
      <c r="AK24" s="20"/>
    </row>
    <row r="25" spans="1:37" x14ac:dyDescent="0.3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row>
    <row r="26" spans="1:37" x14ac:dyDescent="0.35">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row>
    <row r="27" spans="1:37" x14ac:dyDescent="0.35">
      <c r="A27" s="21" t="s">
        <v>110</v>
      </c>
      <c r="B27" s="21" t="s">
        <v>108</v>
      </c>
      <c r="C27" s="21" t="s">
        <v>89</v>
      </c>
      <c r="D27" s="21" t="s">
        <v>90</v>
      </c>
      <c r="E27" s="21" t="s">
        <v>91</v>
      </c>
      <c r="F27" s="21" t="s">
        <v>92</v>
      </c>
      <c r="G27" s="21" t="s">
        <v>93</v>
      </c>
      <c r="H27" s="21" t="s">
        <v>109</v>
      </c>
      <c r="I27" s="20"/>
      <c r="J27" s="20"/>
      <c r="K27" s="79" t="s">
        <v>110</v>
      </c>
      <c r="L27" s="79" t="s">
        <v>108</v>
      </c>
      <c r="M27" s="79" t="s">
        <v>89</v>
      </c>
      <c r="N27" s="79" t="s">
        <v>90</v>
      </c>
      <c r="O27" s="79" t="s">
        <v>91</v>
      </c>
      <c r="P27" s="79" t="s">
        <v>92</v>
      </c>
      <c r="Q27" s="79" t="s">
        <v>93</v>
      </c>
      <c r="R27" s="79" t="s">
        <v>109</v>
      </c>
      <c r="S27" s="20"/>
      <c r="T27" s="20"/>
      <c r="U27" s="20"/>
      <c r="V27" s="20"/>
      <c r="W27" s="20"/>
      <c r="X27" s="20"/>
      <c r="Y27" s="20"/>
      <c r="Z27" s="20"/>
      <c r="AA27" s="20"/>
      <c r="AB27" s="20"/>
      <c r="AC27" s="20"/>
      <c r="AD27" s="20"/>
      <c r="AE27" s="20"/>
      <c r="AF27" s="20"/>
      <c r="AG27" s="20"/>
      <c r="AH27" s="20"/>
      <c r="AI27" s="20"/>
      <c r="AJ27" s="20"/>
      <c r="AK27" s="20"/>
    </row>
    <row r="28" spans="1:37" x14ac:dyDescent="0.35">
      <c r="A28" s="21"/>
      <c r="B28" s="21"/>
      <c r="C28" s="21"/>
      <c r="D28" s="21"/>
      <c r="E28" s="21"/>
      <c r="F28" s="21"/>
      <c r="G28" s="21"/>
      <c r="H28" s="21"/>
      <c r="I28" s="20"/>
      <c r="J28" s="20"/>
      <c r="K28" s="21"/>
      <c r="L28" s="21"/>
      <c r="M28" s="21"/>
      <c r="N28" s="21"/>
      <c r="O28" s="21"/>
      <c r="P28" s="21"/>
      <c r="Q28" s="21"/>
      <c r="R28" s="21"/>
      <c r="S28" s="20"/>
      <c r="T28" s="20"/>
      <c r="U28" s="20"/>
      <c r="V28" s="20"/>
      <c r="W28" s="20"/>
      <c r="X28" s="20"/>
      <c r="Y28" s="20"/>
      <c r="Z28" s="20"/>
      <c r="AA28" s="20"/>
      <c r="AB28" s="20"/>
      <c r="AC28" s="20"/>
      <c r="AD28" s="20"/>
      <c r="AE28" s="20"/>
      <c r="AF28" s="20"/>
      <c r="AG28" s="20"/>
      <c r="AH28" s="20"/>
      <c r="AI28" s="20"/>
      <c r="AJ28" s="20"/>
      <c r="AK28" s="20"/>
    </row>
    <row r="29" spans="1:37" x14ac:dyDescent="0.35">
      <c r="A29" s="21" t="s">
        <v>111</v>
      </c>
      <c r="B29" s="21">
        <v>15617.66</v>
      </c>
      <c r="C29" s="21">
        <v>18217.46</v>
      </c>
      <c r="D29" s="21">
        <v>16455.439999999999</v>
      </c>
      <c r="E29" s="21">
        <v>16783.510000000002</v>
      </c>
      <c r="F29" s="21">
        <v>20809.5</v>
      </c>
      <c r="G29" s="21">
        <v>26478.66</v>
      </c>
      <c r="H29" s="21">
        <v>31924.899999999998</v>
      </c>
      <c r="I29" s="20"/>
      <c r="J29" s="20"/>
      <c r="K29" s="21" t="s">
        <v>111</v>
      </c>
      <c r="L29" s="22">
        <f>B29/$B29</f>
        <v>1</v>
      </c>
      <c r="M29" s="22">
        <f t="shared" ref="M29:R38" si="4">C29/$B29</f>
        <v>1.1664653987857336</v>
      </c>
      <c r="N29" s="22">
        <f t="shared" si="4"/>
        <v>1.0536431193917655</v>
      </c>
      <c r="O29" s="22">
        <f t="shared" si="4"/>
        <v>1.0746494673337748</v>
      </c>
      <c r="P29" s="22">
        <f t="shared" si="4"/>
        <v>1.3324339241602134</v>
      </c>
      <c r="Q29" s="22">
        <f t="shared" si="4"/>
        <v>1.6954306855188293</v>
      </c>
      <c r="R29" s="22">
        <f t="shared" si="4"/>
        <v>2.0441538617180806</v>
      </c>
      <c r="S29" s="20"/>
      <c r="T29" s="20" t="s">
        <v>238</v>
      </c>
      <c r="U29" s="20"/>
      <c r="V29" s="20"/>
      <c r="W29" s="20"/>
      <c r="X29" s="42"/>
      <c r="Y29" s="42"/>
      <c r="Z29" s="42"/>
      <c r="AA29" s="42"/>
      <c r="AB29" s="42"/>
      <c r="AC29" s="42"/>
      <c r="AD29" s="42"/>
      <c r="AE29" s="42"/>
      <c r="AF29" s="20"/>
      <c r="AG29" s="20"/>
      <c r="AH29" s="20"/>
      <c r="AI29" s="20"/>
      <c r="AJ29" s="20"/>
      <c r="AK29" s="20"/>
    </row>
    <row r="30" spans="1:37" x14ac:dyDescent="0.35">
      <c r="A30" s="21" t="s">
        <v>112</v>
      </c>
      <c r="B30" s="21">
        <v>11476.21</v>
      </c>
      <c r="C30" s="21">
        <v>13842.269999999999</v>
      </c>
      <c r="D30" s="21">
        <v>12135.93</v>
      </c>
      <c r="E30" s="21">
        <v>12723.849999999999</v>
      </c>
      <c r="F30" s="21">
        <v>15808.169999999998</v>
      </c>
      <c r="G30" s="21">
        <v>19995.8</v>
      </c>
      <c r="H30" s="21">
        <v>23428.969999999998</v>
      </c>
      <c r="I30" s="20"/>
      <c r="J30" s="20"/>
      <c r="K30" s="21" t="s">
        <v>112</v>
      </c>
      <c r="L30" s="22">
        <f t="shared" ref="L30:L38" si="5">B30/$B30</f>
        <v>1</v>
      </c>
      <c r="M30" s="22">
        <f t="shared" si="4"/>
        <v>1.2061708525724084</v>
      </c>
      <c r="N30" s="22">
        <f t="shared" si="4"/>
        <v>1.0574858773061839</v>
      </c>
      <c r="O30" s="22">
        <f t="shared" si="4"/>
        <v>1.1087153337208016</v>
      </c>
      <c r="P30" s="22">
        <f t="shared" si="4"/>
        <v>1.3774730507719883</v>
      </c>
      <c r="Q30" s="22">
        <f t="shared" si="4"/>
        <v>1.7423696499105541</v>
      </c>
      <c r="R30" s="22">
        <f t="shared" si="4"/>
        <v>2.0415250330901924</v>
      </c>
      <c r="S30" s="20"/>
      <c r="T30" s="20" t="s">
        <v>239</v>
      </c>
      <c r="U30" s="20"/>
      <c r="V30" s="20"/>
      <c r="W30" s="20"/>
      <c r="X30" s="42"/>
      <c r="Y30" s="42"/>
      <c r="Z30" s="42"/>
      <c r="AA30" s="42"/>
      <c r="AB30" s="42"/>
      <c r="AC30" s="42"/>
      <c r="AD30" s="42"/>
      <c r="AE30" s="20"/>
      <c r="AF30" s="20"/>
      <c r="AG30" s="20"/>
      <c r="AH30" s="20"/>
      <c r="AI30" s="20"/>
      <c r="AJ30" s="20"/>
      <c r="AK30" s="20"/>
    </row>
    <row r="31" spans="1:37" x14ac:dyDescent="0.35">
      <c r="A31" s="21" t="s">
        <v>113</v>
      </c>
      <c r="B31" s="21">
        <v>2867.46</v>
      </c>
      <c r="C31" s="21">
        <v>2934.4</v>
      </c>
      <c r="D31" s="21">
        <v>2941.55</v>
      </c>
      <c r="E31" s="21">
        <v>2598.1400000000003</v>
      </c>
      <c r="F31" s="21">
        <v>3020.6000000000004</v>
      </c>
      <c r="G31" s="21">
        <v>3707.6000000000004</v>
      </c>
      <c r="H31" s="21">
        <v>4833.29</v>
      </c>
      <c r="I31" s="20"/>
      <c r="J31" s="20"/>
      <c r="K31" s="21" t="s">
        <v>113</v>
      </c>
      <c r="L31" s="22">
        <f t="shared" si="5"/>
        <v>1</v>
      </c>
      <c r="M31" s="22">
        <f t="shared" si="4"/>
        <v>1.0233447022800668</v>
      </c>
      <c r="N31" s="22">
        <f t="shared" si="4"/>
        <v>1.0258381982660614</v>
      </c>
      <c r="O31" s="22">
        <f t="shared" si="4"/>
        <v>0.90607715539188005</v>
      </c>
      <c r="P31" s="22">
        <f t="shared" si="4"/>
        <v>1.0534061503909384</v>
      </c>
      <c r="Q31" s="22">
        <f t="shared" si="4"/>
        <v>1.2929910094648227</v>
      </c>
      <c r="R31" s="22">
        <f t="shared" si="4"/>
        <v>1.6855649250556242</v>
      </c>
      <c r="S31" s="20"/>
      <c r="T31" s="20" t="s">
        <v>240</v>
      </c>
      <c r="U31" s="20"/>
      <c r="V31" s="20"/>
      <c r="W31" s="20"/>
      <c r="X31" s="42"/>
      <c r="Y31" s="42"/>
      <c r="Z31" s="42"/>
      <c r="AA31" s="42"/>
      <c r="AB31" s="42"/>
      <c r="AC31" s="42"/>
      <c r="AD31" s="42"/>
      <c r="AE31" s="20"/>
      <c r="AF31" s="20"/>
      <c r="AG31" s="20"/>
      <c r="AH31" s="20"/>
      <c r="AI31" s="20"/>
      <c r="AJ31" s="20"/>
      <c r="AK31" s="20"/>
    </row>
    <row r="32" spans="1:37" x14ac:dyDescent="0.35">
      <c r="A32" s="21" t="s">
        <v>114</v>
      </c>
      <c r="B32" s="21">
        <v>1273.9900000000007</v>
      </c>
      <c r="C32" s="21">
        <v>1440.7900000000004</v>
      </c>
      <c r="D32" s="21">
        <v>1377.9599999999982</v>
      </c>
      <c r="E32" s="21">
        <v>1461.5200000000032</v>
      </c>
      <c r="F32" s="21">
        <v>1980.7300000000014</v>
      </c>
      <c r="G32" s="21">
        <v>2775.26</v>
      </c>
      <c r="H32" s="21">
        <v>3662.6400000000003</v>
      </c>
      <c r="I32" s="20"/>
      <c r="J32" s="20"/>
      <c r="K32" s="21" t="s">
        <v>114</v>
      </c>
      <c r="L32" s="22">
        <f t="shared" si="5"/>
        <v>1</v>
      </c>
      <c r="M32" s="22">
        <f t="shared" si="4"/>
        <v>1.1309272443268783</v>
      </c>
      <c r="N32" s="22">
        <f t="shared" si="4"/>
        <v>1.0816097457593838</v>
      </c>
      <c r="O32" s="22">
        <f t="shared" si="4"/>
        <v>1.1471989576056345</v>
      </c>
      <c r="P32" s="22">
        <f t="shared" si="4"/>
        <v>1.5547453276713321</v>
      </c>
      <c r="Q32" s="22">
        <f t="shared" si="4"/>
        <v>2.1784001444281342</v>
      </c>
      <c r="R32" s="22">
        <f t="shared" si="4"/>
        <v>2.8749362239891978</v>
      </c>
      <c r="S32" s="20"/>
      <c r="T32" s="20" t="s">
        <v>241</v>
      </c>
      <c r="U32" s="20"/>
      <c r="V32" s="20"/>
      <c r="W32" s="20"/>
      <c r="X32" s="42"/>
      <c r="Y32" s="42"/>
      <c r="Z32" s="42"/>
      <c r="AA32" s="42"/>
      <c r="AB32" s="42"/>
      <c r="AC32" s="42"/>
      <c r="AD32" s="42"/>
      <c r="AE32" s="20"/>
      <c r="AF32" s="20"/>
      <c r="AG32" s="20"/>
      <c r="AH32" s="20"/>
      <c r="AI32" s="20"/>
      <c r="AJ32" s="20"/>
      <c r="AK32" s="20"/>
    </row>
    <row r="33" spans="1:37" x14ac:dyDescent="0.35">
      <c r="A33" s="21" t="s">
        <v>115</v>
      </c>
      <c r="B33" s="21">
        <v>338.73</v>
      </c>
      <c r="C33" s="21">
        <v>399.27</v>
      </c>
      <c r="D33" s="21">
        <v>489.03</v>
      </c>
      <c r="E33" s="21">
        <v>493.68</v>
      </c>
      <c r="F33" s="21">
        <v>611.44000000000005</v>
      </c>
      <c r="G33" s="21">
        <v>631.23</v>
      </c>
      <c r="H33" s="21">
        <v>700.35</v>
      </c>
      <c r="I33" s="20"/>
      <c r="J33" s="20"/>
      <c r="K33" s="21" t="s">
        <v>115</v>
      </c>
      <c r="L33" s="22">
        <f t="shared" si="5"/>
        <v>1</v>
      </c>
      <c r="M33" s="22">
        <f t="shared" si="4"/>
        <v>1.1787264192719864</v>
      </c>
      <c r="N33" s="22">
        <f t="shared" si="4"/>
        <v>1.4437162341688068</v>
      </c>
      <c r="O33" s="22">
        <f t="shared" si="4"/>
        <v>1.4574439819325125</v>
      </c>
      <c r="P33" s="22">
        <f t="shared" si="4"/>
        <v>1.8050955037935821</v>
      </c>
      <c r="Q33" s="22">
        <f t="shared" si="4"/>
        <v>1.8635196173943849</v>
      </c>
      <c r="R33" s="22">
        <f t="shared" si="4"/>
        <v>2.0675759454432732</v>
      </c>
      <c r="S33" s="20"/>
      <c r="T33" s="20" t="s">
        <v>242</v>
      </c>
      <c r="U33" s="20"/>
      <c r="V33" s="20"/>
      <c r="W33" s="20"/>
      <c r="X33" s="42"/>
      <c r="Y33" s="42"/>
      <c r="Z33" s="42"/>
      <c r="AA33" s="42"/>
      <c r="AB33" s="42"/>
      <c r="AC33" s="42"/>
      <c r="AD33" s="42"/>
      <c r="AE33" s="20"/>
      <c r="AF33" s="20"/>
      <c r="AG33" s="20"/>
      <c r="AH33" s="20"/>
      <c r="AI33" s="20"/>
      <c r="AJ33" s="20"/>
      <c r="AK33" s="20"/>
    </row>
    <row r="34" spans="1:37" x14ac:dyDescent="0.35">
      <c r="A34" s="21" t="s">
        <v>116</v>
      </c>
      <c r="B34" s="21">
        <v>935.26000000000067</v>
      </c>
      <c r="C34" s="21">
        <v>1041.5200000000004</v>
      </c>
      <c r="D34" s="21">
        <v>888.92999999999824</v>
      </c>
      <c r="E34" s="21">
        <v>967.8400000000031</v>
      </c>
      <c r="F34" s="21">
        <v>1369.2900000000013</v>
      </c>
      <c r="G34" s="21">
        <v>2144.0300000000002</v>
      </c>
      <c r="H34" s="21">
        <v>2962.2900000000004</v>
      </c>
      <c r="I34" s="20"/>
      <c r="J34" s="20"/>
      <c r="K34" s="21" t="s">
        <v>116</v>
      </c>
      <c r="L34" s="22">
        <f t="shared" si="5"/>
        <v>1</v>
      </c>
      <c r="M34" s="22">
        <f t="shared" si="4"/>
        <v>1.1136154652182277</v>
      </c>
      <c r="N34" s="22">
        <f t="shared" si="4"/>
        <v>0.95046297286315851</v>
      </c>
      <c r="O34" s="22">
        <f t="shared" si="4"/>
        <v>1.0348352329833441</v>
      </c>
      <c r="P34" s="22">
        <f t="shared" si="4"/>
        <v>1.4640741611958177</v>
      </c>
      <c r="Q34" s="22">
        <f t="shared" si="4"/>
        <v>2.2924427431944046</v>
      </c>
      <c r="R34" s="22">
        <f t="shared" si="4"/>
        <v>3.1673438402155534</v>
      </c>
      <c r="S34" s="20"/>
      <c r="T34" s="20" t="s">
        <v>243</v>
      </c>
      <c r="U34" s="20"/>
      <c r="V34" s="20"/>
      <c r="W34" s="20"/>
      <c r="X34" s="42"/>
      <c r="Y34" s="42"/>
      <c r="Z34" s="42"/>
      <c r="AA34" s="42"/>
      <c r="AB34" s="42"/>
      <c r="AC34" s="42"/>
      <c r="AD34" s="42"/>
      <c r="AE34" s="20"/>
      <c r="AF34" s="20"/>
      <c r="AG34" s="20"/>
      <c r="AH34" s="20"/>
      <c r="AI34" s="20"/>
      <c r="AJ34" s="20"/>
      <c r="AK34" s="20"/>
    </row>
    <row r="35" spans="1:37" x14ac:dyDescent="0.35">
      <c r="A35" s="21" t="s">
        <v>117</v>
      </c>
      <c r="B35" s="21">
        <v>56.62</v>
      </c>
      <c r="C35" s="21">
        <v>80.56</v>
      </c>
      <c r="D35" s="21">
        <v>102.19</v>
      </c>
      <c r="E35" s="21">
        <v>141.6</v>
      </c>
      <c r="F35" s="21">
        <v>125.92</v>
      </c>
      <c r="G35" s="21">
        <v>140.66</v>
      </c>
      <c r="H35" s="21">
        <v>181.63</v>
      </c>
      <c r="I35" s="20"/>
      <c r="J35" s="20"/>
      <c r="K35" s="21" t="s">
        <v>117</v>
      </c>
      <c r="L35" s="22">
        <f t="shared" si="5"/>
        <v>1</v>
      </c>
      <c r="M35" s="22">
        <f t="shared" si="4"/>
        <v>1.4228187919463089</v>
      </c>
      <c r="N35" s="22">
        <f t="shared" si="4"/>
        <v>1.8048392794065702</v>
      </c>
      <c r="O35" s="22">
        <f t="shared" si="4"/>
        <v>2.5008830801836806</v>
      </c>
      <c r="P35" s="22">
        <f t="shared" si="4"/>
        <v>2.22394913458142</v>
      </c>
      <c r="Q35" s="22">
        <f t="shared" si="4"/>
        <v>2.4842811727304839</v>
      </c>
      <c r="R35" s="22">
        <f t="shared" si="4"/>
        <v>3.2078770752384318</v>
      </c>
      <c r="S35" s="20"/>
      <c r="T35" s="20" t="s">
        <v>244</v>
      </c>
      <c r="U35" s="20"/>
      <c r="V35" s="20"/>
      <c r="W35" s="20"/>
      <c r="X35" s="42"/>
      <c r="Y35" s="42"/>
      <c r="Z35" s="42"/>
      <c r="AA35" s="42"/>
      <c r="AB35" s="42"/>
      <c r="AC35" s="42"/>
      <c r="AD35" s="42"/>
      <c r="AE35" s="20"/>
      <c r="AF35" s="20"/>
      <c r="AG35" s="20"/>
      <c r="AH35" s="20"/>
      <c r="AI35" s="20"/>
      <c r="AJ35" s="20"/>
      <c r="AK35" s="20"/>
    </row>
    <row r="36" spans="1:37" x14ac:dyDescent="0.35">
      <c r="A36" s="21" t="s">
        <v>118</v>
      </c>
      <c r="B36" s="21">
        <v>878.64000000000067</v>
      </c>
      <c r="C36" s="21">
        <v>960.96000000000049</v>
      </c>
      <c r="D36" s="21">
        <v>786.73999999999819</v>
      </c>
      <c r="E36" s="21">
        <v>826.24000000000308</v>
      </c>
      <c r="F36" s="21">
        <v>1243.3700000000013</v>
      </c>
      <c r="G36" s="21">
        <v>2003.3700000000001</v>
      </c>
      <c r="H36" s="21">
        <v>2780.6600000000003</v>
      </c>
      <c r="I36" s="20"/>
      <c r="J36" s="20"/>
      <c r="K36" s="21" t="s">
        <v>118</v>
      </c>
      <c r="L36" s="22">
        <f t="shared" si="5"/>
        <v>1</v>
      </c>
      <c r="M36" s="22">
        <f t="shared" si="4"/>
        <v>1.0936902485659654</v>
      </c>
      <c r="N36" s="22">
        <f t="shared" si="4"/>
        <v>0.89540653737594189</v>
      </c>
      <c r="O36" s="22">
        <f t="shared" si="4"/>
        <v>0.94036237822088964</v>
      </c>
      <c r="P36" s="22">
        <f t="shared" si="4"/>
        <v>1.415107438769007</v>
      </c>
      <c r="Q36" s="22">
        <f t="shared" si="4"/>
        <v>2.2800805790767535</v>
      </c>
      <c r="R36" s="22">
        <f t="shared" si="4"/>
        <v>3.1647318583265025</v>
      </c>
      <c r="S36" s="20"/>
      <c r="T36" s="20" t="s">
        <v>245</v>
      </c>
      <c r="U36" s="20"/>
      <c r="V36" s="20"/>
      <c r="W36" s="20"/>
      <c r="X36" s="42"/>
      <c r="Y36" s="42"/>
      <c r="Z36" s="42"/>
      <c r="AA36" s="42"/>
      <c r="AB36" s="42"/>
      <c r="AC36" s="42"/>
      <c r="AD36" s="42"/>
      <c r="AE36" s="20"/>
      <c r="AF36" s="20"/>
      <c r="AG36" s="20"/>
      <c r="AH36" s="20"/>
      <c r="AI36" s="20"/>
      <c r="AJ36" s="20"/>
      <c r="AK36" s="20"/>
    </row>
    <row r="37" spans="1:37" x14ac:dyDescent="0.35">
      <c r="A37" s="21" t="s">
        <v>119</v>
      </c>
      <c r="B37" s="21">
        <v>216.05</v>
      </c>
      <c r="C37" s="21">
        <v>290.82</v>
      </c>
      <c r="D37" s="21">
        <v>162.16000000000003</v>
      </c>
      <c r="E37" s="21">
        <v>214.2</v>
      </c>
      <c r="F37" s="21">
        <v>319.64999999999998</v>
      </c>
      <c r="G37" s="21">
        <v>512.34</v>
      </c>
      <c r="H37" s="21">
        <v>697.66</v>
      </c>
      <c r="I37" s="20"/>
      <c r="J37" s="20"/>
      <c r="K37" s="21" t="s">
        <v>119</v>
      </c>
      <c r="L37" s="22">
        <f t="shared" si="5"/>
        <v>1</v>
      </c>
      <c r="M37" s="22">
        <f t="shared" si="4"/>
        <v>1.3460772969220087</v>
      </c>
      <c r="N37" s="22">
        <f t="shared" si="4"/>
        <v>0.75056699838000474</v>
      </c>
      <c r="O37" s="22">
        <f t="shared" si="4"/>
        <v>0.99143716732237896</v>
      </c>
      <c r="P37" s="22">
        <f t="shared" si="4"/>
        <v>1.4795186299467713</v>
      </c>
      <c r="Q37" s="22">
        <f t="shared" si="4"/>
        <v>2.3713955102985422</v>
      </c>
      <c r="R37" s="22">
        <f t="shared" si="4"/>
        <v>3.2291599166859521</v>
      </c>
      <c r="S37" s="20"/>
      <c r="T37" s="20" t="s">
        <v>246</v>
      </c>
      <c r="U37" s="20"/>
      <c r="V37" s="20"/>
      <c r="W37" s="20"/>
      <c r="X37" s="42"/>
      <c r="Y37" s="42"/>
      <c r="Z37" s="42"/>
      <c r="AA37" s="42"/>
      <c r="AB37" s="42"/>
      <c r="AC37" s="42"/>
      <c r="AD37" s="42"/>
      <c r="AE37" s="20"/>
      <c r="AF37" s="20"/>
      <c r="AG37" s="20"/>
      <c r="AH37" s="20"/>
      <c r="AI37" s="20"/>
      <c r="AJ37" s="20"/>
      <c r="AK37" s="20"/>
    </row>
    <row r="38" spans="1:37" x14ac:dyDescent="0.35">
      <c r="A38" s="21" t="s">
        <v>120</v>
      </c>
      <c r="B38" s="21">
        <v>662.5900000000006</v>
      </c>
      <c r="C38" s="21">
        <v>670.14000000000055</v>
      </c>
      <c r="D38" s="21">
        <v>624.57999999999811</v>
      </c>
      <c r="E38" s="21">
        <v>612.04000000000315</v>
      </c>
      <c r="F38" s="21">
        <v>923.72000000000128</v>
      </c>
      <c r="G38" s="21">
        <v>1491.0300000000002</v>
      </c>
      <c r="H38" s="21">
        <v>2083.0000000000005</v>
      </c>
      <c r="I38" s="20"/>
      <c r="J38" s="20"/>
      <c r="K38" s="21" t="s">
        <v>120</v>
      </c>
      <c r="L38" s="22">
        <f t="shared" si="5"/>
        <v>1</v>
      </c>
      <c r="M38" s="22">
        <f t="shared" si="4"/>
        <v>1.0113946784587753</v>
      </c>
      <c r="N38" s="22">
        <f t="shared" si="4"/>
        <v>0.94263420818303556</v>
      </c>
      <c r="O38" s="22">
        <f t="shared" si="4"/>
        <v>0.92370847733893147</v>
      </c>
      <c r="P38" s="22">
        <f t="shared" si="4"/>
        <v>1.3941049517801363</v>
      </c>
      <c r="Q38" s="22">
        <f t="shared" si="4"/>
        <v>2.2503056188593229</v>
      </c>
      <c r="R38" s="22">
        <f t="shared" si="4"/>
        <v>3.1437238714740618</v>
      </c>
      <c r="S38" s="20"/>
      <c r="T38" s="20" t="s">
        <v>247</v>
      </c>
      <c r="U38" s="20"/>
      <c r="V38" s="20"/>
      <c r="W38" s="20"/>
      <c r="X38" s="42"/>
      <c r="Y38" s="42"/>
      <c r="Z38" s="42"/>
      <c r="AA38" s="42"/>
      <c r="AB38" s="42"/>
      <c r="AC38" s="42"/>
      <c r="AD38" s="42"/>
      <c r="AE38" s="20"/>
      <c r="AF38" s="20"/>
      <c r="AG38" s="20"/>
      <c r="AH38" s="20"/>
      <c r="AI38" s="20"/>
      <c r="AJ38" s="20"/>
      <c r="AK38" s="20"/>
    </row>
    <row r="39" spans="1:37" x14ac:dyDescent="0.35">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row>
    <row r="40" spans="1:37" x14ac:dyDescent="0.35">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row>
    <row r="41" spans="1:37" x14ac:dyDescent="0.35">
      <c r="A41" s="20"/>
      <c r="B41" s="20"/>
      <c r="C41" s="20"/>
      <c r="D41" s="20"/>
      <c r="E41" s="20"/>
      <c r="F41" s="20"/>
      <c r="G41" s="20"/>
      <c r="H41" s="20"/>
      <c r="I41" s="20"/>
      <c r="J41" s="20"/>
      <c r="K41" s="66" t="s">
        <v>129</v>
      </c>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row>
    <row r="42" spans="1:37" x14ac:dyDescent="0.35">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row>
    <row r="43" spans="1:37" x14ac:dyDescent="0.35">
      <c r="A43" s="20"/>
      <c r="B43" s="20"/>
      <c r="C43" s="20"/>
      <c r="D43" s="20"/>
      <c r="E43" s="20"/>
      <c r="F43" s="20"/>
      <c r="G43" s="20"/>
      <c r="H43" s="20"/>
      <c r="I43" s="20"/>
      <c r="J43" s="20"/>
      <c r="K43" s="21" t="s">
        <v>88</v>
      </c>
      <c r="L43" s="21"/>
      <c r="M43" s="21"/>
      <c r="N43" s="21"/>
      <c r="O43" s="21"/>
      <c r="P43" s="21"/>
      <c r="Q43" s="21"/>
      <c r="R43" s="21"/>
      <c r="S43" s="20"/>
      <c r="T43" s="20"/>
      <c r="U43" s="20"/>
      <c r="V43" s="20"/>
      <c r="W43" s="20"/>
      <c r="X43" s="20"/>
      <c r="Y43" s="20"/>
      <c r="Z43" s="20"/>
      <c r="AA43" s="20"/>
      <c r="AB43" s="20"/>
      <c r="AC43" s="20"/>
      <c r="AD43" s="20"/>
      <c r="AE43" s="20"/>
      <c r="AF43" s="20"/>
      <c r="AG43" s="20"/>
      <c r="AH43" s="20"/>
      <c r="AI43" s="20"/>
      <c r="AJ43" s="20"/>
      <c r="AK43" s="20"/>
    </row>
    <row r="44" spans="1:37" x14ac:dyDescent="0.35">
      <c r="A44" s="20"/>
      <c r="B44" s="20"/>
      <c r="C44" s="20"/>
      <c r="D44" s="20"/>
      <c r="E44" s="20"/>
      <c r="F44" s="20"/>
      <c r="G44" s="20"/>
      <c r="H44" s="20"/>
      <c r="I44" s="20"/>
      <c r="J44" s="20"/>
      <c r="K44" s="21"/>
      <c r="L44" s="21"/>
      <c r="M44" s="21"/>
      <c r="N44" s="21"/>
      <c r="O44" s="21"/>
      <c r="P44" s="21"/>
      <c r="Q44" s="21"/>
      <c r="R44" s="21"/>
      <c r="S44" s="20"/>
      <c r="T44" s="20"/>
      <c r="U44" s="20"/>
      <c r="V44" s="20"/>
      <c r="W44" s="20"/>
      <c r="X44" s="20"/>
      <c r="Y44" s="20"/>
      <c r="Z44" s="20"/>
      <c r="AA44" s="20"/>
      <c r="AB44" s="20"/>
      <c r="AC44" s="20"/>
      <c r="AD44" s="20"/>
      <c r="AE44" s="20"/>
      <c r="AF44" s="20"/>
      <c r="AG44" s="20"/>
      <c r="AH44" s="20"/>
      <c r="AI44" s="20"/>
      <c r="AJ44" s="20"/>
      <c r="AK44" s="20"/>
    </row>
    <row r="45" spans="1:37" x14ac:dyDescent="0.35">
      <c r="A45" s="20"/>
      <c r="B45" s="20"/>
      <c r="C45" s="20"/>
      <c r="D45" s="20"/>
      <c r="E45" s="20"/>
      <c r="F45" s="20"/>
      <c r="G45" s="20"/>
      <c r="H45" s="20"/>
      <c r="I45" s="20"/>
      <c r="J45" s="20"/>
      <c r="K45" s="79"/>
      <c r="L45" s="79" t="s">
        <v>108</v>
      </c>
      <c r="M45" s="79" t="s">
        <v>89</v>
      </c>
      <c r="N45" s="79" t="s">
        <v>90</v>
      </c>
      <c r="O45" s="79" t="s">
        <v>91</v>
      </c>
      <c r="P45" s="79" t="s">
        <v>92</v>
      </c>
      <c r="Q45" s="79" t="s">
        <v>93</v>
      </c>
      <c r="R45" s="79" t="s">
        <v>109</v>
      </c>
      <c r="S45" s="20"/>
      <c r="T45" s="20"/>
      <c r="U45" s="20"/>
      <c r="V45" s="20"/>
      <c r="W45" s="20"/>
      <c r="X45" s="20"/>
      <c r="Y45" s="20"/>
      <c r="Z45" s="20"/>
      <c r="AA45" s="20"/>
      <c r="AB45" s="20"/>
      <c r="AC45" s="20"/>
      <c r="AD45" s="20"/>
      <c r="AE45" s="20"/>
      <c r="AF45" s="20"/>
      <c r="AG45" s="20"/>
      <c r="AH45" s="20"/>
      <c r="AI45" s="20"/>
      <c r="AJ45" s="20"/>
      <c r="AK45" s="20"/>
    </row>
    <row r="46" spans="1:37" x14ac:dyDescent="0.35">
      <c r="A46" s="20"/>
      <c r="B46" s="20"/>
      <c r="C46" s="20"/>
      <c r="D46" s="20"/>
      <c r="E46" s="20"/>
      <c r="F46" s="20"/>
      <c r="G46" s="20"/>
      <c r="H46" s="20"/>
      <c r="I46" s="20"/>
      <c r="J46" s="20"/>
      <c r="K46" s="21" t="s">
        <v>94</v>
      </c>
      <c r="L46" s="22">
        <f>B8/B$14</f>
        <v>0.33637776262394775</v>
      </c>
      <c r="M46" s="22">
        <f t="shared" ref="M46:R52" si="6">C8/C$14</f>
        <v>0.31489026640029827</v>
      </c>
      <c r="N46" s="22">
        <f t="shared" si="6"/>
        <v>0.30706743701701644</v>
      </c>
      <c r="O46" s="22">
        <f t="shared" si="6"/>
        <v>0.28027595134077632</v>
      </c>
      <c r="P46" s="22">
        <f t="shared" si="6"/>
        <v>0.26768081153994472</v>
      </c>
      <c r="Q46" s="22">
        <f t="shared" si="6"/>
        <v>0.25258658456489563</v>
      </c>
      <c r="R46" s="22">
        <f t="shared" si="6"/>
        <v>0.2348308828656526</v>
      </c>
      <c r="S46" s="20"/>
      <c r="T46" s="20"/>
      <c r="U46" s="20"/>
      <c r="V46" s="20"/>
      <c r="W46" s="20"/>
      <c r="X46" s="20"/>
      <c r="Y46" s="20"/>
      <c r="Z46" s="20"/>
      <c r="AA46" s="20"/>
      <c r="AB46" s="20"/>
      <c r="AC46" s="20"/>
      <c r="AD46" s="20"/>
      <c r="AE46" s="20"/>
      <c r="AF46" s="20"/>
      <c r="AG46" s="20"/>
      <c r="AH46" s="20"/>
      <c r="AI46" s="20"/>
      <c r="AJ46" s="20"/>
      <c r="AK46" s="20"/>
    </row>
    <row r="47" spans="1:37" x14ac:dyDescent="0.35">
      <c r="A47" s="20"/>
      <c r="B47" s="20"/>
      <c r="C47" s="20"/>
      <c r="D47" s="20"/>
      <c r="E47" s="20"/>
      <c r="F47" s="20"/>
      <c r="G47" s="20"/>
      <c r="H47" s="20"/>
      <c r="I47" s="20"/>
      <c r="J47" s="20"/>
      <c r="K47" s="21" t="s">
        <v>95</v>
      </c>
      <c r="L47" s="22">
        <f t="shared" ref="L47:L62" si="7">B9/B$14</f>
        <v>0.31008881759136092</v>
      </c>
      <c r="M47" s="22">
        <f t="shared" si="6"/>
        <v>0.3081502050335988</v>
      </c>
      <c r="N47" s="22">
        <f t="shared" si="6"/>
        <v>0.34849978403390452</v>
      </c>
      <c r="O47" s="22">
        <f t="shared" si="6"/>
        <v>0.38171895915155257</v>
      </c>
      <c r="P47" s="22">
        <f t="shared" si="6"/>
        <v>0.44650660249985075</v>
      </c>
      <c r="Q47" s="22">
        <f t="shared" si="6"/>
        <v>0.48408813647990084</v>
      </c>
      <c r="R47" s="22">
        <f t="shared" si="6"/>
        <v>0.50257685104941774</v>
      </c>
      <c r="S47" s="42"/>
      <c r="T47" s="20"/>
      <c r="U47" s="20"/>
      <c r="V47" s="20"/>
      <c r="W47" s="20"/>
      <c r="X47" s="20"/>
      <c r="Y47" s="20"/>
      <c r="Z47" s="20"/>
      <c r="AA47" s="20"/>
      <c r="AB47" s="20"/>
      <c r="AC47" s="20"/>
      <c r="AD47" s="20"/>
      <c r="AE47" s="20"/>
      <c r="AF47" s="20"/>
      <c r="AG47" s="20"/>
      <c r="AH47" s="20"/>
      <c r="AI47" s="20"/>
      <c r="AJ47" s="20"/>
      <c r="AK47" s="20"/>
    </row>
    <row r="48" spans="1:37" x14ac:dyDescent="0.35">
      <c r="A48" s="20"/>
      <c r="B48" s="20"/>
      <c r="C48" s="20"/>
      <c r="D48" s="20"/>
      <c r="E48" s="20"/>
      <c r="F48" s="20"/>
      <c r="G48" s="20"/>
      <c r="H48" s="20"/>
      <c r="I48" s="20"/>
      <c r="J48" s="20"/>
      <c r="K48" s="21" t="s">
        <v>96</v>
      </c>
      <c r="L48" s="22">
        <f t="shared" si="7"/>
        <v>1.5231462332174438E-3</v>
      </c>
      <c r="M48" s="22">
        <f t="shared" si="6"/>
        <v>5.2417389143255893E-3</v>
      </c>
      <c r="N48" s="22">
        <f t="shared" si="6"/>
        <v>4.4815103086390716E-2</v>
      </c>
      <c r="O48" s="22">
        <f t="shared" si="6"/>
        <v>9.1180638296829111E-2</v>
      </c>
      <c r="P48" s="22">
        <f t="shared" si="6"/>
        <v>3.3715304004012667E-2</v>
      </c>
      <c r="Q48" s="22">
        <f t="shared" si="6"/>
        <v>1.7292256719545408E-2</v>
      </c>
      <c r="R48" s="22">
        <f t="shared" si="6"/>
        <v>3.3056410562910282E-2</v>
      </c>
      <c r="S48" s="20"/>
      <c r="T48" s="20"/>
      <c r="U48" s="20"/>
      <c r="V48" s="20"/>
      <c r="W48" s="20"/>
      <c r="X48" s="20"/>
      <c r="Y48" s="20"/>
      <c r="Z48" s="20"/>
      <c r="AA48" s="20"/>
      <c r="AB48" s="20"/>
      <c r="AC48" s="20"/>
      <c r="AD48" s="20"/>
      <c r="AE48" s="20"/>
      <c r="AF48" s="20"/>
      <c r="AG48" s="20"/>
      <c r="AH48" s="20"/>
      <c r="AI48" s="20"/>
      <c r="AJ48" s="20"/>
      <c r="AK48" s="20"/>
    </row>
    <row r="49" spans="1:37" x14ac:dyDescent="0.35">
      <c r="A49" s="20"/>
      <c r="B49" s="20"/>
      <c r="C49" s="20"/>
      <c r="D49" s="20"/>
      <c r="E49" s="20"/>
      <c r="F49" s="20"/>
      <c r="G49" s="20"/>
      <c r="H49" s="20"/>
      <c r="I49" s="20"/>
      <c r="J49" s="20"/>
      <c r="K49" s="21" t="s">
        <v>97</v>
      </c>
      <c r="L49" s="22">
        <f t="shared" si="7"/>
        <v>0.13531826769364919</v>
      </c>
      <c r="M49" s="22">
        <f t="shared" si="6"/>
        <v>0.16896632478469087</v>
      </c>
      <c r="N49" s="22">
        <f t="shared" si="6"/>
        <v>0.13699520598033638</v>
      </c>
      <c r="O49" s="22">
        <f t="shared" si="6"/>
        <v>8.5313485234053604E-2</v>
      </c>
      <c r="P49" s="22">
        <f t="shared" si="6"/>
        <v>8.1727832664415551E-2</v>
      </c>
      <c r="Q49" s="22">
        <f t="shared" si="6"/>
        <v>6.9987328826597875E-2</v>
      </c>
      <c r="R49" s="22">
        <f t="shared" si="6"/>
        <v>8.106839394754406E-2</v>
      </c>
      <c r="S49" s="20"/>
      <c r="T49" s="20"/>
      <c r="U49" s="20"/>
      <c r="V49" s="20"/>
      <c r="W49" s="20"/>
      <c r="X49" s="20"/>
      <c r="Y49" s="20"/>
      <c r="Z49" s="20"/>
      <c r="AA49" s="20"/>
      <c r="AB49" s="20"/>
      <c r="AC49" s="20"/>
      <c r="AD49" s="20"/>
      <c r="AE49" s="20"/>
      <c r="AF49" s="20"/>
      <c r="AG49" s="20"/>
      <c r="AH49" s="20"/>
      <c r="AI49" s="20"/>
      <c r="AJ49" s="20"/>
      <c r="AK49" s="20"/>
    </row>
    <row r="50" spans="1:37" x14ac:dyDescent="0.35">
      <c r="A50" s="20"/>
      <c r="B50" s="20"/>
      <c r="C50" s="20"/>
      <c r="D50" s="20"/>
      <c r="E50" s="20"/>
      <c r="F50" s="20"/>
      <c r="G50" s="20"/>
      <c r="H50" s="20"/>
      <c r="I50" s="20"/>
      <c r="J50" s="20"/>
      <c r="K50" s="21" t="s">
        <v>98</v>
      </c>
      <c r="L50" s="22">
        <f t="shared" si="7"/>
        <v>0.13476210971124503</v>
      </c>
      <c r="M50" s="22">
        <f t="shared" si="6"/>
        <v>0.14050536719653597</v>
      </c>
      <c r="N50" s="22">
        <f t="shared" si="6"/>
        <v>0.11107606710772219</v>
      </c>
      <c r="O50" s="22">
        <f t="shared" si="6"/>
        <v>0.1129507867162869</v>
      </c>
      <c r="P50" s="22">
        <f t="shared" si="6"/>
        <v>9.4324547083717361E-2</v>
      </c>
      <c r="Q50" s="22">
        <f t="shared" si="6"/>
        <v>8.8359458248376418E-2</v>
      </c>
      <c r="R50" s="22">
        <f t="shared" si="6"/>
        <v>8.5343015669047409E-2</v>
      </c>
      <c r="S50" s="20"/>
      <c r="T50" s="20"/>
      <c r="U50" s="20"/>
      <c r="V50" s="20"/>
      <c r="W50" s="20"/>
      <c r="X50" s="20"/>
      <c r="Y50" s="20"/>
      <c r="Z50" s="20"/>
      <c r="AA50" s="20"/>
      <c r="AB50" s="20"/>
      <c r="AC50" s="20"/>
      <c r="AD50" s="20"/>
      <c r="AE50" s="20"/>
      <c r="AF50" s="20"/>
      <c r="AG50" s="20"/>
      <c r="AH50" s="20"/>
      <c r="AI50" s="20"/>
      <c r="AJ50" s="20"/>
      <c r="AK50" s="20"/>
    </row>
    <row r="51" spans="1:37" x14ac:dyDescent="0.35">
      <c r="A51" s="20"/>
      <c r="B51" s="20"/>
      <c r="C51" s="20"/>
      <c r="D51" s="20"/>
      <c r="E51" s="20"/>
      <c r="F51" s="20"/>
      <c r="G51" s="20"/>
      <c r="H51" s="20"/>
      <c r="I51" s="20"/>
      <c r="J51" s="20"/>
      <c r="K51" s="21" t="s">
        <v>99</v>
      </c>
      <c r="L51" s="22">
        <f t="shared" si="7"/>
        <v>8.1929896146579764E-2</v>
      </c>
      <c r="M51" s="22">
        <f t="shared" si="6"/>
        <v>6.2246097670550636E-2</v>
      </c>
      <c r="N51" s="22">
        <f t="shared" si="6"/>
        <v>5.1546402774629768E-2</v>
      </c>
      <c r="O51" s="22">
        <f t="shared" si="6"/>
        <v>4.85601792605014E-2</v>
      </c>
      <c r="P51" s="22">
        <f t="shared" si="6"/>
        <v>7.6044902208058734E-2</v>
      </c>
      <c r="Q51" s="22">
        <f t="shared" si="6"/>
        <v>8.7686235160683801E-2</v>
      </c>
      <c r="R51" s="22">
        <f t="shared" si="6"/>
        <v>6.3124445905427859E-2</v>
      </c>
      <c r="S51" s="20"/>
      <c r="T51" s="20"/>
      <c r="U51" s="20"/>
      <c r="V51" s="20"/>
      <c r="W51" s="20"/>
      <c r="X51" s="20"/>
      <c r="Y51" s="20"/>
      <c r="Z51" s="20"/>
      <c r="AA51" s="20"/>
      <c r="AB51" s="20"/>
      <c r="AC51" s="20"/>
      <c r="AD51" s="20"/>
      <c r="AE51" s="20"/>
      <c r="AF51" s="20"/>
      <c r="AG51" s="20"/>
      <c r="AH51" s="20"/>
      <c r="AI51" s="20"/>
      <c r="AJ51" s="20"/>
      <c r="AK51" s="20"/>
    </row>
    <row r="52" spans="1:37" x14ac:dyDescent="0.35">
      <c r="A52" s="20"/>
      <c r="B52" s="20"/>
      <c r="C52" s="20"/>
      <c r="D52" s="20"/>
      <c r="E52" s="20"/>
      <c r="F52" s="20"/>
      <c r="G52" s="20"/>
      <c r="H52" s="20"/>
      <c r="I52" s="20"/>
      <c r="J52" s="20"/>
      <c r="K52" s="21" t="s">
        <v>100</v>
      </c>
      <c r="L52" s="22">
        <f t="shared" si="7"/>
        <v>1</v>
      </c>
      <c r="M52" s="22">
        <f t="shared" si="6"/>
        <v>1</v>
      </c>
      <c r="N52" s="22">
        <f t="shared" si="6"/>
        <v>1</v>
      </c>
      <c r="O52" s="22">
        <f t="shared" si="6"/>
        <v>1</v>
      </c>
      <c r="P52" s="22">
        <f t="shared" si="6"/>
        <v>1</v>
      </c>
      <c r="Q52" s="22">
        <f t="shared" si="6"/>
        <v>1</v>
      </c>
      <c r="R52" s="22">
        <f t="shared" si="6"/>
        <v>1</v>
      </c>
      <c r="S52" s="20"/>
      <c r="T52" s="20"/>
      <c r="U52" s="20"/>
      <c r="V52" s="20"/>
      <c r="W52" s="20"/>
      <c r="X52" s="20"/>
      <c r="Y52" s="20"/>
      <c r="Z52" s="20"/>
      <c r="AA52" s="20"/>
      <c r="AB52" s="20"/>
      <c r="AC52" s="20"/>
      <c r="AD52" s="20"/>
      <c r="AE52" s="20"/>
      <c r="AF52" s="20"/>
      <c r="AG52" s="20"/>
      <c r="AH52" s="20"/>
      <c r="AI52" s="20"/>
      <c r="AJ52" s="20"/>
      <c r="AK52" s="20"/>
    </row>
    <row r="53" spans="1:37" x14ac:dyDescent="0.35">
      <c r="A53" s="20"/>
      <c r="B53" s="20"/>
      <c r="C53" s="20"/>
      <c r="D53" s="20"/>
      <c r="E53" s="20"/>
      <c r="F53" s="20"/>
      <c r="G53" s="20"/>
      <c r="H53" s="20"/>
      <c r="I53" s="20"/>
      <c r="J53" s="20"/>
      <c r="K53" s="21"/>
      <c r="L53" s="22"/>
      <c r="M53" s="41"/>
      <c r="N53" s="41"/>
      <c r="O53" s="41"/>
      <c r="P53" s="41"/>
      <c r="Q53" s="41"/>
      <c r="R53" s="41"/>
      <c r="S53" s="20"/>
      <c r="T53" s="20"/>
      <c r="U53" s="20"/>
      <c r="V53" s="20"/>
      <c r="W53" s="20"/>
      <c r="X53" s="20"/>
      <c r="Y53" s="20"/>
      <c r="Z53" s="20"/>
      <c r="AA53" s="20"/>
      <c r="AB53" s="20"/>
      <c r="AC53" s="20"/>
      <c r="AD53" s="20"/>
      <c r="AE53" s="20"/>
      <c r="AF53" s="20"/>
      <c r="AG53" s="20"/>
      <c r="AH53" s="20"/>
      <c r="AI53" s="20"/>
      <c r="AJ53" s="20"/>
      <c r="AK53" s="20"/>
    </row>
    <row r="54" spans="1:37" x14ac:dyDescent="0.35">
      <c r="A54" s="20"/>
      <c r="B54" s="20"/>
      <c r="C54" s="20"/>
      <c r="D54" s="20"/>
      <c r="E54" s="20"/>
      <c r="F54" s="20"/>
      <c r="G54" s="20"/>
      <c r="H54" s="20"/>
      <c r="I54" s="20"/>
      <c r="J54" s="20"/>
      <c r="K54" s="21" t="s">
        <v>101</v>
      </c>
      <c r="L54" s="22"/>
      <c r="M54" s="41"/>
      <c r="N54" s="41"/>
      <c r="O54" s="41"/>
      <c r="P54" s="41"/>
      <c r="Q54" s="41"/>
      <c r="R54" s="41"/>
      <c r="S54" s="20"/>
      <c r="T54" s="20"/>
      <c r="U54" s="20"/>
      <c r="V54" s="20"/>
      <c r="W54" s="20"/>
      <c r="X54" s="20"/>
      <c r="Y54" s="20"/>
      <c r="Z54" s="20"/>
      <c r="AA54" s="20"/>
      <c r="AB54" s="20"/>
      <c r="AC54" s="20"/>
      <c r="AD54" s="20"/>
      <c r="AE54" s="20"/>
      <c r="AF54" s="20"/>
      <c r="AG54" s="20"/>
      <c r="AH54" s="20"/>
      <c r="AI54" s="20"/>
      <c r="AJ54" s="20"/>
      <c r="AK54" s="20"/>
    </row>
    <row r="55" spans="1:37" x14ac:dyDescent="0.35">
      <c r="A55" s="20"/>
      <c r="B55" s="20"/>
      <c r="C55" s="20"/>
      <c r="D55" s="20"/>
      <c r="E55" s="20"/>
      <c r="F55" s="20"/>
      <c r="G55" s="20"/>
      <c r="H55" s="20"/>
      <c r="I55" s="20"/>
      <c r="J55" s="20"/>
      <c r="K55" s="21"/>
      <c r="L55" s="22"/>
      <c r="M55" s="41"/>
      <c r="N55" s="41"/>
      <c r="O55" s="41"/>
      <c r="P55" s="41"/>
      <c r="Q55" s="41"/>
      <c r="R55" s="41"/>
      <c r="S55" s="20"/>
      <c r="T55" s="20"/>
      <c r="U55" s="20"/>
      <c r="V55" s="20"/>
      <c r="W55" s="20"/>
      <c r="X55" s="20"/>
      <c r="Y55" s="20"/>
      <c r="Z55" s="20"/>
      <c r="AA55" s="20"/>
      <c r="AB55" s="20"/>
      <c r="AC55" s="20"/>
      <c r="AD55" s="20"/>
      <c r="AE55" s="20"/>
      <c r="AF55" s="20"/>
      <c r="AG55" s="20"/>
      <c r="AH55" s="20"/>
      <c r="AI55" s="20"/>
      <c r="AJ55" s="20"/>
      <c r="AK55" s="20"/>
    </row>
    <row r="56" spans="1:37" x14ac:dyDescent="0.35">
      <c r="A56" s="20"/>
      <c r="B56" s="20"/>
      <c r="C56" s="20"/>
      <c r="D56" s="20"/>
      <c r="E56" s="20"/>
      <c r="F56" s="20"/>
      <c r="G56" s="20"/>
      <c r="H56" s="20"/>
      <c r="I56" s="20"/>
      <c r="J56" s="20"/>
      <c r="K56" s="21" t="s">
        <v>102</v>
      </c>
      <c r="L56" s="22">
        <f t="shared" si="7"/>
        <v>0.14490430728986173</v>
      </c>
      <c r="M56" s="22">
        <f t="shared" ref="M56:M62" si="8">C18/C$14</f>
        <v>0.16464102392536589</v>
      </c>
      <c r="N56" s="22">
        <f t="shared" ref="N56:N62" si="9">D18/D$14</f>
        <v>0.22284172892619947</v>
      </c>
      <c r="O56" s="22">
        <f t="shared" ref="O56:O62" si="10">E18/E$14</f>
        <v>0.12060269969453145</v>
      </c>
      <c r="P56" s="22">
        <f t="shared" ref="P56:P62" si="11">F18/F$14</f>
        <v>0.16490244330722356</v>
      </c>
      <c r="Q56" s="22">
        <f t="shared" ref="Q56:Q62" si="12">G18/G$14</f>
        <v>0.19034346526933565</v>
      </c>
      <c r="R56" s="22">
        <f t="shared" ref="R56:R62" si="13">H18/H$14</f>
        <v>0.12225069479723874</v>
      </c>
      <c r="S56" s="20"/>
      <c r="T56" s="20"/>
      <c r="U56" s="20"/>
      <c r="V56" s="20"/>
      <c r="W56" s="20"/>
      <c r="X56" s="20"/>
      <c r="Y56" s="20"/>
      <c r="Z56" s="20"/>
      <c r="AA56" s="20"/>
      <c r="AB56" s="20"/>
      <c r="AC56" s="20"/>
      <c r="AD56" s="20"/>
      <c r="AE56" s="20"/>
      <c r="AF56" s="20"/>
      <c r="AG56" s="20"/>
      <c r="AH56" s="20"/>
      <c r="AI56" s="20"/>
      <c r="AJ56" s="20"/>
      <c r="AK56" s="20"/>
    </row>
    <row r="57" spans="1:37" x14ac:dyDescent="0.35">
      <c r="A57" s="20"/>
      <c r="B57" s="20"/>
      <c r="C57" s="20"/>
      <c r="D57" s="20"/>
      <c r="E57" s="20"/>
      <c r="F57" s="20"/>
      <c r="G57" s="20"/>
      <c r="H57" s="20"/>
      <c r="I57" s="20"/>
      <c r="J57" s="20"/>
      <c r="K57" s="21" t="s">
        <v>103</v>
      </c>
      <c r="L57" s="22">
        <f t="shared" si="7"/>
        <v>2.8217332006752142E-2</v>
      </c>
      <c r="M57" s="22">
        <f t="shared" si="8"/>
        <v>3.2408690748157575E-2</v>
      </c>
      <c r="N57" s="22">
        <f t="shared" si="9"/>
        <v>2.679797120166956E-2</v>
      </c>
      <c r="O57" s="22">
        <f t="shared" si="10"/>
        <v>3.0571368332279147E-2</v>
      </c>
      <c r="P57" s="22">
        <f t="shared" si="11"/>
        <v>3.2880172000225159E-2</v>
      </c>
      <c r="Q57" s="22">
        <f t="shared" si="12"/>
        <v>2.9388117398099968E-2</v>
      </c>
      <c r="R57" s="22">
        <f t="shared" si="13"/>
        <v>2.6423462729980383E-2</v>
      </c>
      <c r="S57" s="20"/>
      <c r="T57" s="20"/>
      <c r="U57" s="20"/>
      <c r="V57" s="20"/>
      <c r="W57" s="20"/>
      <c r="X57" s="20"/>
      <c r="Y57" s="20"/>
      <c r="Z57" s="20"/>
      <c r="AA57" s="20"/>
      <c r="AB57" s="20"/>
      <c r="AC57" s="20"/>
      <c r="AD57" s="20"/>
      <c r="AE57" s="20"/>
      <c r="AF57" s="20"/>
      <c r="AG57" s="20"/>
      <c r="AH57" s="20"/>
      <c r="AI57" s="20"/>
      <c r="AJ57" s="20"/>
      <c r="AK57" s="20"/>
    </row>
    <row r="58" spans="1:37" x14ac:dyDescent="0.35">
      <c r="A58" s="20"/>
      <c r="B58" s="20"/>
      <c r="C58" s="20"/>
      <c r="D58" s="20"/>
      <c r="E58" s="20"/>
      <c r="F58" s="20"/>
      <c r="G58" s="20"/>
      <c r="H58" s="20"/>
      <c r="I58" s="20"/>
      <c r="J58" s="20"/>
      <c r="K58" s="21" t="s">
        <v>104</v>
      </c>
      <c r="L58" s="22">
        <f t="shared" si="7"/>
        <v>0.34738354219534284</v>
      </c>
      <c r="M58" s="22">
        <f t="shared" si="8"/>
        <v>0.34935765697735555</v>
      </c>
      <c r="N58" s="22">
        <f t="shared" si="9"/>
        <v>0.3085952367715421</v>
      </c>
      <c r="O58" s="22">
        <f t="shared" si="10"/>
        <v>0.38456672991777352</v>
      </c>
      <c r="P58" s="22">
        <f t="shared" si="11"/>
        <v>0.33855444867424889</v>
      </c>
      <c r="Q58" s="22">
        <f t="shared" si="12"/>
        <v>0.29520046253713622</v>
      </c>
      <c r="R58" s="22">
        <f t="shared" si="13"/>
        <v>0.3182725448007252</v>
      </c>
      <c r="S58" s="20"/>
      <c r="T58" s="20"/>
      <c r="U58" s="20"/>
      <c r="V58" s="20"/>
      <c r="W58" s="20"/>
      <c r="X58" s="20"/>
      <c r="Y58" s="20"/>
      <c r="Z58" s="20"/>
      <c r="AA58" s="20"/>
      <c r="AB58" s="20"/>
      <c r="AC58" s="20"/>
      <c r="AD58" s="20"/>
      <c r="AE58" s="20"/>
      <c r="AF58" s="20"/>
      <c r="AG58" s="20"/>
      <c r="AH58" s="20"/>
      <c r="AI58" s="20"/>
      <c r="AJ58" s="20"/>
      <c r="AK58" s="20"/>
    </row>
    <row r="59" spans="1:37" x14ac:dyDescent="0.35">
      <c r="A59" s="20"/>
      <c r="B59" s="20"/>
      <c r="C59" s="20"/>
      <c r="D59" s="20"/>
      <c r="E59" s="20"/>
      <c r="F59" s="20"/>
      <c r="G59" s="20"/>
      <c r="H59" s="20"/>
      <c r="I59" s="20"/>
      <c r="J59" s="20"/>
      <c r="K59" s="21" t="s">
        <v>105</v>
      </c>
      <c r="L59" s="22">
        <f t="shared" si="7"/>
        <v>7.6990151252613118E-2</v>
      </c>
      <c r="M59" s="22">
        <f t="shared" si="8"/>
        <v>5.3643289331561747E-2</v>
      </c>
      <c r="N59" s="22">
        <f t="shared" si="9"/>
        <v>5.4940919374083214E-2</v>
      </c>
      <c r="O59" s="22">
        <f t="shared" si="10"/>
        <v>5.5240280658399865E-2</v>
      </c>
      <c r="P59" s="22">
        <f t="shared" si="11"/>
        <v>5.852813445457223E-2</v>
      </c>
      <c r="Q59" s="22">
        <f t="shared" si="12"/>
        <v>5.2843724338729886E-2</v>
      </c>
      <c r="R59" s="22">
        <f t="shared" si="13"/>
        <v>5.1735623424877253E-2</v>
      </c>
      <c r="S59" s="20"/>
      <c r="T59" s="20"/>
      <c r="U59" s="20"/>
      <c r="V59" s="20"/>
      <c r="W59" s="20"/>
      <c r="X59" s="20"/>
      <c r="Y59" s="20"/>
      <c r="Z59" s="20"/>
      <c r="AA59" s="20"/>
      <c r="AB59" s="20"/>
      <c r="AC59" s="20"/>
      <c r="AD59" s="20"/>
      <c r="AE59" s="20"/>
      <c r="AF59" s="20"/>
      <c r="AG59" s="20"/>
      <c r="AH59" s="20"/>
      <c r="AI59" s="20"/>
      <c r="AJ59" s="20"/>
      <c r="AK59" s="20"/>
    </row>
    <row r="60" spans="1:37" x14ac:dyDescent="0.35">
      <c r="A60" s="20"/>
      <c r="B60" s="20"/>
      <c r="C60" s="20"/>
      <c r="D60" s="20"/>
      <c r="E60" s="20"/>
      <c r="F60" s="20"/>
      <c r="G60" s="20"/>
      <c r="H60" s="20"/>
      <c r="I60" s="20"/>
      <c r="J60" s="20"/>
      <c r="K60" s="21" t="s">
        <v>106</v>
      </c>
      <c r="L60" s="22">
        <f t="shared" si="7"/>
        <v>0.59749533274456978</v>
      </c>
      <c r="M60" s="22">
        <f t="shared" si="8"/>
        <v>0.60005066098244064</v>
      </c>
      <c r="N60" s="22">
        <f t="shared" si="9"/>
        <v>0.61317585627349436</v>
      </c>
      <c r="O60" s="22">
        <f t="shared" si="10"/>
        <v>0.59098107860298399</v>
      </c>
      <c r="P60" s="22">
        <f t="shared" si="11"/>
        <v>0.59486519843626984</v>
      </c>
      <c r="Q60" s="22">
        <f t="shared" si="12"/>
        <v>0.56777576954330167</v>
      </c>
      <c r="R60" s="22">
        <f t="shared" si="13"/>
        <v>0.51868232575282158</v>
      </c>
      <c r="S60" s="20"/>
      <c r="T60" s="20"/>
      <c r="U60" s="20"/>
      <c r="V60" s="20"/>
      <c r="W60" s="20"/>
      <c r="X60" s="20"/>
      <c r="Y60" s="20"/>
      <c r="Z60" s="20"/>
      <c r="AA60" s="20"/>
      <c r="AB60" s="20"/>
      <c r="AC60" s="20"/>
      <c r="AD60" s="20"/>
      <c r="AE60" s="20"/>
      <c r="AF60" s="20"/>
      <c r="AG60" s="20"/>
      <c r="AH60" s="20"/>
      <c r="AI60" s="20"/>
      <c r="AJ60" s="20"/>
      <c r="AK60" s="20"/>
    </row>
    <row r="61" spans="1:37" x14ac:dyDescent="0.35">
      <c r="A61" s="20"/>
      <c r="B61" s="20"/>
      <c r="C61" s="20"/>
      <c r="D61" s="20"/>
      <c r="E61" s="20"/>
      <c r="F61" s="20"/>
      <c r="G61" s="20"/>
      <c r="H61" s="20"/>
      <c r="I61" s="20"/>
      <c r="J61" s="20"/>
      <c r="K61" s="21" t="s">
        <v>18</v>
      </c>
      <c r="L61" s="22">
        <f t="shared" si="7"/>
        <v>0.40250466725543027</v>
      </c>
      <c r="M61" s="22">
        <f t="shared" si="8"/>
        <v>0.39994933901755936</v>
      </c>
      <c r="N61" s="22">
        <f t="shared" si="9"/>
        <v>0.3868241437265057</v>
      </c>
      <c r="O61" s="22">
        <f t="shared" si="10"/>
        <v>0.4090189213970159</v>
      </c>
      <c r="P61" s="22">
        <f t="shared" si="11"/>
        <v>0.40513480156373</v>
      </c>
      <c r="Q61" s="22">
        <f t="shared" si="12"/>
        <v>0.43222423045669822</v>
      </c>
      <c r="R61" s="22">
        <f t="shared" si="13"/>
        <v>0.48131767424717847</v>
      </c>
      <c r="S61" s="20"/>
      <c r="T61" s="20"/>
      <c r="U61" s="20"/>
      <c r="V61" s="20"/>
      <c r="W61" s="20"/>
      <c r="X61" s="20"/>
      <c r="Y61" s="20"/>
      <c r="Z61" s="20"/>
      <c r="AA61" s="20"/>
      <c r="AB61" s="20"/>
      <c r="AC61" s="20"/>
      <c r="AD61" s="20"/>
      <c r="AE61" s="20"/>
      <c r="AF61" s="20"/>
      <c r="AG61" s="20"/>
      <c r="AH61" s="20"/>
      <c r="AI61" s="20"/>
      <c r="AJ61" s="20"/>
      <c r="AK61" s="20"/>
    </row>
    <row r="62" spans="1:37" x14ac:dyDescent="0.35">
      <c r="A62" s="20"/>
      <c r="B62" s="20"/>
      <c r="C62" s="20"/>
      <c r="D62" s="20"/>
      <c r="E62" s="20"/>
      <c r="F62" s="20"/>
      <c r="G62" s="20"/>
      <c r="H62" s="20"/>
      <c r="I62" s="20"/>
      <c r="J62" s="20"/>
      <c r="K62" s="21" t="s">
        <v>107</v>
      </c>
      <c r="L62" s="22">
        <f t="shared" si="7"/>
        <v>1</v>
      </c>
      <c r="M62" s="22">
        <f t="shared" si="8"/>
        <v>1</v>
      </c>
      <c r="N62" s="22">
        <f t="shared" si="9"/>
        <v>1</v>
      </c>
      <c r="O62" s="22">
        <f t="shared" si="10"/>
        <v>0.99999999999999978</v>
      </c>
      <c r="P62" s="22">
        <f t="shared" si="11"/>
        <v>0.99999999999999989</v>
      </c>
      <c r="Q62" s="22">
        <f t="shared" si="12"/>
        <v>0.99999999999999989</v>
      </c>
      <c r="R62" s="22">
        <f t="shared" si="13"/>
        <v>1.0000000000000002</v>
      </c>
      <c r="S62" s="20"/>
      <c r="T62" s="20"/>
      <c r="U62" s="20"/>
      <c r="V62" s="20"/>
      <c r="W62" s="20"/>
      <c r="X62" s="20"/>
      <c r="Y62" s="20"/>
      <c r="Z62" s="20"/>
      <c r="AA62" s="20"/>
      <c r="AB62" s="20"/>
      <c r="AC62" s="20"/>
      <c r="AD62" s="20"/>
      <c r="AE62" s="20"/>
      <c r="AF62" s="20"/>
      <c r="AG62" s="20"/>
      <c r="AH62" s="20"/>
      <c r="AI62" s="20"/>
      <c r="AJ62" s="20"/>
      <c r="AK62" s="20"/>
    </row>
    <row r="63" spans="1:37" x14ac:dyDescent="0.35">
      <c r="A63" s="20"/>
      <c r="B63" s="20"/>
      <c r="C63" s="20"/>
      <c r="D63" s="20"/>
      <c r="E63" s="20"/>
      <c r="F63" s="20"/>
      <c r="G63" s="20"/>
      <c r="H63" s="20"/>
      <c r="I63" s="20"/>
      <c r="J63" s="20"/>
      <c r="K63" s="20"/>
      <c r="L63" s="37"/>
      <c r="M63" s="37"/>
      <c r="N63" s="37"/>
      <c r="O63" s="37"/>
      <c r="P63" s="37"/>
      <c r="Q63" s="37"/>
      <c r="R63" s="37"/>
      <c r="S63" s="20"/>
      <c r="T63" s="20"/>
      <c r="U63" s="20"/>
      <c r="V63" s="20"/>
      <c r="W63" s="20"/>
      <c r="X63" s="20"/>
      <c r="Y63" s="20"/>
      <c r="Z63" s="20"/>
      <c r="AA63" s="20"/>
      <c r="AB63" s="20"/>
      <c r="AC63" s="20"/>
      <c r="AD63" s="20"/>
      <c r="AE63" s="20"/>
      <c r="AF63" s="20"/>
      <c r="AG63" s="20"/>
      <c r="AH63" s="20"/>
      <c r="AI63" s="20"/>
      <c r="AJ63" s="20"/>
      <c r="AK63" s="20"/>
    </row>
    <row r="64" spans="1:37" x14ac:dyDescent="0.35">
      <c r="A64" s="20"/>
      <c r="B64" s="20"/>
      <c r="C64" s="20"/>
      <c r="D64" s="20"/>
      <c r="E64" s="20"/>
      <c r="F64" s="20"/>
      <c r="G64" s="20"/>
      <c r="H64" s="20"/>
      <c r="I64" s="20"/>
      <c r="J64" s="20"/>
      <c r="K64" s="20"/>
      <c r="L64" s="37"/>
      <c r="M64" s="37"/>
      <c r="N64" s="37"/>
      <c r="O64" s="37"/>
      <c r="P64" s="37"/>
      <c r="Q64" s="37"/>
      <c r="R64" s="37"/>
      <c r="S64" s="20"/>
      <c r="T64" s="20"/>
      <c r="U64" s="20"/>
      <c r="V64" s="20"/>
      <c r="W64" s="20"/>
      <c r="X64" s="20"/>
      <c r="Y64" s="20"/>
      <c r="Z64" s="20"/>
      <c r="AA64" s="20"/>
      <c r="AB64" s="20"/>
      <c r="AC64" s="20"/>
      <c r="AD64" s="20"/>
      <c r="AE64" s="20"/>
      <c r="AF64" s="20"/>
      <c r="AG64" s="20"/>
      <c r="AH64" s="20"/>
      <c r="AI64" s="20"/>
      <c r="AJ64" s="20"/>
      <c r="AK64" s="20"/>
    </row>
    <row r="65" spans="1:37" x14ac:dyDescent="0.35">
      <c r="A65" s="20"/>
      <c r="B65" s="20"/>
      <c r="C65" s="20"/>
      <c r="D65" s="20"/>
      <c r="E65" s="20"/>
      <c r="F65" s="20"/>
      <c r="G65" s="20"/>
      <c r="H65" s="20"/>
      <c r="I65" s="20"/>
      <c r="J65" s="20"/>
      <c r="K65" s="79" t="s">
        <v>110</v>
      </c>
      <c r="L65" s="79" t="s">
        <v>108</v>
      </c>
      <c r="M65" s="79" t="s">
        <v>89</v>
      </c>
      <c r="N65" s="79" t="s">
        <v>90</v>
      </c>
      <c r="O65" s="79" t="s">
        <v>91</v>
      </c>
      <c r="P65" s="79" t="s">
        <v>92</v>
      </c>
      <c r="Q65" s="79" t="s">
        <v>93</v>
      </c>
      <c r="R65" s="79" t="s">
        <v>109</v>
      </c>
      <c r="S65" s="20"/>
      <c r="T65" s="20"/>
      <c r="U65" s="20"/>
      <c r="V65" s="20"/>
      <c r="W65" s="20"/>
      <c r="X65" s="20"/>
      <c r="Y65" s="20"/>
      <c r="Z65" s="20"/>
      <c r="AA65" s="20"/>
      <c r="AB65" s="20"/>
      <c r="AC65" s="20"/>
      <c r="AD65" s="20"/>
      <c r="AE65" s="20"/>
      <c r="AF65" s="20"/>
      <c r="AG65" s="20"/>
      <c r="AH65" s="20"/>
      <c r="AI65" s="20"/>
      <c r="AJ65" s="20"/>
      <c r="AK65" s="20"/>
    </row>
    <row r="66" spans="1:37" x14ac:dyDescent="0.35">
      <c r="A66" s="20"/>
      <c r="B66" s="20"/>
      <c r="C66" s="20"/>
      <c r="D66" s="20"/>
      <c r="E66" s="20"/>
      <c r="F66" s="20"/>
      <c r="G66" s="20"/>
      <c r="H66" s="20"/>
      <c r="I66" s="20"/>
      <c r="J66" s="20"/>
      <c r="K66" s="21"/>
      <c r="L66" s="41"/>
      <c r="M66" s="41"/>
      <c r="N66" s="41"/>
      <c r="O66" s="41"/>
      <c r="P66" s="41"/>
      <c r="Q66" s="41"/>
      <c r="R66" s="41"/>
      <c r="S66" s="20"/>
      <c r="T66" s="20"/>
      <c r="U66" s="20"/>
      <c r="V66" s="20"/>
      <c r="W66" s="20"/>
      <c r="X66" s="20"/>
      <c r="Y66" s="20"/>
      <c r="Z66" s="20"/>
      <c r="AA66" s="20"/>
      <c r="AB66" s="20"/>
      <c r="AC66" s="20"/>
      <c r="AD66" s="20"/>
      <c r="AE66" s="20"/>
      <c r="AF66" s="20"/>
      <c r="AG66" s="20"/>
      <c r="AH66" s="20"/>
      <c r="AI66" s="20"/>
      <c r="AJ66" s="20"/>
      <c r="AK66" s="20"/>
    </row>
    <row r="67" spans="1:37" x14ac:dyDescent="0.35">
      <c r="A67" s="20"/>
      <c r="B67" s="20"/>
      <c r="C67" s="20"/>
      <c r="D67" s="20"/>
      <c r="E67" s="20"/>
      <c r="F67" s="20"/>
      <c r="G67" s="20"/>
      <c r="H67" s="20"/>
      <c r="I67" s="20"/>
      <c r="J67" s="20"/>
      <c r="K67" s="21" t="s">
        <v>111</v>
      </c>
      <c r="L67" s="22">
        <f>B29/B$29</f>
        <v>1</v>
      </c>
      <c r="M67" s="22">
        <f t="shared" ref="M67:R76" si="14">C29/C$29</f>
        <v>1</v>
      </c>
      <c r="N67" s="22">
        <f t="shared" si="14"/>
        <v>1</v>
      </c>
      <c r="O67" s="22">
        <f t="shared" si="14"/>
        <v>1</v>
      </c>
      <c r="P67" s="22">
        <f t="shared" si="14"/>
        <v>1</v>
      </c>
      <c r="Q67" s="22">
        <f t="shared" si="14"/>
        <v>1</v>
      </c>
      <c r="R67" s="22">
        <f t="shared" si="14"/>
        <v>1</v>
      </c>
      <c r="S67" s="20"/>
      <c r="T67" s="20"/>
      <c r="U67" s="20"/>
      <c r="V67" s="20"/>
      <c r="W67" s="20"/>
      <c r="X67" s="20"/>
      <c r="Y67" s="20"/>
      <c r="Z67" s="20"/>
      <c r="AA67" s="20"/>
      <c r="AB67" s="20"/>
      <c r="AC67" s="20"/>
      <c r="AD67" s="20"/>
      <c r="AE67" s="20"/>
      <c r="AF67" s="20"/>
      <c r="AG67" s="20"/>
      <c r="AH67" s="20"/>
      <c r="AI67" s="20"/>
      <c r="AJ67" s="20"/>
      <c r="AK67" s="20"/>
    </row>
    <row r="68" spans="1:37" x14ac:dyDescent="0.35">
      <c r="A68" s="20"/>
      <c r="B68" s="20"/>
      <c r="C68" s="20"/>
      <c r="D68" s="20"/>
      <c r="E68" s="20"/>
      <c r="F68" s="20"/>
      <c r="G68" s="20"/>
      <c r="H68" s="20"/>
      <c r="I68" s="20"/>
      <c r="J68" s="20"/>
      <c r="K68" s="21" t="s">
        <v>112</v>
      </c>
      <c r="L68" s="22">
        <f t="shared" ref="L68:L76" si="15">B30/B$29</f>
        <v>0.73482263027879968</v>
      </c>
      <c r="M68" s="22">
        <f t="shared" si="14"/>
        <v>0.75983534477364023</v>
      </c>
      <c r="N68" s="22">
        <f t="shared" si="14"/>
        <v>0.73750261311760734</v>
      </c>
      <c r="O68" s="22">
        <f t="shared" si="14"/>
        <v>0.75811615091241324</v>
      </c>
      <c r="P68" s="22">
        <f t="shared" si="14"/>
        <v>0.75966121242701645</v>
      </c>
      <c r="Q68" s="22">
        <f t="shared" si="14"/>
        <v>0.75516661341623781</v>
      </c>
      <c r="R68" s="22">
        <f t="shared" si="14"/>
        <v>0.73387763156658281</v>
      </c>
      <c r="S68" s="20"/>
      <c r="T68" s="20"/>
      <c r="U68" s="20"/>
      <c r="V68" s="20"/>
      <c r="W68" s="20"/>
      <c r="X68" s="20"/>
      <c r="Y68" s="20"/>
      <c r="Z68" s="20"/>
      <c r="AA68" s="20"/>
      <c r="AB68" s="20"/>
      <c r="AC68" s="20"/>
      <c r="AD68" s="20"/>
      <c r="AE68" s="20"/>
      <c r="AF68" s="20"/>
      <c r="AG68" s="20"/>
      <c r="AH68" s="20"/>
      <c r="AI68" s="20"/>
      <c r="AJ68" s="20"/>
      <c r="AK68" s="20"/>
    </row>
    <row r="69" spans="1:37" x14ac:dyDescent="0.35">
      <c r="A69" s="20"/>
      <c r="B69" s="20"/>
      <c r="C69" s="20"/>
      <c r="D69" s="20"/>
      <c r="E69" s="20"/>
      <c r="F69" s="20"/>
      <c r="G69" s="20"/>
      <c r="H69" s="20"/>
      <c r="I69" s="20"/>
      <c r="J69" s="20"/>
      <c r="K69" s="21" t="s">
        <v>113</v>
      </c>
      <c r="L69" s="22">
        <f t="shared" si="15"/>
        <v>0.18360368966925902</v>
      </c>
      <c r="M69" s="22">
        <f t="shared" si="14"/>
        <v>0.16107624224233236</v>
      </c>
      <c r="N69" s="22">
        <f t="shared" si="14"/>
        <v>0.17875851390178571</v>
      </c>
      <c r="O69" s="22">
        <f t="shared" si="14"/>
        <v>0.15480313712685845</v>
      </c>
      <c r="P69" s="22">
        <f t="shared" si="14"/>
        <v>0.14515485715658716</v>
      </c>
      <c r="Q69" s="22">
        <f t="shared" si="14"/>
        <v>0.14002219145530781</v>
      </c>
      <c r="R69" s="22">
        <f t="shared" si="14"/>
        <v>0.1513956190935602</v>
      </c>
      <c r="S69" s="20"/>
      <c r="T69" s="20"/>
      <c r="U69" s="20"/>
      <c r="V69" s="20"/>
      <c r="W69" s="20"/>
      <c r="X69" s="20"/>
      <c r="Y69" s="20"/>
      <c r="Z69" s="20"/>
      <c r="AA69" s="20"/>
      <c r="AB69" s="20"/>
      <c r="AC69" s="20"/>
      <c r="AD69" s="20"/>
      <c r="AE69" s="20"/>
      <c r="AF69" s="20"/>
      <c r="AG69" s="20"/>
      <c r="AH69" s="20"/>
      <c r="AI69" s="20"/>
      <c r="AJ69" s="20"/>
      <c r="AK69" s="20"/>
    </row>
    <row r="70" spans="1:37" x14ac:dyDescent="0.35">
      <c r="A70" s="20"/>
      <c r="B70" s="20"/>
      <c r="C70" s="20"/>
      <c r="D70" s="20"/>
      <c r="E70" s="20"/>
      <c r="F70" s="20"/>
      <c r="G70" s="20"/>
      <c r="H70" s="20"/>
      <c r="I70" s="20"/>
      <c r="J70" s="20"/>
      <c r="K70" s="21" t="s">
        <v>114</v>
      </c>
      <c r="L70" s="22">
        <f t="shared" si="15"/>
        <v>8.1573680051941239E-2</v>
      </c>
      <c r="M70" s="22">
        <f t="shared" si="14"/>
        <v>7.908841298402744E-2</v>
      </c>
      <c r="N70" s="22">
        <f t="shared" si="14"/>
        <v>8.3738872980606921E-2</v>
      </c>
      <c r="O70" s="22">
        <f t="shared" si="14"/>
        <v>8.7080711960728294E-2</v>
      </c>
      <c r="P70" s="22">
        <f t="shared" si="14"/>
        <v>9.5183930416396417E-2</v>
      </c>
      <c r="Q70" s="22">
        <f t="shared" si="14"/>
        <v>0.1048111951284544</v>
      </c>
      <c r="R70" s="22">
        <f t="shared" si="14"/>
        <v>0.11472674933985699</v>
      </c>
      <c r="S70" s="20"/>
      <c r="T70" s="20"/>
      <c r="U70" s="20"/>
      <c r="V70" s="20"/>
      <c r="W70" s="20"/>
      <c r="X70" s="20"/>
      <c r="Y70" s="20"/>
      <c r="Z70" s="20"/>
      <c r="AA70" s="20"/>
      <c r="AB70" s="20"/>
      <c r="AC70" s="20"/>
      <c r="AD70" s="20"/>
      <c r="AE70" s="20"/>
      <c r="AF70" s="20"/>
      <c r="AG70" s="20"/>
      <c r="AH70" s="20"/>
      <c r="AI70" s="20"/>
      <c r="AJ70" s="20"/>
      <c r="AK70" s="20"/>
    </row>
    <row r="71" spans="1:37" x14ac:dyDescent="0.35">
      <c r="A71" s="20"/>
      <c r="B71" s="20"/>
      <c r="C71" s="20"/>
      <c r="D71" s="20"/>
      <c r="E71" s="20"/>
      <c r="F71" s="20"/>
      <c r="G71" s="20"/>
      <c r="H71" s="20"/>
      <c r="I71" s="20"/>
      <c r="J71" s="20"/>
      <c r="K71" s="21" t="s">
        <v>115</v>
      </c>
      <c r="L71" s="22">
        <f t="shared" si="15"/>
        <v>2.1688908581695338E-2</v>
      </c>
      <c r="M71" s="22">
        <f t="shared" si="14"/>
        <v>2.1916886327731748E-2</v>
      </c>
      <c r="N71" s="22">
        <f t="shared" si="14"/>
        <v>2.9718439616321413E-2</v>
      </c>
      <c r="O71" s="22">
        <f t="shared" si="14"/>
        <v>2.9414586102668627E-2</v>
      </c>
      <c r="P71" s="22">
        <f t="shared" si="14"/>
        <v>2.9382733847521568E-2</v>
      </c>
      <c r="Q71" s="22">
        <f t="shared" si="14"/>
        <v>2.3839197300769752E-2</v>
      </c>
      <c r="R71" s="22">
        <f t="shared" si="14"/>
        <v>2.1937421886991035E-2</v>
      </c>
      <c r="S71" s="20"/>
      <c r="T71" s="20"/>
      <c r="U71" s="20"/>
      <c r="V71" s="20"/>
      <c r="W71" s="20"/>
      <c r="X71" s="20"/>
      <c r="Y71" s="20"/>
      <c r="Z71" s="20"/>
      <c r="AA71" s="20"/>
      <c r="AB71" s="20"/>
      <c r="AC71" s="20"/>
      <c r="AD71" s="20"/>
      <c r="AE71" s="20"/>
      <c r="AF71" s="20"/>
      <c r="AG71" s="20"/>
      <c r="AH71" s="20"/>
      <c r="AI71" s="20"/>
      <c r="AJ71" s="20"/>
      <c r="AK71" s="20"/>
    </row>
    <row r="72" spans="1:37" x14ac:dyDescent="0.35">
      <c r="A72" s="20"/>
      <c r="B72" s="20"/>
      <c r="C72" s="20"/>
      <c r="D72" s="20"/>
      <c r="E72" s="20"/>
      <c r="F72" s="20"/>
      <c r="G72" s="20"/>
      <c r="H72" s="20"/>
      <c r="I72" s="20"/>
      <c r="J72" s="20"/>
      <c r="K72" s="21" t="s">
        <v>116</v>
      </c>
      <c r="L72" s="22">
        <f t="shared" si="15"/>
        <v>5.9884771470245908E-2</v>
      </c>
      <c r="M72" s="22">
        <f t="shared" si="14"/>
        <v>5.7171526656295692E-2</v>
      </c>
      <c r="N72" s="22">
        <f t="shared" si="14"/>
        <v>5.4020433364285511E-2</v>
      </c>
      <c r="O72" s="22">
        <f t="shared" si="14"/>
        <v>5.7666125858059664E-2</v>
      </c>
      <c r="P72" s="22">
        <f t="shared" si="14"/>
        <v>6.5801196568874856E-2</v>
      </c>
      <c r="Q72" s="22">
        <f t="shared" si="14"/>
        <v>8.0971997827684647E-2</v>
      </c>
      <c r="R72" s="22">
        <f t="shared" si="14"/>
        <v>9.2789327452865958E-2</v>
      </c>
      <c r="S72" s="20"/>
      <c r="T72" s="20"/>
      <c r="U72" s="20"/>
      <c r="V72" s="20"/>
      <c r="W72" s="20"/>
      <c r="X72" s="20"/>
      <c r="Y72" s="20"/>
      <c r="Z72" s="20"/>
      <c r="AA72" s="20"/>
      <c r="AB72" s="20"/>
      <c r="AC72" s="20"/>
      <c r="AD72" s="20"/>
      <c r="AE72" s="20"/>
      <c r="AF72" s="20"/>
      <c r="AG72" s="20"/>
      <c r="AH72" s="20"/>
      <c r="AI72" s="20"/>
      <c r="AJ72" s="20"/>
      <c r="AK72" s="20"/>
    </row>
    <row r="73" spans="1:37" x14ac:dyDescent="0.35">
      <c r="A73" s="20"/>
      <c r="B73" s="20"/>
      <c r="C73" s="20"/>
      <c r="D73" s="20"/>
      <c r="E73" s="20"/>
      <c r="F73" s="20"/>
      <c r="G73" s="20"/>
      <c r="H73" s="20"/>
      <c r="I73" s="20"/>
      <c r="J73" s="20"/>
      <c r="K73" s="21" t="s">
        <v>117</v>
      </c>
      <c r="L73" s="22">
        <f t="shared" si="15"/>
        <v>3.6253830599462401E-3</v>
      </c>
      <c r="M73" s="22">
        <f t="shared" si="14"/>
        <v>4.4221312960204115E-3</v>
      </c>
      <c r="N73" s="22">
        <f t="shared" si="14"/>
        <v>6.2101043788558678E-3</v>
      </c>
      <c r="O73" s="22">
        <f t="shared" si="14"/>
        <v>8.4368526011543467E-3</v>
      </c>
      <c r="P73" s="22">
        <f t="shared" si="14"/>
        <v>6.0510824383094262E-3</v>
      </c>
      <c r="Q73" s="22">
        <f t="shared" si="14"/>
        <v>5.3122023546508775E-3</v>
      </c>
      <c r="R73" s="22">
        <f t="shared" si="14"/>
        <v>5.6892895514159799E-3</v>
      </c>
      <c r="S73" s="20"/>
      <c r="T73" s="20"/>
      <c r="U73" s="20"/>
      <c r="V73" s="20"/>
      <c r="W73" s="20"/>
      <c r="X73" s="20"/>
      <c r="Y73" s="20"/>
      <c r="Z73" s="20"/>
      <c r="AA73" s="20"/>
      <c r="AB73" s="20"/>
      <c r="AC73" s="20"/>
      <c r="AD73" s="20"/>
      <c r="AE73" s="20"/>
      <c r="AF73" s="20"/>
      <c r="AG73" s="20"/>
      <c r="AH73" s="20"/>
      <c r="AI73" s="20"/>
      <c r="AJ73" s="20"/>
      <c r="AK73" s="20"/>
    </row>
    <row r="74" spans="1:37" x14ac:dyDescent="0.35">
      <c r="A74" s="20"/>
      <c r="B74" s="20"/>
      <c r="C74" s="20"/>
      <c r="D74" s="20"/>
      <c r="E74" s="20"/>
      <c r="F74" s="20"/>
      <c r="G74" s="20"/>
      <c r="H74" s="20"/>
      <c r="I74" s="20"/>
      <c r="J74" s="20"/>
      <c r="K74" s="21" t="s">
        <v>118</v>
      </c>
      <c r="L74" s="22">
        <f t="shared" si="15"/>
        <v>5.6259388410299663E-2</v>
      </c>
      <c r="M74" s="22">
        <f t="shared" si="14"/>
        <v>5.2749395360275279E-2</v>
      </c>
      <c r="N74" s="22">
        <f t="shared" si="14"/>
        <v>4.7810328985429633E-2</v>
      </c>
      <c r="O74" s="22">
        <f t="shared" si="14"/>
        <v>4.922927325690532E-2</v>
      </c>
      <c r="P74" s="22">
        <f t="shared" si="14"/>
        <v>5.9750114130565427E-2</v>
      </c>
      <c r="Q74" s="22">
        <f t="shared" si="14"/>
        <v>7.5659795473033767E-2</v>
      </c>
      <c r="R74" s="22">
        <f t="shared" si="14"/>
        <v>8.7100037901449975E-2</v>
      </c>
      <c r="S74" s="20"/>
      <c r="T74" s="20"/>
      <c r="U74" s="20"/>
      <c r="V74" s="20"/>
      <c r="W74" s="20"/>
      <c r="X74" s="20"/>
      <c r="Y74" s="20"/>
      <c r="Z74" s="20"/>
      <c r="AA74" s="20"/>
      <c r="AB74" s="20"/>
      <c r="AC74" s="20"/>
      <c r="AD74" s="20"/>
      <c r="AE74" s="20"/>
      <c r="AF74" s="20"/>
      <c r="AG74" s="20"/>
      <c r="AH74" s="20"/>
      <c r="AI74" s="20"/>
      <c r="AJ74" s="20"/>
      <c r="AK74" s="20"/>
    </row>
    <row r="75" spans="1:37" x14ac:dyDescent="0.35">
      <c r="A75" s="20"/>
      <c r="B75" s="20"/>
      <c r="C75" s="20"/>
      <c r="D75" s="20"/>
      <c r="E75" s="20"/>
      <c r="F75" s="20"/>
      <c r="G75" s="20"/>
      <c r="H75" s="20"/>
      <c r="I75" s="20"/>
      <c r="J75" s="20"/>
      <c r="K75" s="21" t="s">
        <v>119</v>
      </c>
      <c r="L75" s="22">
        <f t="shared" si="15"/>
        <v>1.3833698518215918E-2</v>
      </c>
      <c r="M75" s="22">
        <f t="shared" si="14"/>
        <v>1.5963806150802583E-2</v>
      </c>
      <c r="N75" s="22">
        <f t="shared" si="14"/>
        <v>9.8544918883967884E-3</v>
      </c>
      <c r="O75" s="22">
        <f t="shared" si="14"/>
        <v>1.2762527028017379E-2</v>
      </c>
      <c r="P75" s="22">
        <f t="shared" si="14"/>
        <v>1.536077272399625E-2</v>
      </c>
      <c r="Q75" s="22">
        <f t="shared" si="14"/>
        <v>1.9349166460840544E-2</v>
      </c>
      <c r="R75" s="22">
        <f t="shared" si="14"/>
        <v>2.1853161638720874E-2</v>
      </c>
      <c r="S75" s="20"/>
      <c r="T75" s="20"/>
      <c r="U75" s="20"/>
      <c r="V75" s="20"/>
      <c r="W75" s="20"/>
      <c r="X75" s="20"/>
      <c r="Y75" s="20"/>
      <c r="Z75" s="20"/>
      <c r="AA75" s="20"/>
      <c r="AB75" s="20"/>
      <c r="AC75" s="20"/>
      <c r="AD75" s="20"/>
      <c r="AE75" s="20"/>
      <c r="AF75" s="20"/>
      <c r="AG75" s="20"/>
      <c r="AH75" s="20"/>
      <c r="AI75" s="20"/>
      <c r="AJ75" s="20"/>
      <c r="AK75" s="20"/>
    </row>
    <row r="76" spans="1:37" x14ac:dyDescent="0.35">
      <c r="A76" s="20"/>
      <c r="B76" s="20"/>
      <c r="C76" s="20"/>
      <c r="D76" s="20"/>
      <c r="E76" s="20"/>
      <c r="F76" s="20"/>
      <c r="G76" s="20"/>
      <c r="H76" s="20"/>
      <c r="I76" s="20"/>
      <c r="J76" s="20"/>
      <c r="K76" s="21" t="s">
        <v>120</v>
      </c>
      <c r="L76" s="22">
        <f t="shared" si="15"/>
        <v>4.2425689892083743E-2</v>
      </c>
      <c r="M76" s="22">
        <f t="shared" si="14"/>
        <v>3.6785589209472704E-2</v>
      </c>
      <c r="N76" s="22">
        <f t="shared" si="14"/>
        <v>3.7955837097032846E-2</v>
      </c>
      <c r="O76" s="22">
        <f t="shared" si="14"/>
        <v>3.6466746228887945E-2</v>
      </c>
      <c r="P76" s="22">
        <f t="shared" si="14"/>
        <v>4.438934140656918E-2</v>
      </c>
      <c r="Q76" s="22">
        <f t="shared" si="14"/>
        <v>5.6310629012193227E-2</v>
      </c>
      <c r="R76" s="22">
        <f t="shared" si="14"/>
        <v>6.5246876262729112E-2</v>
      </c>
      <c r="S76" s="20"/>
      <c r="T76" s="20"/>
      <c r="U76" s="20"/>
      <c r="V76" s="20"/>
      <c r="W76" s="20"/>
      <c r="X76" s="20"/>
      <c r="Y76" s="20"/>
      <c r="Z76" s="20"/>
      <c r="AA76" s="20"/>
      <c r="AB76" s="20"/>
      <c r="AC76" s="20"/>
      <c r="AD76" s="20"/>
      <c r="AE76" s="20"/>
      <c r="AF76" s="20"/>
      <c r="AG76" s="20"/>
      <c r="AH76" s="20"/>
      <c r="AI76" s="20"/>
      <c r="AJ76" s="20"/>
      <c r="AK76" s="20"/>
    </row>
    <row r="77" spans="1:37" x14ac:dyDescent="0.35">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row>
    <row r="78" spans="1:37" x14ac:dyDescent="0.35">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row>
    <row r="79" spans="1:37" x14ac:dyDescent="0.35">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row>
    <row r="80" spans="1:37" x14ac:dyDescent="0.35">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row>
    <row r="81" spans="1:37" x14ac:dyDescent="0.35">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row>
    <row r="82" spans="1:37" x14ac:dyDescent="0.35">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row>
    <row r="83" spans="1:37" x14ac:dyDescent="0.35">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row>
    <row r="84" spans="1:37" x14ac:dyDescent="0.35">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row>
    <row r="85" spans="1:37" x14ac:dyDescent="0.3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row>
    <row r="86" spans="1:37" x14ac:dyDescent="0.35">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row>
    <row r="87" spans="1:37" x14ac:dyDescent="0.35">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row>
    <row r="88" spans="1:37" x14ac:dyDescent="0.35">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row>
    <row r="89" spans="1:37" x14ac:dyDescent="0.35">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row>
    <row r="90" spans="1:37" x14ac:dyDescent="0.35">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row>
    <row r="91" spans="1:37" x14ac:dyDescent="0.35">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row>
    <row r="92" spans="1:37" x14ac:dyDescent="0.35">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row>
    <row r="93" spans="1:37" x14ac:dyDescent="0.35">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row>
    <row r="94" spans="1:37" x14ac:dyDescent="0.3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row>
    <row r="95" spans="1:37" x14ac:dyDescent="0.3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row>
    <row r="96" spans="1:37" x14ac:dyDescent="0.35">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row>
    <row r="97" spans="1:37" x14ac:dyDescent="0.35">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row>
    <row r="98" spans="1:37" x14ac:dyDescent="0.35">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row>
    <row r="99" spans="1:37" x14ac:dyDescent="0.35">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row>
    <row r="100" spans="1:37" x14ac:dyDescent="0.3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row>
    <row r="101" spans="1:37" x14ac:dyDescent="0.3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row>
    <row r="102" spans="1:37" x14ac:dyDescent="0.3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row>
    <row r="103" spans="1:37" x14ac:dyDescent="0.35">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row>
    <row r="104" spans="1:37" x14ac:dyDescent="0.35">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row>
    <row r="105" spans="1:37" x14ac:dyDescent="0.3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row>
    <row r="106" spans="1:37" x14ac:dyDescent="0.3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row>
    <row r="107" spans="1:37" x14ac:dyDescent="0.3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row>
    <row r="108" spans="1:37" x14ac:dyDescent="0.3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row>
    <row r="109" spans="1:37" x14ac:dyDescent="0.3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row>
    <row r="110" spans="1:37" x14ac:dyDescent="0.3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row>
    <row r="111" spans="1:37" x14ac:dyDescent="0.3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row>
    <row r="112" spans="1:37" x14ac:dyDescent="0.3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row>
    <row r="113" spans="1:37" x14ac:dyDescent="0.3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row>
    <row r="114" spans="1:37" x14ac:dyDescent="0.3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row>
    <row r="115" spans="1:37" x14ac:dyDescent="0.3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row>
    <row r="116" spans="1:37" x14ac:dyDescent="0.3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row>
    <row r="117" spans="1:37" x14ac:dyDescent="0.3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row>
    <row r="118" spans="1:37" x14ac:dyDescent="0.3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row>
    <row r="119" spans="1:37" x14ac:dyDescent="0.3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row>
    <row r="120" spans="1:37" x14ac:dyDescent="0.3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row>
    <row r="121" spans="1:37" x14ac:dyDescent="0.3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row>
    <row r="122" spans="1:37" x14ac:dyDescent="0.3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row>
    <row r="123" spans="1:37" x14ac:dyDescent="0.3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row>
    <row r="124" spans="1:37" x14ac:dyDescent="0.3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row>
    <row r="125" spans="1:37" x14ac:dyDescent="0.3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row>
    <row r="126" spans="1:37" x14ac:dyDescent="0.3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row>
    <row r="127" spans="1:37" x14ac:dyDescent="0.3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row>
    <row r="128" spans="1:37" x14ac:dyDescent="0.3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row>
    <row r="129" spans="1:37" x14ac:dyDescent="0.3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row>
    <row r="130" spans="1:37" x14ac:dyDescent="0.3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row>
    <row r="131" spans="1:37" x14ac:dyDescent="0.3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row>
    <row r="132" spans="1:37" x14ac:dyDescent="0.3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row>
    <row r="133" spans="1:37" x14ac:dyDescent="0.3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row>
    <row r="134" spans="1:37" x14ac:dyDescent="0.3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row>
    <row r="135" spans="1:37" x14ac:dyDescent="0.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row>
    <row r="136" spans="1:37" x14ac:dyDescent="0.35">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row>
    <row r="137" spans="1:37" x14ac:dyDescent="0.35">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row>
    <row r="138" spans="1:37" x14ac:dyDescent="0.35">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row>
    <row r="139" spans="1:37" x14ac:dyDescent="0.35">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row>
    <row r="140" spans="1:37" x14ac:dyDescent="0.35">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row>
    <row r="141" spans="1:37" x14ac:dyDescent="0.35">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row>
    <row r="142" spans="1:37" x14ac:dyDescent="0.35">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row>
    <row r="143" spans="1:37" x14ac:dyDescent="0.35">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row>
    <row r="144" spans="1:37" x14ac:dyDescent="0.35">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row>
    <row r="145" spans="1:37" x14ac:dyDescent="0.3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row>
    <row r="146" spans="1:37" x14ac:dyDescent="0.35">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row>
    <row r="147" spans="1:37" x14ac:dyDescent="0.35">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row>
    <row r="148" spans="1:37" x14ac:dyDescent="0.35">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row>
    <row r="149" spans="1:37" x14ac:dyDescent="0.35">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row>
    <row r="150" spans="1:37" x14ac:dyDescent="0.35">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row>
    <row r="151" spans="1:37" x14ac:dyDescent="0.35">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row>
    <row r="152" spans="1:37" x14ac:dyDescent="0.35">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row>
    <row r="153" spans="1:37" x14ac:dyDescent="0.35">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row>
    <row r="154" spans="1:37" x14ac:dyDescent="0.35">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row>
    <row r="155" spans="1:37" x14ac:dyDescent="0.3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row>
    <row r="156" spans="1:37" x14ac:dyDescent="0.35">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row>
    <row r="157" spans="1:37" x14ac:dyDescent="0.35">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row>
    <row r="158" spans="1:37" x14ac:dyDescent="0.35">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row>
    <row r="159" spans="1:37" x14ac:dyDescent="0.35">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row>
    <row r="160" spans="1:37" x14ac:dyDescent="0.35">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row>
    <row r="161" spans="1:37" x14ac:dyDescent="0.35">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row>
    <row r="162" spans="1:37" x14ac:dyDescent="0.35">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row>
    <row r="163" spans="1:37" x14ac:dyDescent="0.35">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row>
    <row r="164" spans="1:37" x14ac:dyDescent="0.35">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row>
    <row r="165" spans="1:37" x14ac:dyDescent="0.3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row>
    <row r="166" spans="1:37" x14ac:dyDescent="0.35">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row>
    <row r="167" spans="1:37" x14ac:dyDescent="0.35">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row>
    <row r="168" spans="1:37" x14ac:dyDescent="0.35">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row>
    <row r="169" spans="1:37" x14ac:dyDescent="0.35">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row>
    <row r="170" spans="1:37" x14ac:dyDescent="0.35">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row>
    <row r="171" spans="1:37" x14ac:dyDescent="0.35">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row>
    <row r="172" spans="1:37" x14ac:dyDescent="0.35">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row>
    <row r="173" spans="1:37" x14ac:dyDescent="0.35">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row>
    <row r="174" spans="1:37" x14ac:dyDescent="0.35">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row>
    <row r="175" spans="1:37" x14ac:dyDescent="0.3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row>
    <row r="176" spans="1:37" x14ac:dyDescent="0.35">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row>
    <row r="177" spans="1:37" x14ac:dyDescent="0.35">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row>
    <row r="178" spans="1:37" x14ac:dyDescent="0.35">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row>
    <row r="179" spans="1:37" x14ac:dyDescent="0.35">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row>
    <row r="180" spans="1:37" x14ac:dyDescent="0.35">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row>
    <row r="181" spans="1:37" x14ac:dyDescent="0.35">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row>
    <row r="182" spans="1:37" x14ac:dyDescent="0.35">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row>
    <row r="183" spans="1:37" x14ac:dyDescent="0.35">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row>
    <row r="184" spans="1:37" x14ac:dyDescent="0.3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row>
    <row r="185" spans="1:37" x14ac:dyDescent="0.3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row>
    <row r="186" spans="1:37" x14ac:dyDescent="0.35">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row>
    <row r="187" spans="1:37" x14ac:dyDescent="0.35">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row>
    <row r="188" spans="1:37" x14ac:dyDescent="0.35">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row>
    <row r="189" spans="1:37" x14ac:dyDescent="0.35">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row>
    <row r="190" spans="1:37" x14ac:dyDescent="0.35">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row>
    <row r="191" spans="1:37" x14ac:dyDescent="0.35">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row>
    <row r="192" spans="1:37" x14ac:dyDescent="0.35">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row>
    <row r="193" spans="1:37" x14ac:dyDescent="0.35">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row>
    <row r="194" spans="1:37" x14ac:dyDescent="0.35">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row>
    <row r="195" spans="1:37" x14ac:dyDescent="0.3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row>
    <row r="196" spans="1:37" x14ac:dyDescent="0.35">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row>
    <row r="197" spans="1:37" x14ac:dyDescent="0.35">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row>
    <row r="198" spans="1:37" x14ac:dyDescent="0.35">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row>
    <row r="199" spans="1:37" x14ac:dyDescent="0.35">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row>
    <row r="200" spans="1:37" x14ac:dyDescent="0.35">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row>
    <row r="201" spans="1:37" x14ac:dyDescent="0.35">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row>
    <row r="202" spans="1:37" x14ac:dyDescent="0.35">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row>
    <row r="203" spans="1:37" x14ac:dyDescent="0.35">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row>
    <row r="204" spans="1:37" x14ac:dyDescent="0.35">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row>
    <row r="205" spans="1:37" x14ac:dyDescent="0.3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row>
    <row r="206" spans="1:37" x14ac:dyDescent="0.35">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row>
    <row r="207" spans="1:37" x14ac:dyDescent="0.35">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row>
    <row r="208" spans="1:37" x14ac:dyDescent="0.35">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row>
    <row r="209" spans="1:37" x14ac:dyDescent="0.35">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row>
  </sheetData>
  <conditionalFormatting sqref="L8:L14">
    <cfRule type="cellIs" dxfId="5" priority="5" operator="lessThan">
      <formula>$L$8</formula>
    </cfRule>
    <cfRule type="cellIs" dxfId="4" priority="6" operator="greaterThan">
      <formula>$L$8</formula>
    </cfRule>
  </conditionalFormatting>
  <conditionalFormatting sqref="L18:L24">
    <cfRule type="cellIs" dxfId="3" priority="3" operator="lessThan">
      <formula>$L$18</formula>
    </cfRule>
    <cfRule type="cellIs" dxfId="2" priority="4" operator="greaterThan">
      <formula>$L$18</formula>
    </cfRule>
  </conditionalFormatting>
  <conditionalFormatting sqref="L29:L38">
    <cfRule type="cellIs" dxfId="1" priority="1" operator="lessThan">
      <formula>$L$29</formula>
    </cfRule>
    <cfRule type="cellIs" dxfId="0" priority="2" operator="greaterThan">
      <formula>$L$29</formula>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markers="1" xr2:uid="{00000000-0003-0000-0400-000003000000}">
          <x14:colorSeries rgb="FF376092"/>
          <x14:colorNegative rgb="FFD00000"/>
          <x14:colorAxis rgb="FF000000"/>
          <x14:colorMarkers rgb="FFD00000"/>
          <x14:colorFirst rgb="FFD00000"/>
          <x14:colorLast rgb="FFD00000"/>
          <x14:colorHigh rgb="FFD00000"/>
          <x14:colorLow rgb="FFD00000"/>
          <x14:sparklines>
            <x14:sparkline>
              <xm:f>Trend_CommonSize!L8:R8</xm:f>
              <xm:sqref>S8</xm:sqref>
            </x14:sparkline>
            <x14:sparkline>
              <xm:f>Trend_CommonSize!L9:R9</xm:f>
              <xm:sqref>S9</xm:sqref>
            </x14:sparkline>
            <x14:sparkline>
              <xm:f>Trend_CommonSize!L10:R10</xm:f>
              <xm:sqref>S10</xm:sqref>
            </x14:sparkline>
            <x14:sparkline>
              <xm:f>Trend_CommonSize!L11:R11</xm:f>
              <xm:sqref>S11</xm:sqref>
            </x14:sparkline>
            <x14:sparkline>
              <xm:f>Trend_CommonSize!L12:R12</xm:f>
              <xm:sqref>S12</xm:sqref>
            </x14:sparkline>
            <x14:sparkline>
              <xm:f>Trend_CommonSize!L13:R13</xm:f>
              <xm:sqref>S13</xm:sqref>
            </x14:sparkline>
            <x14:sparkline>
              <xm:f>Trend_CommonSize!L14:R14</xm:f>
              <xm:sqref>S14</xm:sqref>
            </x14:sparkline>
            <x14:sparkline>
              <xm:f>Trend_CommonSize!L15:R15</xm:f>
              <xm:sqref>S15</xm:sqref>
            </x14:sparkline>
            <x14:sparkline>
              <xm:f>Trend_CommonSize!L16:R16</xm:f>
              <xm:sqref>S16</xm:sqref>
            </x14:sparkline>
            <x14:sparkline>
              <xm:f>Trend_CommonSize!L17:R17</xm:f>
              <xm:sqref>S17</xm:sqref>
            </x14:sparkline>
            <x14:sparkline>
              <xm:f>Trend_CommonSize!L18:R18</xm:f>
              <xm:sqref>S18</xm:sqref>
            </x14:sparkline>
            <x14:sparkline>
              <xm:f>Trend_CommonSize!L19:R19</xm:f>
              <xm:sqref>S19</xm:sqref>
            </x14:sparkline>
            <x14:sparkline>
              <xm:f>Trend_CommonSize!L20:R20</xm:f>
              <xm:sqref>S20</xm:sqref>
            </x14:sparkline>
            <x14:sparkline>
              <xm:f>Trend_CommonSize!L21:R21</xm:f>
              <xm:sqref>S21</xm:sqref>
            </x14:sparkline>
            <x14:sparkline>
              <xm:f>Trend_CommonSize!L22:R22</xm:f>
              <xm:sqref>S22</xm:sqref>
            </x14:sparkline>
            <x14:sparkline>
              <xm:f>Trend_CommonSize!L23:R23</xm:f>
              <xm:sqref>S23</xm:sqref>
            </x14:sparkline>
            <x14:sparkline>
              <xm:f>Trend_CommonSize!L24:R24</xm:f>
              <xm:sqref>S24</xm:sqref>
            </x14:sparkline>
            <x14:sparkline>
              <xm:f>Trend_CommonSize!L25:R25</xm:f>
              <xm:sqref>S25</xm:sqref>
            </x14:sparkline>
            <x14:sparkline>
              <xm:f>Trend_CommonSize!L26:R26</xm:f>
              <xm:sqref>S26</xm:sqref>
            </x14:sparkline>
            <x14:sparkline>
              <xm:f>Trend_CommonSize!L28:R28</xm:f>
              <xm:sqref>S28</xm:sqref>
            </x14:sparkline>
            <x14:sparkline>
              <xm:f>Trend_CommonSize!L29:R29</xm:f>
              <xm:sqref>S29</xm:sqref>
            </x14:sparkline>
            <x14:sparkline>
              <xm:f>Trend_CommonSize!L30:R30</xm:f>
              <xm:sqref>S30</xm:sqref>
            </x14:sparkline>
            <x14:sparkline>
              <xm:f>Trend_CommonSize!L31:R31</xm:f>
              <xm:sqref>S31</xm:sqref>
            </x14:sparkline>
            <x14:sparkline>
              <xm:f>Trend_CommonSize!L32:R32</xm:f>
              <xm:sqref>S32</xm:sqref>
            </x14:sparkline>
            <x14:sparkline>
              <xm:f>Trend_CommonSize!L33:R33</xm:f>
              <xm:sqref>S33</xm:sqref>
            </x14:sparkline>
            <x14:sparkline>
              <xm:f>Trend_CommonSize!L34:R34</xm:f>
              <xm:sqref>S34</xm:sqref>
            </x14:sparkline>
            <x14:sparkline>
              <xm:f>Trend_CommonSize!L35:R35</xm:f>
              <xm:sqref>S35</xm:sqref>
            </x14:sparkline>
            <x14:sparkline>
              <xm:f>Trend_CommonSize!L36:R36</xm:f>
              <xm:sqref>S36</xm:sqref>
            </x14:sparkline>
            <x14:sparkline>
              <xm:f>Trend_CommonSize!L37:R37</xm:f>
              <xm:sqref>S37</xm:sqref>
            </x14:sparkline>
            <x14:sparkline>
              <xm:f>Trend_CommonSize!L38:R38</xm:f>
              <xm:sqref>S38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35"/>
  <sheetViews>
    <sheetView zoomScale="87" zoomScaleNormal="100" workbookViewId="0">
      <selection activeCell="I3" sqref="I3"/>
    </sheetView>
  </sheetViews>
  <sheetFormatPr defaultRowHeight="14.5" x14ac:dyDescent="0.35"/>
  <cols>
    <col min="1" max="1" width="29.36328125" style="20" bestFit="1" customWidth="1"/>
    <col min="2" max="2" width="8.1796875" style="20" bestFit="1" customWidth="1"/>
    <col min="3" max="7" width="8.7265625" style="20"/>
    <col min="8" max="8" width="11.81640625" style="20" bestFit="1" customWidth="1"/>
    <col min="9" max="16" width="8.7265625" style="20"/>
    <col min="17" max="17" width="24.26953125" style="20" bestFit="1" customWidth="1"/>
    <col min="18" max="27" width="8.7265625" style="20"/>
  </cols>
  <sheetData>
    <row r="1" spans="1:24" x14ac:dyDescent="0.35">
      <c r="A1" s="21"/>
      <c r="B1" s="21"/>
      <c r="C1" s="21"/>
      <c r="D1" s="21"/>
      <c r="E1" s="21"/>
      <c r="F1" s="21"/>
    </row>
    <row r="2" spans="1:24" x14ac:dyDescent="0.35">
      <c r="A2" s="70" t="s">
        <v>132</v>
      </c>
      <c r="B2" s="4">
        <v>2018</v>
      </c>
      <c r="C2" s="4">
        <v>2019</v>
      </c>
      <c r="D2" s="4">
        <v>2020</v>
      </c>
      <c r="E2" s="4">
        <v>2021</v>
      </c>
      <c r="F2" s="4">
        <v>2022</v>
      </c>
      <c r="G2" s="4">
        <v>2023</v>
      </c>
      <c r="H2" s="4">
        <v>2024</v>
      </c>
      <c r="I2" s="80" t="s">
        <v>181</v>
      </c>
      <c r="J2" s="1"/>
      <c r="K2" s="1"/>
      <c r="L2" s="1"/>
      <c r="M2" s="1"/>
      <c r="N2" s="1"/>
      <c r="O2" s="1"/>
      <c r="P2" s="1"/>
      <c r="Q2" s="6" t="s">
        <v>88</v>
      </c>
      <c r="R2" s="6"/>
      <c r="S2" s="6"/>
      <c r="T2" s="6"/>
      <c r="U2" s="6"/>
      <c r="V2" s="6"/>
      <c r="W2" s="6"/>
      <c r="X2" s="6"/>
    </row>
    <row r="3" spans="1:24" ht="15.5" x14ac:dyDescent="0.35">
      <c r="A3" s="24" t="s">
        <v>133</v>
      </c>
      <c r="B3" s="25">
        <f>365/B27</f>
        <v>22.631754693084627</v>
      </c>
      <c r="C3" s="25">
        <f t="shared" ref="C3:H3" si="0">365/C27</f>
        <v>28.333318695361484</v>
      </c>
      <c r="D3" s="25">
        <f t="shared" si="0"/>
        <v>28.421992970105933</v>
      </c>
      <c r="E3" s="25">
        <f t="shared" si="0"/>
        <v>18.919921994862815</v>
      </c>
      <c r="F3" s="25">
        <f t="shared" si="0"/>
        <v>17.062099041303252</v>
      </c>
      <c r="G3" s="25">
        <f t="shared" si="0"/>
        <v>13.499204642531005</v>
      </c>
      <c r="H3" s="25">
        <f t="shared" si="0"/>
        <v>14.88747341416888</v>
      </c>
      <c r="Q3" s="6"/>
      <c r="R3" s="6"/>
      <c r="S3" s="6"/>
      <c r="T3" s="6"/>
      <c r="U3" s="6"/>
      <c r="V3" s="6"/>
      <c r="W3" s="6"/>
      <c r="X3" s="6"/>
    </row>
    <row r="4" spans="1:24" ht="15.5" x14ac:dyDescent="0.35">
      <c r="A4" s="24" t="s">
        <v>134</v>
      </c>
      <c r="B4" s="26"/>
      <c r="C4" s="26"/>
      <c r="D4" s="26"/>
      <c r="E4" s="26"/>
      <c r="F4" s="26"/>
      <c r="G4" s="21"/>
      <c r="H4" s="21"/>
      <c r="Q4" s="6"/>
      <c r="R4" s="6" t="s">
        <v>108</v>
      </c>
      <c r="S4" s="6" t="s">
        <v>89</v>
      </c>
      <c r="T4" s="6" t="s">
        <v>90</v>
      </c>
      <c r="U4" s="6" t="s">
        <v>91</v>
      </c>
      <c r="V4" s="6" t="s">
        <v>92</v>
      </c>
      <c r="W4" s="6" t="s">
        <v>93</v>
      </c>
      <c r="X4" s="6" t="s">
        <v>109</v>
      </c>
    </row>
    <row r="5" spans="1:24" ht="15.5" x14ac:dyDescent="0.35">
      <c r="A5" s="24" t="s">
        <v>135</v>
      </c>
      <c r="B5" s="27"/>
      <c r="C5" s="28"/>
      <c r="D5" s="27"/>
      <c r="E5" s="28"/>
      <c r="F5" s="27"/>
      <c r="G5" s="21"/>
      <c r="H5" s="21"/>
      <c r="Q5" s="6" t="s">
        <v>94</v>
      </c>
      <c r="R5" s="6">
        <v>2407.1999999999998</v>
      </c>
      <c r="S5" s="6">
        <v>2635.43</v>
      </c>
      <c r="T5" s="6">
        <v>2872.1</v>
      </c>
      <c r="U5" s="6">
        <v>2858.1</v>
      </c>
      <c r="V5" s="6">
        <v>3186.02</v>
      </c>
      <c r="W5" s="6">
        <v>3534.29</v>
      </c>
      <c r="X5" s="6">
        <v>3771.91</v>
      </c>
    </row>
    <row r="6" spans="1:24" x14ac:dyDescent="0.35">
      <c r="A6" s="21" t="s">
        <v>136</v>
      </c>
      <c r="B6" s="23">
        <f>(R26-R27)/R26</f>
        <v>0.26517736972120026</v>
      </c>
      <c r="C6" s="23">
        <f t="shared" ref="C6:H6" si="1">(S26-S27)/S26</f>
        <v>0.2401646552263598</v>
      </c>
      <c r="D6" s="23">
        <f t="shared" si="1"/>
        <v>0.2624973868823926</v>
      </c>
      <c r="E6" s="23">
        <f t="shared" si="1"/>
        <v>0.24188384908758676</v>
      </c>
      <c r="F6" s="23">
        <f t="shared" si="1"/>
        <v>0.24033878757298358</v>
      </c>
      <c r="G6" s="23">
        <f t="shared" si="1"/>
        <v>0.24483338658376219</v>
      </c>
      <c r="H6" s="23">
        <f t="shared" si="1"/>
        <v>0.26612236843341719</v>
      </c>
      <c r="I6" s="20" t="s">
        <v>248</v>
      </c>
      <c r="Q6" s="6" t="s">
        <v>95</v>
      </c>
      <c r="R6" s="6">
        <v>2219.0700000000006</v>
      </c>
      <c r="S6" s="6">
        <v>2579.02</v>
      </c>
      <c r="T6" s="6">
        <v>3259.6299999999997</v>
      </c>
      <c r="U6" s="6">
        <v>3892.56</v>
      </c>
      <c r="V6" s="6">
        <v>5314.4599999999991</v>
      </c>
      <c r="W6" s="6">
        <v>6773.55</v>
      </c>
      <c r="X6" s="6">
        <v>8072.51</v>
      </c>
    </row>
    <row r="7" spans="1:24" x14ac:dyDescent="0.35">
      <c r="A7" s="21" t="s">
        <v>137</v>
      </c>
      <c r="B7" s="26">
        <f>R35/R26</f>
        <v>4.2425689892083743E-2</v>
      </c>
      <c r="C7" s="26">
        <f t="shared" ref="C7:H7" si="2">S35/S26</f>
        <v>3.6785589209472704E-2</v>
      </c>
      <c r="D7" s="26">
        <f t="shared" si="2"/>
        <v>3.7955837097032846E-2</v>
      </c>
      <c r="E7" s="26">
        <f t="shared" si="2"/>
        <v>3.6466746228887945E-2</v>
      </c>
      <c r="F7" s="26">
        <f t="shared" si="2"/>
        <v>4.438934140656918E-2</v>
      </c>
      <c r="G7" s="26">
        <f t="shared" si="2"/>
        <v>5.6310629012193227E-2</v>
      </c>
      <c r="H7" s="26">
        <f t="shared" si="2"/>
        <v>6.5246876262729112E-2</v>
      </c>
      <c r="I7" s="20" t="s">
        <v>249</v>
      </c>
      <c r="Q7" s="6" t="s">
        <v>96</v>
      </c>
      <c r="R7" s="6">
        <v>10.9</v>
      </c>
      <c r="S7" s="6">
        <v>43.870000000000005</v>
      </c>
      <c r="T7" s="6">
        <v>419.17</v>
      </c>
      <c r="U7" s="6">
        <v>929.81000000000006</v>
      </c>
      <c r="V7" s="6">
        <v>401.29</v>
      </c>
      <c r="W7" s="6">
        <v>241.96</v>
      </c>
      <c r="X7" s="6">
        <v>530.96</v>
      </c>
    </row>
    <row r="8" spans="1:24" x14ac:dyDescent="0.35">
      <c r="A8" s="21" t="s">
        <v>138</v>
      </c>
      <c r="B8" s="26">
        <f>(R26-R31)/R26</f>
        <v>0.94011522852975415</v>
      </c>
      <c r="C8" s="26">
        <f t="shared" ref="C8:H8" si="3">(S26-S31)/S26</f>
        <v>0.94282847334370434</v>
      </c>
      <c r="D8" s="26">
        <f t="shared" si="3"/>
        <v>0.94597956663571447</v>
      </c>
      <c r="E8" s="26">
        <f t="shared" si="3"/>
        <v>0.94233387414194025</v>
      </c>
      <c r="F8" s="26">
        <f t="shared" si="3"/>
        <v>0.93419880343112516</v>
      </c>
      <c r="G8" s="26">
        <f t="shared" si="3"/>
        <v>0.91902800217231539</v>
      </c>
      <c r="H8" s="26">
        <f t="shared" si="3"/>
        <v>0.90721067254713406</v>
      </c>
      <c r="I8" s="20" t="s">
        <v>250</v>
      </c>
      <c r="Q8" s="6" t="s">
        <v>97</v>
      </c>
      <c r="R8" s="6">
        <v>968.37</v>
      </c>
      <c r="S8" s="6">
        <v>1414.14</v>
      </c>
      <c r="T8" s="6">
        <v>1281.3599999999999</v>
      </c>
      <c r="U8" s="6">
        <v>869.98</v>
      </c>
      <c r="V8" s="6">
        <v>972.75</v>
      </c>
      <c r="W8" s="6">
        <v>979.29</v>
      </c>
      <c r="X8" s="6">
        <v>1302.1400000000001</v>
      </c>
    </row>
    <row r="9" spans="1:24" x14ac:dyDescent="0.35">
      <c r="A9" s="21" t="s">
        <v>139</v>
      </c>
      <c r="B9" s="26">
        <f>R31/R26</f>
        <v>5.9884771470245908E-2</v>
      </c>
      <c r="C9" s="26">
        <f t="shared" ref="C9:H9" si="4">S31/S26</f>
        <v>5.7171526656295692E-2</v>
      </c>
      <c r="D9" s="26">
        <f t="shared" si="4"/>
        <v>5.4020433364285511E-2</v>
      </c>
      <c r="E9" s="26">
        <f t="shared" si="4"/>
        <v>5.7666125858059664E-2</v>
      </c>
      <c r="F9" s="26">
        <f t="shared" si="4"/>
        <v>6.5801196568874856E-2</v>
      </c>
      <c r="G9" s="26">
        <f t="shared" si="4"/>
        <v>8.0971997827684647E-2</v>
      </c>
      <c r="H9" s="26">
        <f t="shared" si="4"/>
        <v>9.2789327452865958E-2</v>
      </c>
      <c r="I9" s="20" t="s">
        <v>251</v>
      </c>
      <c r="Q9" s="6" t="s">
        <v>98</v>
      </c>
      <c r="R9" s="6">
        <v>964.39</v>
      </c>
      <c r="S9" s="6">
        <v>1175.94</v>
      </c>
      <c r="T9" s="6">
        <v>1038.93</v>
      </c>
      <c r="U9" s="6">
        <v>1151.81</v>
      </c>
      <c r="V9" s="6">
        <v>1122.68</v>
      </c>
      <c r="W9" s="6">
        <v>1236.3599999999999</v>
      </c>
      <c r="X9" s="6">
        <v>1370.8</v>
      </c>
    </row>
    <row r="10" spans="1:24" x14ac:dyDescent="0.35">
      <c r="A10" s="21" t="s">
        <v>140</v>
      </c>
      <c r="B10" s="26">
        <f>R31/(R11-Statements!C56)</f>
        <v>0.2750788977549804</v>
      </c>
      <c r="C10" s="26">
        <f>S31/(S11-Statements!D56)</f>
        <v>0.24066474415853317</v>
      </c>
      <c r="D10" s="26">
        <f>T31/(T11-Statements!E56)</f>
        <v>0.18293902649840676</v>
      </c>
      <c r="E10" s="26">
        <f>U31/(U11-Statements!F56)</f>
        <v>0.17245778718612179</v>
      </c>
      <c r="F10" s="26">
        <f>V31/(V11-Statements!G56)</f>
        <v>0.20556113510567883</v>
      </c>
      <c r="G10" s="26">
        <f>W31/(W11-Statements!H56)</f>
        <v>0.26854621335096895</v>
      </c>
      <c r="H10" s="26">
        <f>X31/(X11-Statements!I56)</f>
        <v>0.31328949260954547</v>
      </c>
      <c r="I10" s="20" t="s">
        <v>252</v>
      </c>
      <c r="Q10" s="6" t="s">
        <v>99</v>
      </c>
      <c r="R10" s="6">
        <v>586.30999999999995</v>
      </c>
      <c r="S10" s="6">
        <v>520.95999999999958</v>
      </c>
      <c r="T10" s="6">
        <v>482.13000000000011</v>
      </c>
      <c r="U10" s="6">
        <v>495.19000000000005</v>
      </c>
      <c r="V10" s="6">
        <v>905.10999999999967</v>
      </c>
      <c r="W10" s="6">
        <v>1226.9400000000005</v>
      </c>
      <c r="X10" s="6">
        <v>1013.9199999999996</v>
      </c>
    </row>
    <row r="11" spans="1:24" x14ac:dyDescent="0.35">
      <c r="A11" s="21" t="s">
        <v>141</v>
      </c>
      <c r="B11" s="26">
        <f>R35/R20</f>
        <v>0.23003242582678934</v>
      </c>
      <c r="C11" s="26">
        <f t="shared" ref="C11:H11" si="5">S35/S20</f>
        <v>0.20020195260686177</v>
      </c>
      <c r="D11" s="26">
        <f t="shared" si="5"/>
        <v>0.17262699380059593</v>
      </c>
      <c r="E11" s="26">
        <f t="shared" si="5"/>
        <v>0.14673875256236665</v>
      </c>
      <c r="F11" s="26">
        <f t="shared" si="5"/>
        <v>0.19156207746099188</v>
      </c>
      <c r="G11" s="26">
        <f t="shared" si="5"/>
        <v>0.24653885265011535</v>
      </c>
      <c r="H11" s="26">
        <f t="shared" si="5"/>
        <v>0.2694333492001077</v>
      </c>
      <c r="I11" s="20" t="s">
        <v>253</v>
      </c>
      <c r="Q11" s="6" t="s">
        <v>100</v>
      </c>
      <c r="R11" s="6">
        <v>7156.24</v>
      </c>
      <c r="S11" s="6">
        <v>8369.3599999999988</v>
      </c>
      <c r="T11" s="6">
        <v>9353.32</v>
      </c>
      <c r="U11" s="6">
        <v>10197.450000000001</v>
      </c>
      <c r="V11" s="6">
        <v>11902.310000000001</v>
      </c>
      <c r="W11" s="6">
        <v>13992.390000000001</v>
      </c>
      <c r="X11" s="6">
        <v>16062.24</v>
      </c>
    </row>
    <row r="12" spans="1:24" x14ac:dyDescent="0.35">
      <c r="A12" s="21" t="s">
        <v>142</v>
      </c>
      <c r="B12" s="22">
        <f>R35/R11</f>
        <v>9.2589125015371282E-2</v>
      </c>
      <c r="C12" s="22">
        <f t="shared" ref="C12:H12" si="6">S35/S11</f>
        <v>8.0070638615139106E-2</v>
      </c>
      <c r="D12" s="22">
        <f t="shared" si="6"/>
        <v>6.6776289060996322E-2</v>
      </c>
      <c r="E12" s="22">
        <f t="shared" si="6"/>
        <v>6.0018926300202807E-2</v>
      </c>
      <c r="F12" s="22">
        <f t="shared" si="6"/>
        <v>7.7608464239294822E-2</v>
      </c>
      <c r="G12" s="22">
        <f t="shared" si="6"/>
        <v>0.10656006586437343</v>
      </c>
      <c r="H12" s="22">
        <f t="shared" si="6"/>
        <v>0.1296830330016237</v>
      </c>
      <c r="I12" s="20" t="s">
        <v>254</v>
      </c>
      <c r="Q12" s="6"/>
      <c r="R12" s="6"/>
      <c r="S12" s="6"/>
      <c r="T12" s="6"/>
      <c r="U12" s="6"/>
      <c r="V12" s="6"/>
      <c r="W12" s="6"/>
      <c r="X12" s="6"/>
    </row>
    <row r="13" spans="1:24" x14ac:dyDescent="0.35">
      <c r="A13" s="21" t="s">
        <v>143</v>
      </c>
      <c r="B13" s="39">
        <f>R35/Statements!C97</f>
        <v>13.9463270890339</v>
      </c>
      <c r="C13" s="39">
        <f>S35/Statements!D97</f>
        <v>14.105241001894351</v>
      </c>
      <c r="D13" s="39">
        <f>T35/Statements!E97</f>
        <v>13.14628499263309</v>
      </c>
      <c r="E13" s="39">
        <f>U35/Statements!F97</f>
        <v>12.882340559882197</v>
      </c>
      <c r="F13" s="39">
        <f>V35/Statements!G97</f>
        <v>19.442643653967615</v>
      </c>
      <c r="G13" s="39">
        <f>W35/Statements!H97</f>
        <v>31.383498210902975</v>
      </c>
      <c r="H13" s="39">
        <f>X35/Statements!I97</f>
        <v>43.843401389181238</v>
      </c>
      <c r="I13" s="20" t="s">
        <v>255</v>
      </c>
      <c r="Q13" s="6" t="s">
        <v>101</v>
      </c>
      <c r="R13" s="6"/>
      <c r="S13" s="6"/>
      <c r="T13" s="6"/>
      <c r="U13" s="6"/>
      <c r="V13" s="6"/>
      <c r="W13" s="6"/>
      <c r="X13" s="6"/>
    </row>
    <row r="14" spans="1:24" x14ac:dyDescent="0.35">
      <c r="A14" s="21" t="s">
        <v>144</v>
      </c>
      <c r="B14" s="25">
        <f>Statements!C99/Statements!C97</f>
        <v>3.9492738370869289</v>
      </c>
      <c r="C14" s="25">
        <f>Statements!D99/Statements!D97</f>
        <v>4.2092191117659441</v>
      </c>
      <c r="D14" s="25">
        <f>Statements!E99/Statements!E97</f>
        <v>4.2102715217848878</v>
      </c>
      <c r="E14" s="25">
        <f>Statements!F99/Statements!F97</f>
        <v>2.099978951799621</v>
      </c>
      <c r="F14" s="25">
        <f>Statements!G99/Statements!G97</f>
        <v>4.0075773521363924</v>
      </c>
      <c r="G14" s="25">
        <f>Statements!H99/Statements!H97</f>
        <v>6.1420753525573568</v>
      </c>
      <c r="H14" s="25">
        <f>Statements!I99/Statements!I97</f>
        <v>7.9997895179962111</v>
      </c>
      <c r="I14" s="20" t="s">
        <v>256</v>
      </c>
      <c r="Q14" s="6"/>
      <c r="R14" s="6"/>
      <c r="S14" s="6"/>
      <c r="T14" s="6"/>
      <c r="U14" s="6"/>
      <c r="V14" s="6"/>
      <c r="W14" s="6"/>
      <c r="X14" s="6"/>
    </row>
    <row r="15" spans="1:24" ht="15.5" x14ac:dyDescent="0.35">
      <c r="A15" s="24" t="s">
        <v>145</v>
      </c>
      <c r="B15" s="29"/>
      <c r="C15" s="30"/>
      <c r="D15" s="29"/>
      <c r="E15" s="30"/>
      <c r="F15" s="29"/>
      <c r="G15" s="21"/>
      <c r="H15" s="21"/>
      <c r="Q15" s="6" t="s">
        <v>102</v>
      </c>
      <c r="R15" s="6">
        <v>1036.97</v>
      </c>
      <c r="S15" s="6">
        <v>1377.94</v>
      </c>
      <c r="T15" s="6">
        <v>2084.31</v>
      </c>
      <c r="U15" s="6">
        <v>1229.8399999999999</v>
      </c>
      <c r="V15" s="6">
        <v>1962.7200000000003</v>
      </c>
      <c r="W15" s="6">
        <v>2663.3599999999997</v>
      </c>
      <c r="X15" s="6">
        <v>1963.62</v>
      </c>
    </row>
    <row r="16" spans="1:24" x14ac:dyDescent="0.35">
      <c r="A16" s="21" t="s">
        <v>146</v>
      </c>
      <c r="B16" s="25">
        <f>R15/R20</f>
        <v>0.36000652682594897</v>
      </c>
      <c r="C16" s="25">
        <f t="shared" ref="C16:H16" si="7">S15/S20</f>
        <v>0.41165469689184181</v>
      </c>
      <c r="D16" s="25">
        <f t="shared" si="7"/>
        <v>0.57608019701002455</v>
      </c>
      <c r="E16" s="25">
        <f t="shared" si="7"/>
        <v>0.29485848547692972</v>
      </c>
      <c r="F16" s="25">
        <f t="shared" si="7"/>
        <v>0.40703104909955129</v>
      </c>
      <c r="G16" s="25">
        <f t="shared" si="7"/>
        <v>0.44038129252544284</v>
      </c>
      <c r="H16" s="25">
        <f t="shared" si="7"/>
        <v>0.25399170098718932</v>
      </c>
      <c r="I16" s="20" t="s">
        <v>257</v>
      </c>
      <c r="Q16" s="6" t="s">
        <v>103</v>
      </c>
      <c r="R16" s="6">
        <v>201.92999999999995</v>
      </c>
      <c r="S16" s="6">
        <v>271.24</v>
      </c>
      <c r="T16" s="6">
        <v>250.64999999999992</v>
      </c>
      <c r="U16" s="6">
        <v>311.75</v>
      </c>
      <c r="V16" s="6">
        <v>391.34999999999997</v>
      </c>
      <c r="W16" s="6">
        <v>411.21000000000004</v>
      </c>
      <c r="X16" s="6">
        <v>424.42000000000013</v>
      </c>
    </row>
    <row r="17" spans="1:24" x14ac:dyDescent="0.35">
      <c r="A17" s="21" t="s">
        <v>147</v>
      </c>
      <c r="B17" s="25">
        <f>R15/R11</f>
        <v>0.14490430728986173</v>
      </c>
      <c r="C17" s="25">
        <f t="shared" ref="C17:H17" si="8">S15/S11</f>
        <v>0.16464102392536589</v>
      </c>
      <c r="D17" s="25">
        <f t="shared" si="8"/>
        <v>0.22284172892619947</v>
      </c>
      <c r="E17" s="25">
        <f t="shared" si="8"/>
        <v>0.12060269969453145</v>
      </c>
      <c r="F17" s="25">
        <f t="shared" si="8"/>
        <v>0.16490244330722356</v>
      </c>
      <c r="G17" s="25">
        <f t="shared" si="8"/>
        <v>0.19034346526933565</v>
      </c>
      <c r="H17" s="25">
        <f t="shared" si="8"/>
        <v>0.12225069479723874</v>
      </c>
      <c r="I17" s="20" t="s">
        <v>258</v>
      </c>
      <c r="Q17" s="6" t="s">
        <v>104</v>
      </c>
      <c r="R17" s="6">
        <v>2485.96</v>
      </c>
      <c r="S17" s="6">
        <v>2923.9</v>
      </c>
      <c r="T17" s="6">
        <v>2886.39</v>
      </c>
      <c r="U17" s="6">
        <v>3921.6</v>
      </c>
      <c r="V17" s="6">
        <v>4029.58</v>
      </c>
      <c r="W17" s="6">
        <v>4130.5599999999995</v>
      </c>
      <c r="X17" s="6">
        <v>5112.17</v>
      </c>
    </row>
    <row r="18" spans="1:24" x14ac:dyDescent="0.35">
      <c r="A18" s="21" t="s">
        <v>148</v>
      </c>
      <c r="B18" s="25">
        <f>R20/R11</f>
        <v>0.40250466725543027</v>
      </c>
      <c r="C18" s="25">
        <f t="shared" ref="C18:H18" si="9">S20/S11</f>
        <v>0.39994933901755936</v>
      </c>
      <c r="D18" s="25">
        <f t="shared" si="9"/>
        <v>0.3868241437265057</v>
      </c>
      <c r="E18" s="25">
        <f t="shared" si="9"/>
        <v>0.4090189213970159</v>
      </c>
      <c r="F18" s="25">
        <f t="shared" si="9"/>
        <v>0.40513480156373</v>
      </c>
      <c r="G18" s="25">
        <f t="shared" si="9"/>
        <v>0.43222423045669822</v>
      </c>
      <c r="H18" s="25">
        <f t="shared" si="9"/>
        <v>0.48131767424717847</v>
      </c>
      <c r="I18" s="20" t="s">
        <v>259</v>
      </c>
      <c r="Q18" s="6" t="s">
        <v>105</v>
      </c>
      <c r="R18" s="6">
        <v>550.96</v>
      </c>
      <c r="S18" s="6">
        <v>448.95999999999958</v>
      </c>
      <c r="T18" s="6">
        <v>513.88</v>
      </c>
      <c r="U18" s="6">
        <v>563.30999999999972</v>
      </c>
      <c r="V18" s="6">
        <v>696.61999999999966</v>
      </c>
      <c r="W18" s="6">
        <v>739.41000000000076</v>
      </c>
      <c r="X18" s="6">
        <v>830.99000000000035</v>
      </c>
    </row>
    <row r="19" spans="1:24" x14ac:dyDescent="0.35">
      <c r="A19" s="21" t="s">
        <v>149</v>
      </c>
      <c r="B19" s="25"/>
      <c r="C19" s="25"/>
      <c r="D19" s="25"/>
      <c r="E19" s="25"/>
      <c r="F19" s="25"/>
      <c r="G19" s="21"/>
      <c r="H19" s="21"/>
      <c r="Q19" s="6" t="s">
        <v>106</v>
      </c>
      <c r="R19" s="6">
        <v>4275.82</v>
      </c>
      <c r="S19" s="6">
        <v>5022.0399999999991</v>
      </c>
      <c r="T19" s="6">
        <v>5735.2300000000005</v>
      </c>
      <c r="U19" s="6">
        <v>6026.4999999999991</v>
      </c>
      <c r="V19" s="6">
        <v>7080.2699999999995</v>
      </c>
      <c r="W19" s="6">
        <v>7944.54</v>
      </c>
      <c r="X19" s="6">
        <v>8331.2000000000007</v>
      </c>
    </row>
    <row r="20" spans="1:24" x14ac:dyDescent="0.35">
      <c r="A20" s="21" t="s">
        <v>150</v>
      </c>
      <c r="B20" s="25">
        <f>R31/R32</f>
        <v>16.518191451783835</v>
      </c>
      <c r="C20" s="25">
        <f t="shared" ref="C20:H20" si="10">S31/S32</f>
        <v>12.928500496524334</v>
      </c>
      <c r="D20" s="25">
        <f t="shared" si="10"/>
        <v>8.6987963597220688</v>
      </c>
      <c r="E20" s="25">
        <f t="shared" si="10"/>
        <v>6.8350282485875926</v>
      </c>
      <c r="F20" s="25">
        <f t="shared" si="10"/>
        <v>10.874285260482857</v>
      </c>
      <c r="G20" s="25">
        <f t="shared" si="10"/>
        <v>15.242641831366416</v>
      </c>
      <c r="H20" s="25">
        <f t="shared" si="10"/>
        <v>16.309475306942687</v>
      </c>
      <c r="I20" s="20" t="s">
        <v>260</v>
      </c>
      <c r="Q20" s="6" t="s">
        <v>18</v>
      </c>
      <c r="R20" s="6">
        <v>2880.42</v>
      </c>
      <c r="S20" s="6">
        <v>3347.32</v>
      </c>
      <c r="T20" s="6">
        <v>3618.09</v>
      </c>
      <c r="U20" s="6">
        <v>4170.95</v>
      </c>
      <c r="V20" s="6">
        <v>4822.04</v>
      </c>
      <c r="W20" s="6">
        <v>6047.85</v>
      </c>
      <c r="X20" s="6">
        <v>7731.04</v>
      </c>
    </row>
    <row r="21" spans="1:24" ht="15.5" x14ac:dyDescent="0.35">
      <c r="A21" s="24" t="s">
        <v>151</v>
      </c>
      <c r="B21" s="29"/>
      <c r="C21" s="30"/>
      <c r="D21" s="29"/>
      <c r="E21" s="30"/>
      <c r="F21" s="29"/>
      <c r="G21" s="21"/>
      <c r="H21" s="21"/>
      <c r="Q21" s="6" t="s">
        <v>107</v>
      </c>
      <c r="R21" s="6">
        <v>7156.24</v>
      </c>
      <c r="S21" s="6">
        <v>8369.3599999999988</v>
      </c>
      <c r="T21" s="6">
        <v>9353.32</v>
      </c>
      <c r="U21" s="6">
        <v>10197.449999999999</v>
      </c>
      <c r="V21" s="6">
        <v>11902.31</v>
      </c>
      <c r="W21" s="6">
        <v>13992.39</v>
      </c>
      <c r="X21" s="6">
        <v>16062.240000000002</v>
      </c>
    </row>
    <row r="22" spans="1:24" x14ac:dyDescent="0.35">
      <c r="A22" s="21" t="s">
        <v>152</v>
      </c>
      <c r="B22" s="25">
        <f>Statements!C29/Statements!C56</f>
        <v>0.67353252029273714</v>
      </c>
      <c r="C22" s="25">
        <f>Statements!D29/Statements!D56</f>
        <v>0.78059371350527507</v>
      </c>
      <c r="D22" s="25">
        <f>Statements!E29/Statements!E56</f>
        <v>0.7168391868558307</v>
      </c>
      <c r="E22" s="25">
        <f>Statements!F29/Statements!F56</f>
        <v>0.75168632684972558</v>
      </c>
      <c r="F22" s="25">
        <f>Statements!G29/Statements!G56</f>
        <v>0.64907042060033426</v>
      </c>
      <c r="G22" s="25">
        <f>Statements!H29/Statements!H56</f>
        <v>0.61321783125712526</v>
      </c>
      <c r="H22" s="25">
        <f>Statements!I29/Statements!I56</f>
        <v>0.63840588484591632</v>
      </c>
      <c r="I22" s="20" t="s">
        <v>261</v>
      </c>
      <c r="Q22" s="6" t="s">
        <v>221</v>
      </c>
      <c r="R22" s="8">
        <f>Statements!C29-Statements!C56</f>
        <v>-1226.3000000000002</v>
      </c>
      <c r="S22" s="8">
        <f>Statements!D29-Statements!D56</f>
        <v>-886.77</v>
      </c>
      <c r="T22" s="8">
        <f>Statements!E29-Statements!E56</f>
        <v>-1272.5699999999997</v>
      </c>
      <c r="U22" s="8">
        <f>Statements!F29-Statements!F56</f>
        <v>-1138.6199999999999</v>
      </c>
      <c r="V22" s="8">
        <f>Statements!G29-Statements!G56</f>
        <v>-1839.25</v>
      </c>
      <c r="W22" s="8">
        <f>Statements!H29-Statements!H56</f>
        <v>-2324</v>
      </c>
      <c r="X22" s="8">
        <f>Statements!I29-Statements!I56</f>
        <v>-2388.9800000000005</v>
      </c>
    </row>
    <row r="23" spans="1:24" x14ac:dyDescent="0.35">
      <c r="A23" s="21" t="s">
        <v>153</v>
      </c>
      <c r="B23" s="25">
        <f>(Statements!C29-Ratios!R9)/Statements!C56</f>
        <v>0.41679112523860107</v>
      </c>
      <c r="C23" s="25">
        <f>(Statements!D29-Ratios!S9)/Statements!D56</f>
        <v>0.48964044654698041</v>
      </c>
      <c r="D23" s="25">
        <f>(Statements!E29-Ratios!T9)/Statements!E56</f>
        <v>0.48566584189258949</v>
      </c>
      <c r="E23" s="25">
        <f>(Statements!F29-Ratios!U9)/Statements!F56</f>
        <v>0.50049613884036548</v>
      </c>
      <c r="F23" s="25">
        <f>(Statements!G29-Ratios!V9)/Statements!G56</f>
        <v>0.43486266189411338</v>
      </c>
      <c r="G23" s="25">
        <f>(Statements!H29-Ratios!W9)/Statements!H56</f>
        <v>0.40745104892195294</v>
      </c>
      <c r="H23" s="25">
        <f>(Statements!I29-Ratios!X9)/Statements!I56</f>
        <v>0.43092268571774528</v>
      </c>
      <c r="I23" s="20" t="s">
        <v>262</v>
      </c>
      <c r="Q23" s="6"/>
      <c r="R23" s="6"/>
      <c r="S23" s="6"/>
      <c r="T23" s="6"/>
      <c r="U23" s="6"/>
      <c r="V23" s="6"/>
      <c r="W23" s="6"/>
      <c r="X23" s="6"/>
    </row>
    <row r="24" spans="1:24" x14ac:dyDescent="0.35">
      <c r="A24" s="21" t="s">
        <v>154</v>
      </c>
      <c r="B24" s="38">
        <f>R7/Statements!C56</f>
        <v>2.9018148322671163E-3</v>
      </c>
      <c r="C24" s="25">
        <f>S7/Statements!D56</f>
        <v>1.0854397181370126E-2</v>
      </c>
      <c r="D24" s="25">
        <f>T7/Statements!E56</f>
        <v>9.3269932534667213E-2</v>
      </c>
      <c r="E24" s="25">
        <f>U7/Statements!F56</f>
        <v>0.20277576050996532</v>
      </c>
      <c r="F24" s="25">
        <f>V7/Statements!G56</f>
        <v>7.656628023231854E-2</v>
      </c>
      <c r="G24" s="25">
        <f>W7/Statements!H56</f>
        <v>4.0269282938479332E-2</v>
      </c>
      <c r="H24" s="25">
        <f>X7/Statements!I56</f>
        <v>8.0365683840891211E-2</v>
      </c>
      <c r="I24" s="20" t="s">
        <v>263</v>
      </c>
      <c r="Q24" s="6" t="s">
        <v>110</v>
      </c>
      <c r="R24" s="6" t="s">
        <v>108</v>
      </c>
      <c r="S24" s="6" t="s">
        <v>89</v>
      </c>
      <c r="T24" s="6" t="s">
        <v>90</v>
      </c>
      <c r="U24" s="6" t="s">
        <v>91</v>
      </c>
      <c r="V24" s="6" t="s">
        <v>92</v>
      </c>
      <c r="W24" s="6" t="s">
        <v>93</v>
      </c>
      <c r="X24" s="6" t="s">
        <v>109</v>
      </c>
    </row>
    <row r="25" spans="1:24" ht="15.5" x14ac:dyDescent="0.35">
      <c r="A25" s="24" t="s">
        <v>155</v>
      </c>
      <c r="B25" s="25"/>
      <c r="C25" s="25"/>
      <c r="D25" s="25"/>
      <c r="E25" s="25"/>
      <c r="F25" s="25"/>
      <c r="G25" s="21"/>
      <c r="H25" s="21"/>
      <c r="Q25" s="6"/>
      <c r="R25" s="6"/>
      <c r="S25" s="6"/>
      <c r="T25" s="6"/>
      <c r="U25" s="6"/>
      <c r="V25" s="6"/>
      <c r="W25" s="6"/>
      <c r="X25" s="6"/>
    </row>
    <row r="26" spans="1:24" x14ac:dyDescent="0.35">
      <c r="A26" s="21" t="s">
        <v>156</v>
      </c>
      <c r="B26" s="25">
        <f>R27/R9</f>
        <v>11.899967855328239</v>
      </c>
      <c r="C26" s="25">
        <f t="shared" ref="C26:H26" si="11">S27/S9</f>
        <v>11.771238328486145</v>
      </c>
      <c r="D26" s="25">
        <f t="shared" si="11"/>
        <v>11.681181600300308</v>
      </c>
      <c r="E26" s="25">
        <f t="shared" si="11"/>
        <v>11.046830640470215</v>
      </c>
      <c r="F26" s="25">
        <f t="shared" si="11"/>
        <v>14.080744290447855</v>
      </c>
      <c r="G26" s="25">
        <f t="shared" si="11"/>
        <v>16.173121097414992</v>
      </c>
      <c r="H26" s="25">
        <f t="shared" si="11"/>
        <v>17.091457543040558</v>
      </c>
      <c r="I26" s="20" t="s">
        <v>264</v>
      </c>
      <c r="Q26" s="6" t="s">
        <v>111</v>
      </c>
      <c r="R26" s="6">
        <v>15617.66</v>
      </c>
      <c r="S26" s="6">
        <v>18217.46</v>
      </c>
      <c r="T26" s="6">
        <v>16455.439999999999</v>
      </c>
      <c r="U26" s="6">
        <v>16783.510000000002</v>
      </c>
      <c r="V26" s="6">
        <v>20809.5</v>
      </c>
      <c r="W26" s="6">
        <v>26478.66</v>
      </c>
      <c r="X26" s="6">
        <v>31924.899999999998</v>
      </c>
    </row>
    <row r="27" spans="1:24" x14ac:dyDescent="0.35">
      <c r="A27" s="21" t="s">
        <v>157</v>
      </c>
      <c r="B27" s="25">
        <f>R26/R8</f>
        <v>16.127781736319793</v>
      </c>
      <c r="C27" s="25">
        <f t="shared" ref="C27:H27" si="12">S26/S8</f>
        <v>12.88235959664531</v>
      </c>
      <c r="D27" s="25">
        <f t="shared" si="12"/>
        <v>12.842167696822127</v>
      </c>
      <c r="E27" s="25">
        <f t="shared" si="12"/>
        <v>19.291834295041266</v>
      </c>
      <c r="F27" s="25">
        <f t="shared" si="12"/>
        <v>21.392444101773322</v>
      </c>
      <c r="G27" s="25">
        <f t="shared" si="12"/>
        <v>27.038630027877339</v>
      </c>
      <c r="H27" s="25">
        <f t="shared" si="12"/>
        <v>24.51725620900978</v>
      </c>
      <c r="I27" s="20" t="s">
        <v>265</v>
      </c>
      <c r="Q27" s="6" t="s">
        <v>112</v>
      </c>
      <c r="R27" s="6">
        <v>11476.21</v>
      </c>
      <c r="S27" s="6">
        <v>13842.269999999999</v>
      </c>
      <c r="T27" s="6">
        <v>12135.93</v>
      </c>
      <c r="U27" s="6">
        <v>12723.849999999999</v>
      </c>
      <c r="V27" s="6">
        <v>15808.169999999998</v>
      </c>
      <c r="W27" s="6">
        <v>19995.8</v>
      </c>
      <c r="X27" s="6">
        <v>23428.969999999998</v>
      </c>
    </row>
    <row r="28" spans="1:24" x14ac:dyDescent="0.35">
      <c r="A28" s="21" t="s">
        <v>158</v>
      </c>
      <c r="B28" s="25">
        <f>R27/R17</f>
        <v>4.6164097571964149</v>
      </c>
      <c r="C28" s="25">
        <f t="shared" ref="C28:H28" si="13">S27/S17</f>
        <v>4.7341803755258383</v>
      </c>
      <c r="D28" s="25">
        <f t="shared" si="13"/>
        <v>4.2045357695945453</v>
      </c>
      <c r="E28" s="25">
        <f t="shared" si="13"/>
        <v>3.2445557935536513</v>
      </c>
      <c r="F28" s="25">
        <f t="shared" si="13"/>
        <v>3.9230316807210674</v>
      </c>
      <c r="G28" s="25">
        <f t="shared" si="13"/>
        <v>4.8409416640842888</v>
      </c>
      <c r="H28" s="25">
        <f t="shared" si="13"/>
        <v>4.5829794392596481</v>
      </c>
      <c r="I28" s="20" t="s">
        <v>266</v>
      </c>
      <c r="Q28" s="6" t="s">
        <v>113</v>
      </c>
      <c r="R28" s="6">
        <v>2867.46</v>
      </c>
      <c r="S28" s="6">
        <v>2934.4</v>
      </c>
      <c r="T28" s="6">
        <v>2941.55</v>
      </c>
      <c r="U28" s="6">
        <v>2598.1400000000003</v>
      </c>
      <c r="V28" s="6">
        <v>3020.6000000000004</v>
      </c>
      <c r="W28" s="6">
        <v>3707.6000000000004</v>
      </c>
      <c r="X28" s="6">
        <v>4833.29</v>
      </c>
    </row>
    <row r="29" spans="1:24" x14ac:dyDescent="0.35">
      <c r="A29" s="21" t="s">
        <v>159</v>
      </c>
      <c r="B29" s="25">
        <f>R26/R22</f>
        <v>-12.735594878904019</v>
      </c>
      <c r="C29" s="25">
        <f t="shared" ref="C29:H29" si="14">S26/S22</f>
        <v>-20.54361333829516</v>
      </c>
      <c r="D29" s="25">
        <f t="shared" si="14"/>
        <v>-12.930872172061264</v>
      </c>
      <c r="E29" s="25">
        <f t="shared" si="14"/>
        <v>-14.74022061794102</v>
      </c>
      <c r="F29" s="25">
        <f t="shared" si="14"/>
        <v>-11.314122604322414</v>
      </c>
      <c r="G29" s="25">
        <f t="shared" si="14"/>
        <v>-11.393571428571429</v>
      </c>
      <c r="H29" s="25">
        <f t="shared" si="14"/>
        <v>-13.363401953971984</v>
      </c>
      <c r="I29" s="20" t="s">
        <v>267</v>
      </c>
      <c r="Q29" s="6" t="s">
        <v>114</v>
      </c>
      <c r="R29" s="6">
        <v>1273.9900000000007</v>
      </c>
      <c r="S29" s="6">
        <v>1440.7900000000004</v>
      </c>
      <c r="T29" s="6">
        <v>1377.9599999999982</v>
      </c>
      <c r="U29" s="6">
        <v>1461.5200000000032</v>
      </c>
      <c r="V29" s="6">
        <v>1980.7300000000014</v>
      </c>
      <c r="W29" s="6">
        <v>2775.26</v>
      </c>
      <c r="X29" s="6">
        <v>3662.6400000000003</v>
      </c>
    </row>
    <row r="30" spans="1:24" x14ac:dyDescent="0.35">
      <c r="A30" s="21" t="s">
        <v>160</v>
      </c>
      <c r="B30" s="25">
        <f>R26/R5</f>
        <v>6.4878946493851783</v>
      </c>
      <c r="C30" s="25">
        <f t="shared" ref="C30:H30" si="15">S26/S5</f>
        <v>6.91251901966662</v>
      </c>
      <c r="D30" s="25">
        <f t="shared" si="15"/>
        <v>5.7294105358448517</v>
      </c>
      <c r="E30" s="25">
        <f t="shared" si="15"/>
        <v>5.8722612924670248</v>
      </c>
      <c r="F30" s="25">
        <f t="shared" si="15"/>
        <v>6.5315032548446021</v>
      </c>
      <c r="G30" s="25">
        <f t="shared" si="15"/>
        <v>7.4919319014568702</v>
      </c>
      <c r="H30" s="25">
        <f t="shared" si="15"/>
        <v>8.4638551821225843</v>
      </c>
      <c r="I30" s="20" t="s">
        <v>268</v>
      </c>
      <c r="Q30" s="6" t="s">
        <v>115</v>
      </c>
      <c r="R30" s="6">
        <v>338.73</v>
      </c>
      <c r="S30" s="6">
        <v>399.27</v>
      </c>
      <c r="T30" s="6">
        <v>489.03</v>
      </c>
      <c r="U30" s="6">
        <v>493.68</v>
      </c>
      <c r="V30" s="6">
        <v>611.44000000000005</v>
      </c>
      <c r="W30" s="6">
        <v>631.23</v>
      </c>
      <c r="X30" s="6">
        <v>700.35</v>
      </c>
    </row>
    <row r="31" spans="1:24" x14ac:dyDescent="0.35">
      <c r="Q31" s="6" t="s">
        <v>116</v>
      </c>
      <c r="R31" s="6">
        <v>935.26000000000067</v>
      </c>
      <c r="S31" s="6">
        <v>1041.5200000000004</v>
      </c>
      <c r="T31" s="6">
        <v>888.92999999999824</v>
      </c>
      <c r="U31" s="6">
        <v>967.8400000000031</v>
      </c>
      <c r="V31" s="6">
        <v>1369.2900000000013</v>
      </c>
      <c r="W31" s="6">
        <v>2144.0300000000002</v>
      </c>
      <c r="X31" s="6">
        <v>2962.2900000000004</v>
      </c>
    </row>
    <row r="32" spans="1:24" x14ac:dyDescent="0.35">
      <c r="Q32" s="6" t="s">
        <v>117</v>
      </c>
      <c r="R32" s="6">
        <v>56.62</v>
      </c>
      <c r="S32" s="6">
        <v>80.56</v>
      </c>
      <c r="T32" s="6">
        <v>102.19</v>
      </c>
      <c r="U32" s="6">
        <v>141.6</v>
      </c>
      <c r="V32" s="6">
        <v>125.92</v>
      </c>
      <c r="W32" s="6">
        <v>140.66</v>
      </c>
      <c r="X32" s="6">
        <v>181.63</v>
      </c>
    </row>
    <row r="33" spans="17:24" x14ac:dyDescent="0.35">
      <c r="Q33" s="6" t="s">
        <v>118</v>
      </c>
      <c r="R33" s="6">
        <v>878.64000000000067</v>
      </c>
      <c r="S33" s="6">
        <v>960.96000000000049</v>
      </c>
      <c r="T33" s="6">
        <v>786.73999999999819</v>
      </c>
      <c r="U33" s="6">
        <v>826.24000000000308</v>
      </c>
      <c r="V33" s="6">
        <v>1243.3700000000013</v>
      </c>
      <c r="W33" s="6">
        <v>2003.3700000000001</v>
      </c>
      <c r="X33" s="6">
        <v>2780.6600000000003</v>
      </c>
    </row>
    <row r="34" spans="17:24" x14ac:dyDescent="0.35">
      <c r="Q34" s="6" t="s">
        <v>119</v>
      </c>
      <c r="R34" s="6">
        <v>216.05</v>
      </c>
      <c r="S34" s="6">
        <v>290.82</v>
      </c>
      <c r="T34" s="6">
        <v>162.16000000000003</v>
      </c>
      <c r="U34" s="6">
        <v>214.2</v>
      </c>
      <c r="V34" s="6">
        <v>319.64999999999998</v>
      </c>
      <c r="W34" s="6">
        <v>512.34</v>
      </c>
      <c r="X34" s="6">
        <v>697.66</v>
      </c>
    </row>
    <row r="35" spans="17:24" x14ac:dyDescent="0.35">
      <c r="Q35" s="6" t="s">
        <v>120</v>
      </c>
      <c r="R35" s="6">
        <v>662.5900000000006</v>
      </c>
      <c r="S35" s="6">
        <v>670.14000000000055</v>
      </c>
      <c r="T35" s="6">
        <v>624.57999999999811</v>
      </c>
      <c r="U35" s="6">
        <v>612.04000000000315</v>
      </c>
      <c r="V35" s="6">
        <v>923.72000000000128</v>
      </c>
      <c r="W35" s="6">
        <v>1491.0300000000002</v>
      </c>
      <c r="X35" s="6">
        <v>2083.0000000000005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58"/>
  <sheetViews>
    <sheetView tabSelected="1" zoomScale="87" zoomScaleNormal="116" workbookViewId="0">
      <selection activeCell="I22" sqref="I22"/>
    </sheetView>
  </sheetViews>
  <sheetFormatPr defaultRowHeight="14.5" x14ac:dyDescent="0.35"/>
  <cols>
    <col min="1" max="1" width="33.453125" bestFit="1" customWidth="1"/>
    <col min="9" max="9" width="9" bestFit="1" customWidth="1"/>
    <col min="19" max="19" width="24.26953125" bestFit="1" customWidth="1"/>
  </cols>
  <sheetData>
    <row r="1" spans="1:41" x14ac:dyDescent="0.35">
      <c r="A1" s="68" t="s">
        <v>163</v>
      </c>
      <c r="B1" s="68">
        <v>2018</v>
      </c>
      <c r="C1" s="68">
        <v>2019</v>
      </c>
      <c r="D1" s="68">
        <v>2020</v>
      </c>
      <c r="E1" s="68">
        <v>2021</v>
      </c>
      <c r="F1" s="68">
        <v>2022</v>
      </c>
      <c r="G1" s="68">
        <v>2023</v>
      </c>
      <c r="H1" s="68">
        <v>2024</v>
      </c>
      <c r="I1" s="68" t="s">
        <v>180</v>
      </c>
      <c r="J1" s="68" t="s">
        <v>181</v>
      </c>
      <c r="K1" s="1"/>
      <c r="L1" s="1"/>
      <c r="M1" s="1"/>
      <c r="N1" s="1"/>
      <c r="O1" s="1"/>
      <c r="P1" s="1"/>
      <c r="Q1" s="1"/>
      <c r="R1" s="1"/>
      <c r="S1" s="6" t="s">
        <v>88</v>
      </c>
      <c r="T1" s="6"/>
      <c r="U1" s="6"/>
      <c r="V1" s="6"/>
      <c r="W1" s="6"/>
      <c r="X1" s="6"/>
      <c r="Y1" s="6"/>
      <c r="Z1" s="6"/>
      <c r="AA1" s="1"/>
      <c r="AB1" s="1"/>
      <c r="AC1" s="1"/>
      <c r="AD1" s="1"/>
      <c r="AE1" s="1"/>
      <c r="AF1" s="1"/>
      <c r="AG1" s="1"/>
      <c r="AH1" s="1"/>
      <c r="AI1" s="1"/>
      <c r="AJ1" s="1"/>
      <c r="AK1" s="1"/>
      <c r="AL1" s="1"/>
      <c r="AM1" s="1"/>
      <c r="AN1" s="1"/>
      <c r="AO1" s="1"/>
    </row>
    <row r="2" spans="1:41" x14ac:dyDescent="0.35">
      <c r="A2" s="6" t="s">
        <v>164</v>
      </c>
      <c r="B2" s="6"/>
      <c r="C2" s="31">
        <f>(U25-T25)/T25</f>
        <v>0.16646539878573355</v>
      </c>
      <c r="D2" s="31">
        <f t="shared" ref="D2:H2" si="0">(V25-U25)/U25</f>
        <v>-9.6721496849725516E-2</v>
      </c>
      <c r="E2" s="31">
        <f t="shared" si="0"/>
        <v>1.9936871940221798E-2</v>
      </c>
      <c r="F2" s="31">
        <f t="shared" si="0"/>
        <v>0.23987771330311702</v>
      </c>
      <c r="G2" s="31">
        <f t="shared" si="0"/>
        <v>0.27243134145462411</v>
      </c>
      <c r="H2" s="31">
        <f t="shared" si="0"/>
        <v>0.20568412449874721</v>
      </c>
      <c r="I2" s="33">
        <f t="shared" ref="I2:I17" si="1">AVERAGE(B2:H2)</f>
        <v>0.13461232552211969</v>
      </c>
      <c r="J2" s="6" t="s">
        <v>269</v>
      </c>
      <c r="K2" s="1"/>
      <c r="L2" s="1"/>
      <c r="M2" s="1"/>
      <c r="N2" s="1"/>
      <c r="O2" s="1"/>
      <c r="P2" s="1"/>
      <c r="Q2" s="1"/>
      <c r="R2" s="1"/>
      <c r="S2" s="6"/>
      <c r="T2" s="6"/>
      <c r="U2" s="6"/>
      <c r="V2" s="6"/>
      <c r="W2" s="6"/>
      <c r="X2" s="6"/>
      <c r="Y2" s="6"/>
      <c r="Z2" s="6"/>
      <c r="AA2" s="1"/>
      <c r="AB2" s="1"/>
      <c r="AC2" s="1"/>
      <c r="AD2" s="1"/>
      <c r="AE2" s="1"/>
      <c r="AF2" s="1"/>
      <c r="AG2" s="1"/>
      <c r="AH2" s="1"/>
      <c r="AI2" s="1"/>
      <c r="AJ2" s="1"/>
      <c r="AK2" s="1"/>
      <c r="AL2" s="1"/>
      <c r="AM2" s="1"/>
      <c r="AN2" s="1"/>
      <c r="AO2" s="1"/>
    </row>
    <row r="3" spans="1:41" x14ac:dyDescent="0.35">
      <c r="A3" s="6" t="s">
        <v>165</v>
      </c>
      <c r="B3" s="31">
        <f>T26/T25</f>
        <v>0.73482263027879968</v>
      </c>
      <c r="C3" s="31">
        <f>U26/U25</f>
        <v>0.75983534477364023</v>
      </c>
      <c r="D3" s="31">
        <f t="shared" ref="D3:H3" si="2">V26/V25</f>
        <v>0.73750261311760734</v>
      </c>
      <c r="E3" s="31">
        <f t="shared" si="2"/>
        <v>0.75811615091241324</v>
      </c>
      <c r="F3" s="31">
        <f t="shared" si="2"/>
        <v>0.75966121242701645</v>
      </c>
      <c r="G3" s="31">
        <f t="shared" si="2"/>
        <v>0.75516661341623781</v>
      </c>
      <c r="H3" s="31">
        <f t="shared" si="2"/>
        <v>0.73387763156658281</v>
      </c>
      <c r="I3" s="33">
        <f t="shared" si="1"/>
        <v>0.74842602807032821</v>
      </c>
      <c r="J3" s="6" t="s">
        <v>270</v>
      </c>
      <c r="K3" s="1"/>
      <c r="L3" s="1"/>
      <c r="M3" s="1"/>
      <c r="N3" s="1"/>
      <c r="O3" s="1"/>
      <c r="P3" s="1"/>
      <c r="Q3" s="1"/>
      <c r="R3" s="1"/>
      <c r="S3" s="6"/>
      <c r="T3" s="6" t="s">
        <v>108</v>
      </c>
      <c r="U3" s="6" t="s">
        <v>89</v>
      </c>
      <c r="V3" s="6" t="s">
        <v>90</v>
      </c>
      <c r="W3" s="6" t="s">
        <v>91</v>
      </c>
      <c r="X3" s="6" t="s">
        <v>92</v>
      </c>
      <c r="Y3" s="6" t="s">
        <v>93</v>
      </c>
      <c r="Z3" s="6" t="s">
        <v>109</v>
      </c>
      <c r="AA3" s="1"/>
      <c r="AB3" s="1"/>
      <c r="AC3" s="1"/>
      <c r="AD3" s="1"/>
      <c r="AE3" s="1"/>
      <c r="AF3" s="1"/>
      <c r="AG3" s="1"/>
      <c r="AH3" s="1"/>
      <c r="AI3" s="1"/>
      <c r="AJ3" s="1"/>
      <c r="AK3" s="1"/>
      <c r="AL3" s="1"/>
      <c r="AM3" s="1"/>
      <c r="AN3" s="1"/>
      <c r="AO3" s="1"/>
    </row>
    <row r="4" spans="1:41" x14ac:dyDescent="0.35">
      <c r="A4" s="6" t="s">
        <v>166</v>
      </c>
      <c r="B4" s="31">
        <f>T27/T25</f>
        <v>0.18360368966925902</v>
      </c>
      <c r="C4" s="31">
        <f t="shared" ref="C4:H4" si="3">U27/U25</f>
        <v>0.16107624224233236</v>
      </c>
      <c r="D4" s="31">
        <f t="shared" si="3"/>
        <v>0.17875851390178571</v>
      </c>
      <c r="E4" s="31">
        <f t="shared" si="3"/>
        <v>0.15480313712685845</v>
      </c>
      <c r="F4" s="31">
        <f t="shared" si="3"/>
        <v>0.14515485715658716</v>
      </c>
      <c r="G4" s="31">
        <f t="shared" si="3"/>
        <v>0.14002219145530781</v>
      </c>
      <c r="H4" s="31">
        <f t="shared" si="3"/>
        <v>0.1513956190935602</v>
      </c>
      <c r="I4" s="33">
        <f t="shared" si="1"/>
        <v>0.15925917866367012</v>
      </c>
      <c r="J4" s="6" t="s">
        <v>271</v>
      </c>
      <c r="K4" s="1"/>
      <c r="L4" s="1"/>
      <c r="M4" s="1"/>
      <c r="N4" s="1"/>
      <c r="O4" s="1"/>
      <c r="P4" s="1"/>
      <c r="Q4" s="1"/>
      <c r="R4" s="1"/>
      <c r="S4" s="6" t="s">
        <v>94</v>
      </c>
      <c r="T4" s="6">
        <v>2407.1999999999998</v>
      </c>
      <c r="U4" s="6">
        <v>2635.43</v>
      </c>
      <c r="V4" s="6">
        <v>2872.1</v>
      </c>
      <c r="W4" s="6">
        <v>2858.1</v>
      </c>
      <c r="X4" s="6">
        <v>3186.02</v>
      </c>
      <c r="Y4" s="6">
        <v>3534.29</v>
      </c>
      <c r="Z4" s="6">
        <v>3771.91</v>
      </c>
      <c r="AA4" s="1"/>
      <c r="AB4" s="1"/>
      <c r="AC4" s="1"/>
      <c r="AD4" s="1"/>
      <c r="AE4" s="1"/>
      <c r="AF4" s="1"/>
      <c r="AG4" s="1"/>
      <c r="AH4" s="1"/>
      <c r="AI4" s="1"/>
      <c r="AJ4" s="1"/>
      <c r="AK4" s="1"/>
      <c r="AL4" s="1"/>
      <c r="AM4" s="1"/>
      <c r="AN4" s="1"/>
      <c r="AO4" s="1"/>
    </row>
    <row r="5" spans="1:41" x14ac:dyDescent="0.35">
      <c r="A5" s="6" t="s">
        <v>167</v>
      </c>
      <c r="B5" s="6">
        <f>T25/T4</f>
        <v>6.4878946493851783</v>
      </c>
      <c r="C5" s="6">
        <f>U25/U4</f>
        <v>6.91251901966662</v>
      </c>
      <c r="D5" s="6">
        <f t="shared" ref="D5:H5" si="4">V25/V4</f>
        <v>5.7294105358448517</v>
      </c>
      <c r="E5" s="6">
        <f t="shared" si="4"/>
        <v>5.8722612924670248</v>
      </c>
      <c r="F5" s="6">
        <f t="shared" si="4"/>
        <v>6.5315032548446021</v>
      </c>
      <c r="G5" s="6">
        <f t="shared" si="4"/>
        <v>7.4919319014568702</v>
      </c>
      <c r="H5" s="6">
        <f t="shared" si="4"/>
        <v>8.4638551821225843</v>
      </c>
      <c r="I5" s="32">
        <f t="shared" si="1"/>
        <v>6.7841965479696764</v>
      </c>
      <c r="J5" s="6" t="s">
        <v>272</v>
      </c>
      <c r="K5" s="1"/>
      <c r="L5" s="1"/>
      <c r="M5" s="1"/>
      <c r="N5" s="1"/>
      <c r="O5" s="1"/>
      <c r="P5" s="1"/>
      <c r="Q5" s="1"/>
      <c r="R5" s="1"/>
      <c r="S5" s="6" t="s">
        <v>95</v>
      </c>
      <c r="T5" s="6">
        <v>2219.0700000000006</v>
      </c>
      <c r="U5" s="6">
        <v>2579.02</v>
      </c>
      <c r="V5" s="6">
        <v>3259.6299999999997</v>
      </c>
      <c r="W5" s="6">
        <v>3892.56</v>
      </c>
      <c r="X5" s="6">
        <v>5314.4599999999991</v>
      </c>
      <c r="Y5" s="6">
        <v>6773.55</v>
      </c>
      <c r="Z5" s="6">
        <v>8072.51</v>
      </c>
      <c r="AA5" s="1"/>
      <c r="AB5" s="1"/>
      <c r="AC5" s="1"/>
      <c r="AD5" s="1"/>
      <c r="AE5" s="1"/>
      <c r="AF5" s="1"/>
      <c r="AG5" s="1"/>
      <c r="AH5" s="1"/>
      <c r="AI5" s="1"/>
      <c r="AJ5" s="1"/>
      <c r="AK5" s="1"/>
      <c r="AL5" s="1"/>
      <c r="AM5" s="1"/>
      <c r="AN5" s="1"/>
      <c r="AO5" s="1"/>
    </row>
    <row r="6" spans="1:41" x14ac:dyDescent="0.35">
      <c r="A6" s="6" t="s">
        <v>168</v>
      </c>
      <c r="B6" s="6">
        <f>T25/T10</f>
        <v>2.1823834863000684</v>
      </c>
      <c r="C6" s="6">
        <f t="shared" ref="C6:H6" si="5">U25/U10</f>
        <v>2.1766849555999506</v>
      </c>
      <c r="D6" s="6">
        <f t="shared" si="5"/>
        <v>1.7593154088601695</v>
      </c>
      <c r="E6" s="6">
        <f t="shared" si="5"/>
        <v>1.6458536202678122</v>
      </c>
      <c r="F6" s="6">
        <f t="shared" si="5"/>
        <v>1.7483580918325936</v>
      </c>
      <c r="G6" s="6">
        <f t="shared" si="5"/>
        <v>1.8923614907817747</v>
      </c>
      <c r="H6" s="6">
        <f t="shared" si="5"/>
        <v>1.9875745848648756</v>
      </c>
      <c r="I6" s="32">
        <f t="shared" si="1"/>
        <v>1.9132188055010351</v>
      </c>
      <c r="J6" s="6" t="s">
        <v>273</v>
      </c>
      <c r="K6" s="1"/>
      <c r="L6" s="1"/>
      <c r="M6" s="1"/>
      <c r="N6" s="1"/>
      <c r="O6" s="1"/>
      <c r="P6" s="1"/>
      <c r="Q6" s="1"/>
      <c r="R6" s="1"/>
      <c r="S6" s="6" t="s">
        <v>96</v>
      </c>
      <c r="T6" s="6">
        <v>10.9</v>
      </c>
      <c r="U6" s="6">
        <v>43.870000000000005</v>
      </c>
      <c r="V6" s="6">
        <v>419.17</v>
      </c>
      <c r="W6" s="6">
        <v>929.81000000000006</v>
      </c>
      <c r="X6" s="6">
        <v>401.29</v>
      </c>
      <c r="Y6" s="6">
        <v>241.96</v>
      </c>
      <c r="Z6" s="6">
        <v>530.96</v>
      </c>
      <c r="AA6" s="1"/>
      <c r="AB6" s="1"/>
      <c r="AC6" s="1"/>
      <c r="AD6" s="1"/>
      <c r="AE6" s="1"/>
      <c r="AF6" s="1"/>
      <c r="AG6" s="1"/>
      <c r="AH6" s="1"/>
      <c r="AI6" s="1"/>
      <c r="AJ6" s="1"/>
      <c r="AK6" s="1"/>
      <c r="AL6" s="1"/>
      <c r="AM6" s="1"/>
      <c r="AN6" s="1"/>
      <c r="AO6" s="1"/>
    </row>
    <row r="7" spans="1:41" x14ac:dyDescent="0.35">
      <c r="A7" s="6" t="s">
        <v>169</v>
      </c>
      <c r="B7" s="31">
        <f>T29/T4</f>
        <v>0.14071535393818546</v>
      </c>
      <c r="C7" s="31">
        <f>U29/U4</f>
        <v>0.151500893592317</v>
      </c>
      <c r="D7" s="31">
        <f t="shared" ref="D7:H7" si="6">V29/V4</f>
        <v>0.17026914104662094</v>
      </c>
      <c r="E7" s="31">
        <f t="shared" si="6"/>
        <v>0.17273013540463944</v>
      </c>
      <c r="F7" s="31">
        <f t="shared" si="6"/>
        <v>0.19191342176131979</v>
      </c>
      <c r="G7" s="31">
        <f t="shared" si="6"/>
        <v>0.17860164276276141</v>
      </c>
      <c r="H7" s="31">
        <f t="shared" si="6"/>
        <v>0.18567516192061848</v>
      </c>
      <c r="I7" s="33">
        <f t="shared" si="1"/>
        <v>0.17020082148949464</v>
      </c>
      <c r="J7" s="6" t="s">
        <v>274</v>
      </c>
      <c r="K7" s="1"/>
      <c r="L7" s="1"/>
      <c r="M7" s="1"/>
      <c r="N7" s="1"/>
      <c r="O7" s="1"/>
      <c r="P7" s="1"/>
      <c r="Q7" s="1"/>
      <c r="R7" s="1"/>
      <c r="S7" s="6" t="s">
        <v>97</v>
      </c>
      <c r="T7" s="6">
        <v>968.37</v>
      </c>
      <c r="U7" s="6">
        <v>1414.14</v>
      </c>
      <c r="V7" s="6">
        <v>1281.3599999999999</v>
      </c>
      <c r="W7" s="6">
        <v>869.98</v>
      </c>
      <c r="X7" s="6">
        <v>972.75</v>
      </c>
      <c r="Y7" s="6">
        <v>979.29</v>
      </c>
      <c r="Z7" s="6">
        <v>1302.1400000000001</v>
      </c>
      <c r="AA7" s="1"/>
      <c r="AB7" s="1"/>
      <c r="AC7" s="1"/>
      <c r="AD7" s="1"/>
      <c r="AE7" s="1"/>
      <c r="AF7" s="1"/>
      <c r="AG7" s="1"/>
      <c r="AH7" s="1"/>
      <c r="AI7" s="1"/>
      <c r="AJ7" s="1"/>
      <c r="AK7" s="1"/>
      <c r="AL7" s="1"/>
      <c r="AM7" s="1"/>
      <c r="AN7" s="1"/>
      <c r="AO7" s="1"/>
    </row>
    <row r="8" spans="1:41" x14ac:dyDescent="0.35">
      <c r="A8" s="6" t="s">
        <v>182</v>
      </c>
      <c r="B8" s="31">
        <f>T14/T10</f>
        <v>0.14490430728986173</v>
      </c>
      <c r="C8" s="31">
        <f>U14/U10</f>
        <v>0.16464102392536589</v>
      </c>
      <c r="D8" s="31">
        <f t="shared" ref="D8:H8" si="7">V14/V10</f>
        <v>0.22284172892619947</v>
      </c>
      <c r="E8" s="31">
        <f t="shared" si="7"/>
        <v>0.12060269969453145</v>
      </c>
      <c r="F8" s="31">
        <f t="shared" si="7"/>
        <v>0.16490244330722356</v>
      </c>
      <c r="G8" s="31">
        <f t="shared" si="7"/>
        <v>0.19034346526933565</v>
      </c>
      <c r="H8" s="31">
        <f t="shared" si="7"/>
        <v>0.12225069479723874</v>
      </c>
      <c r="I8" s="33">
        <f t="shared" si="1"/>
        <v>0.16149805188710809</v>
      </c>
      <c r="J8" s="6" t="s">
        <v>275</v>
      </c>
      <c r="K8" s="1"/>
      <c r="L8" s="1"/>
      <c r="M8" s="1"/>
      <c r="N8" s="1"/>
      <c r="O8" s="1"/>
      <c r="P8" s="1"/>
      <c r="Q8" s="1"/>
      <c r="R8" s="1"/>
      <c r="S8" s="6" t="s">
        <v>98</v>
      </c>
      <c r="T8" s="6">
        <v>964.39</v>
      </c>
      <c r="U8" s="6">
        <v>1175.94</v>
      </c>
      <c r="V8" s="6">
        <v>1038.93</v>
      </c>
      <c r="W8" s="6">
        <v>1151.81</v>
      </c>
      <c r="X8" s="6">
        <v>1122.68</v>
      </c>
      <c r="Y8" s="6">
        <v>1236.3599999999999</v>
      </c>
      <c r="Z8" s="6">
        <v>1370.8</v>
      </c>
      <c r="AA8" s="1"/>
      <c r="AB8" s="1"/>
      <c r="AC8" s="1"/>
      <c r="AD8" s="1"/>
      <c r="AE8" s="1"/>
      <c r="AF8" s="1"/>
      <c r="AG8" s="1"/>
      <c r="AH8" s="1"/>
      <c r="AI8" s="1"/>
      <c r="AJ8" s="1"/>
      <c r="AK8" s="1"/>
      <c r="AL8" s="1"/>
      <c r="AM8" s="1"/>
      <c r="AN8" s="1"/>
      <c r="AO8" s="1"/>
    </row>
    <row r="9" spans="1:41" x14ac:dyDescent="0.35">
      <c r="A9" s="6" t="s">
        <v>170</v>
      </c>
      <c r="B9" s="31">
        <f>T31/T14</f>
        <v>5.4601386732499486E-2</v>
      </c>
      <c r="C9" s="31">
        <f>U31/U14</f>
        <v>5.8464084067521079E-2</v>
      </c>
      <c r="D9" s="31">
        <f t="shared" ref="D9:H9" si="8">V31/V14</f>
        <v>4.9028215572539592E-2</v>
      </c>
      <c r="E9" s="31">
        <f t="shared" si="8"/>
        <v>0.11513692838092761</v>
      </c>
      <c r="F9" s="31">
        <f t="shared" si="8"/>
        <v>6.4155865329746473E-2</v>
      </c>
      <c r="G9" s="31">
        <f t="shared" si="8"/>
        <v>5.2812988105250515E-2</v>
      </c>
      <c r="H9" s="31">
        <f t="shared" si="8"/>
        <v>9.2497530072009865E-2</v>
      </c>
      <c r="I9" s="33">
        <f t="shared" si="1"/>
        <v>6.9528142608642082E-2</v>
      </c>
      <c r="J9" s="6" t="s">
        <v>276</v>
      </c>
      <c r="K9" s="1"/>
      <c r="L9" s="1"/>
      <c r="M9" s="1"/>
      <c r="N9" s="1"/>
      <c r="O9" s="1"/>
      <c r="P9" s="1"/>
      <c r="Q9" s="1"/>
      <c r="R9" s="1"/>
      <c r="S9" s="6" t="s">
        <v>99</v>
      </c>
      <c r="T9" s="6">
        <v>586.30999999999995</v>
      </c>
      <c r="U9" s="6">
        <v>520.95999999999958</v>
      </c>
      <c r="V9" s="6">
        <v>482.13000000000011</v>
      </c>
      <c r="W9" s="6">
        <v>495.19000000000005</v>
      </c>
      <c r="X9" s="6">
        <v>905.10999999999967</v>
      </c>
      <c r="Y9" s="6">
        <v>1226.9400000000005</v>
      </c>
      <c r="Z9" s="6">
        <v>1013.9199999999996</v>
      </c>
      <c r="AA9" s="1"/>
      <c r="AB9" s="1"/>
      <c r="AC9" s="1"/>
      <c r="AD9" s="1"/>
      <c r="AE9" s="1"/>
      <c r="AF9" s="1"/>
      <c r="AG9" s="1"/>
      <c r="AH9" s="1"/>
      <c r="AI9" s="1"/>
      <c r="AJ9" s="1"/>
      <c r="AK9" s="1"/>
      <c r="AL9" s="1"/>
      <c r="AM9" s="1"/>
      <c r="AN9" s="1"/>
      <c r="AO9" s="1"/>
    </row>
    <row r="10" spans="1:41" x14ac:dyDescent="0.35">
      <c r="A10" s="6" t="s">
        <v>171</v>
      </c>
      <c r="B10" s="31">
        <f>T33/T32</f>
        <v>0.24589137758353802</v>
      </c>
      <c r="C10" s="31">
        <f>U33/U32</f>
        <v>0.30263486513486498</v>
      </c>
      <c r="D10" s="31">
        <f t="shared" ref="D10:H10" si="9">V33/V32</f>
        <v>0.20611637898162086</v>
      </c>
      <c r="E10" s="31">
        <f t="shared" si="9"/>
        <v>0.2592467079783104</v>
      </c>
      <c r="F10" s="31">
        <f t="shared" si="9"/>
        <v>0.25708357126197323</v>
      </c>
      <c r="G10" s="31">
        <f t="shared" si="9"/>
        <v>0.2557390796507884</v>
      </c>
      <c r="H10" s="31">
        <f t="shared" si="9"/>
        <v>0.25089726899369208</v>
      </c>
      <c r="I10" s="33">
        <f t="shared" si="1"/>
        <v>0.25394417851211254</v>
      </c>
      <c r="J10" s="6" t="s">
        <v>277</v>
      </c>
      <c r="K10" s="1"/>
      <c r="L10" s="1"/>
      <c r="M10" s="1"/>
      <c r="N10" s="1"/>
      <c r="O10" s="1"/>
      <c r="P10" s="1"/>
      <c r="Q10" s="1"/>
      <c r="R10" s="1"/>
      <c r="S10" s="6" t="s">
        <v>100</v>
      </c>
      <c r="T10" s="6">
        <v>7156.24</v>
      </c>
      <c r="U10" s="6">
        <v>8369.3599999999988</v>
      </c>
      <c r="V10" s="6">
        <v>9353.32</v>
      </c>
      <c r="W10" s="6">
        <v>10197.450000000001</v>
      </c>
      <c r="X10" s="6">
        <v>11902.310000000001</v>
      </c>
      <c r="Y10" s="6">
        <v>13992.390000000001</v>
      </c>
      <c r="Z10" s="6">
        <v>16062.24</v>
      </c>
      <c r="AA10" s="1"/>
      <c r="AB10" s="1"/>
      <c r="AC10" s="1"/>
      <c r="AD10" s="1"/>
      <c r="AE10" s="1"/>
      <c r="AF10" s="1"/>
      <c r="AG10" s="1"/>
      <c r="AH10" s="1"/>
      <c r="AI10" s="1"/>
      <c r="AJ10" s="1"/>
      <c r="AK10" s="1"/>
      <c r="AL10" s="1"/>
      <c r="AM10" s="1"/>
      <c r="AN10" s="1"/>
      <c r="AO10" s="1"/>
    </row>
    <row r="11" spans="1:41" x14ac:dyDescent="0.35">
      <c r="A11" s="6" t="s">
        <v>172</v>
      </c>
      <c r="B11" s="6">
        <f>T25/T7</f>
        <v>16.127781736319793</v>
      </c>
      <c r="C11" s="6">
        <f t="shared" ref="C11:H11" si="10">U25/U7</f>
        <v>12.88235959664531</v>
      </c>
      <c r="D11" s="6">
        <f t="shared" si="10"/>
        <v>12.842167696822127</v>
      </c>
      <c r="E11" s="6">
        <f t="shared" si="10"/>
        <v>19.291834295041266</v>
      </c>
      <c r="F11" s="6">
        <f t="shared" si="10"/>
        <v>21.392444101773322</v>
      </c>
      <c r="G11" s="6">
        <f t="shared" si="10"/>
        <v>27.038630027877339</v>
      </c>
      <c r="H11" s="6">
        <f t="shared" si="10"/>
        <v>24.51725620900978</v>
      </c>
      <c r="I11" s="32">
        <f t="shared" si="1"/>
        <v>19.15606766621271</v>
      </c>
      <c r="J11" s="6" t="s">
        <v>278</v>
      </c>
      <c r="K11" s="1"/>
      <c r="L11" s="1"/>
      <c r="M11" s="1"/>
      <c r="N11" s="1"/>
      <c r="O11" s="1"/>
      <c r="P11" s="1"/>
      <c r="Q11" s="1"/>
      <c r="R11" s="1"/>
      <c r="S11" s="6"/>
      <c r="T11" s="6"/>
      <c r="U11" s="6"/>
      <c r="V11" s="6"/>
      <c r="W11" s="6"/>
      <c r="X11" s="6"/>
      <c r="Y11" s="6"/>
      <c r="Z11" s="6"/>
      <c r="AA11" s="1"/>
      <c r="AB11" s="1"/>
      <c r="AC11" s="1"/>
      <c r="AD11" s="1"/>
      <c r="AE11" s="1"/>
      <c r="AF11" s="1"/>
      <c r="AG11" s="1"/>
      <c r="AH11" s="1"/>
      <c r="AI11" s="1"/>
      <c r="AJ11" s="1"/>
      <c r="AK11" s="1"/>
      <c r="AL11" s="1"/>
      <c r="AM11" s="1"/>
      <c r="AN11" s="1"/>
      <c r="AO11" s="1"/>
    </row>
    <row r="12" spans="1:41" x14ac:dyDescent="0.35">
      <c r="A12" s="6" t="s">
        <v>173</v>
      </c>
      <c r="B12" s="6">
        <f>T26/T8</f>
        <v>11.899967855328239</v>
      </c>
      <c r="C12" s="6">
        <f t="shared" ref="C12:H12" si="11">U26/U8</f>
        <v>11.771238328486145</v>
      </c>
      <c r="D12" s="6">
        <f t="shared" si="11"/>
        <v>11.681181600300308</v>
      </c>
      <c r="E12" s="6">
        <f t="shared" si="11"/>
        <v>11.046830640470215</v>
      </c>
      <c r="F12" s="6">
        <f t="shared" si="11"/>
        <v>14.080744290447855</v>
      </c>
      <c r="G12" s="6">
        <f t="shared" si="11"/>
        <v>16.173121097414992</v>
      </c>
      <c r="H12" s="6">
        <f t="shared" si="11"/>
        <v>17.091457543040558</v>
      </c>
      <c r="I12" s="32">
        <f t="shared" si="1"/>
        <v>13.39207733649833</v>
      </c>
      <c r="J12" s="6" t="s">
        <v>279</v>
      </c>
      <c r="K12" s="1"/>
      <c r="L12" s="1"/>
      <c r="M12" s="1"/>
      <c r="N12" s="1"/>
      <c r="O12" s="1"/>
      <c r="P12" s="1"/>
      <c r="Q12" s="1"/>
      <c r="R12" s="1"/>
      <c r="S12" s="6" t="s">
        <v>101</v>
      </c>
      <c r="T12" s="6"/>
      <c r="U12" s="6"/>
      <c r="V12" s="6"/>
      <c r="W12" s="6"/>
      <c r="X12" s="6"/>
      <c r="Y12" s="6"/>
      <c r="Z12" s="6"/>
      <c r="AA12" s="1"/>
      <c r="AB12" s="1"/>
      <c r="AC12" s="1"/>
      <c r="AD12" s="1"/>
      <c r="AE12" s="1"/>
      <c r="AF12" s="1"/>
      <c r="AG12" s="1"/>
      <c r="AH12" s="1"/>
      <c r="AI12" s="1"/>
      <c r="AJ12" s="1"/>
      <c r="AK12" s="1"/>
      <c r="AL12" s="1"/>
      <c r="AM12" s="1"/>
      <c r="AN12" s="1"/>
      <c r="AO12" s="1"/>
    </row>
    <row r="13" spans="1:41" x14ac:dyDescent="0.35">
      <c r="A13" s="6" t="s">
        <v>174</v>
      </c>
      <c r="B13" s="6">
        <f>T26/T16</f>
        <v>4.6164097571964149</v>
      </c>
      <c r="C13" s="6">
        <f t="shared" ref="C13:H13" si="12">U26/U16</f>
        <v>4.7341803755258383</v>
      </c>
      <c r="D13" s="6">
        <f t="shared" si="12"/>
        <v>4.2045357695945453</v>
      </c>
      <c r="E13" s="6">
        <f t="shared" si="12"/>
        <v>3.2445557935536513</v>
      </c>
      <c r="F13" s="6">
        <f t="shared" si="12"/>
        <v>3.9230316807210674</v>
      </c>
      <c r="G13" s="6">
        <f t="shared" si="12"/>
        <v>4.8409416640842888</v>
      </c>
      <c r="H13" s="6">
        <f t="shared" si="12"/>
        <v>4.5829794392596481</v>
      </c>
      <c r="I13" s="32">
        <f t="shared" si="1"/>
        <v>4.3066620685622077</v>
      </c>
      <c r="J13" s="6" t="s">
        <v>280</v>
      </c>
      <c r="K13" s="1"/>
      <c r="L13" s="1"/>
      <c r="M13" s="1"/>
      <c r="N13" s="1"/>
      <c r="O13" s="1"/>
      <c r="P13" s="1"/>
      <c r="Q13" s="1"/>
      <c r="R13" s="1"/>
      <c r="S13" s="6"/>
      <c r="T13" s="6"/>
      <c r="U13" s="6"/>
      <c r="V13" s="6"/>
      <c r="W13" s="6"/>
      <c r="X13" s="6"/>
      <c r="Y13" s="6"/>
      <c r="Z13" s="6"/>
      <c r="AA13" s="1"/>
      <c r="AB13" s="1"/>
      <c r="AC13" s="1"/>
      <c r="AD13" s="1"/>
      <c r="AE13" s="1"/>
      <c r="AF13" s="1"/>
      <c r="AG13" s="1"/>
      <c r="AH13" s="1"/>
      <c r="AI13" s="1"/>
      <c r="AJ13" s="1"/>
      <c r="AK13" s="1"/>
      <c r="AL13" s="1"/>
      <c r="AM13" s="1"/>
      <c r="AN13" s="1"/>
      <c r="AO13" s="1"/>
    </row>
    <row r="14" spans="1:41" x14ac:dyDescent="0.35">
      <c r="A14" s="6" t="s">
        <v>175</v>
      </c>
      <c r="B14" s="31">
        <f>T17/T25</f>
        <v>3.5278012199010611E-2</v>
      </c>
      <c r="C14" s="31">
        <f t="shared" ref="C14:H14" si="13">U17/U25</f>
        <v>2.4644489407414625E-2</v>
      </c>
      <c r="D14" s="31">
        <f t="shared" si="13"/>
        <v>3.1228578512637769E-2</v>
      </c>
      <c r="E14" s="31">
        <f t="shared" si="13"/>
        <v>3.3563301121159975E-2</v>
      </c>
      <c r="F14" s="31">
        <f t="shared" si="13"/>
        <v>3.3476056608760407E-2</v>
      </c>
      <c r="G14" s="31">
        <f t="shared" si="13"/>
        <v>2.7924751479115665E-2</v>
      </c>
      <c r="H14" s="31">
        <f t="shared" si="13"/>
        <v>2.6029525542758173E-2</v>
      </c>
      <c r="I14" s="33">
        <f t="shared" si="1"/>
        <v>3.0306387838693889E-2</v>
      </c>
      <c r="J14" s="6" t="s">
        <v>281</v>
      </c>
      <c r="K14" s="1"/>
      <c r="L14" s="1"/>
      <c r="M14" s="1"/>
      <c r="N14" s="1"/>
      <c r="O14" s="1"/>
      <c r="P14" s="1"/>
      <c r="Q14" s="1"/>
      <c r="R14" s="1"/>
      <c r="S14" s="6" t="s">
        <v>102</v>
      </c>
      <c r="T14" s="6">
        <v>1036.97</v>
      </c>
      <c r="U14" s="6">
        <v>1377.94</v>
      </c>
      <c r="V14" s="6">
        <v>2084.31</v>
      </c>
      <c r="W14" s="6">
        <v>1229.8399999999999</v>
      </c>
      <c r="X14" s="6">
        <v>1962.7200000000003</v>
      </c>
      <c r="Y14" s="6">
        <v>2663.3599999999997</v>
      </c>
      <c r="Z14" s="6">
        <v>1963.62</v>
      </c>
      <c r="AA14" s="1"/>
      <c r="AB14" s="1"/>
      <c r="AC14" s="1"/>
      <c r="AD14" s="1"/>
      <c r="AE14" s="1"/>
      <c r="AF14" s="1"/>
      <c r="AG14" s="1"/>
      <c r="AH14" s="1"/>
      <c r="AI14" s="1"/>
      <c r="AJ14" s="1"/>
      <c r="AK14" s="1"/>
      <c r="AL14" s="1"/>
      <c r="AM14" s="1"/>
      <c r="AN14" s="1"/>
      <c r="AO14" s="1"/>
    </row>
    <row r="15" spans="1:41" x14ac:dyDescent="0.35">
      <c r="A15" s="6" t="s">
        <v>176</v>
      </c>
      <c r="B15" s="31">
        <f>T9/T25</f>
        <v>3.7541475483523136E-2</v>
      </c>
      <c r="C15" s="31">
        <f t="shared" ref="C15:G15" si="14">U9/U25</f>
        <v>2.8596741807035645E-2</v>
      </c>
      <c r="D15" s="31">
        <f t="shared" si="14"/>
        <v>2.929912539561386E-2</v>
      </c>
      <c r="E15" s="31">
        <f t="shared" si="14"/>
        <v>2.9504555364163992E-2</v>
      </c>
      <c r="F15" s="31">
        <f t="shared" si="14"/>
        <v>4.349503832384246E-2</v>
      </c>
      <c r="G15" s="31">
        <f t="shared" si="14"/>
        <v>4.6336936990013865E-2</v>
      </c>
      <c r="H15" s="31">
        <f>Z9/Z25</f>
        <v>3.1759535660252643E-2</v>
      </c>
      <c r="I15" s="33">
        <f t="shared" si="1"/>
        <v>3.5219058432063653E-2</v>
      </c>
      <c r="J15" s="6" t="s">
        <v>282</v>
      </c>
      <c r="K15" s="1"/>
      <c r="L15" s="1"/>
      <c r="M15" s="1"/>
      <c r="N15" s="1"/>
      <c r="O15" s="1"/>
      <c r="P15" s="1"/>
      <c r="Q15" s="1"/>
      <c r="R15" s="1"/>
      <c r="S15" s="6" t="s">
        <v>103</v>
      </c>
      <c r="T15" s="6">
        <v>201.92999999999995</v>
      </c>
      <c r="U15" s="6">
        <v>271.24</v>
      </c>
      <c r="V15" s="6">
        <v>250.64999999999992</v>
      </c>
      <c r="W15" s="6">
        <v>311.75</v>
      </c>
      <c r="X15" s="6">
        <v>391.34999999999997</v>
      </c>
      <c r="Y15" s="6">
        <v>411.21000000000004</v>
      </c>
      <c r="Z15" s="6">
        <v>424.42000000000013</v>
      </c>
      <c r="AA15" s="1"/>
      <c r="AB15" s="1"/>
      <c r="AC15" s="1"/>
      <c r="AD15" s="1"/>
      <c r="AE15" s="1"/>
      <c r="AF15" s="1"/>
      <c r="AG15" s="1"/>
      <c r="AH15" s="1"/>
      <c r="AI15" s="1"/>
      <c r="AJ15" s="1"/>
      <c r="AK15" s="1"/>
      <c r="AL15" s="1"/>
      <c r="AM15" s="1"/>
      <c r="AN15" s="1"/>
      <c r="AO15" s="1"/>
    </row>
    <row r="16" spans="1:41" x14ac:dyDescent="0.35">
      <c r="A16" s="6" t="s">
        <v>177</v>
      </c>
      <c r="B16" s="31">
        <f>T5/T10</f>
        <v>0.31008881759136092</v>
      </c>
      <c r="C16" s="31">
        <f t="shared" ref="C16:H16" si="15">U5/U10</f>
        <v>0.3081502050335988</v>
      </c>
      <c r="D16" s="31">
        <f t="shared" si="15"/>
        <v>0.34849978403390452</v>
      </c>
      <c r="E16" s="31">
        <f t="shared" si="15"/>
        <v>0.38171895915155257</v>
      </c>
      <c r="F16" s="31">
        <f t="shared" si="15"/>
        <v>0.44650660249985075</v>
      </c>
      <c r="G16" s="31">
        <f t="shared" si="15"/>
        <v>0.48408813647990084</v>
      </c>
      <c r="H16" s="31">
        <f t="shared" si="15"/>
        <v>0.50257685104941774</v>
      </c>
      <c r="I16" s="33">
        <f t="shared" si="1"/>
        <v>0.39737562226279799</v>
      </c>
      <c r="J16" s="6" t="s">
        <v>283</v>
      </c>
      <c r="K16" s="1"/>
      <c r="L16" s="1"/>
      <c r="M16" s="1"/>
      <c r="N16" s="1"/>
      <c r="O16" s="1"/>
      <c r="P16" s="1"/>
      <c r="Q16" s="1"/>
      <c r="R16" s="1"/>
      <c r="S16" s="6" t="s">
        <v>104</v>
      </c>
      <c r="T16" s="6">
        <v>2485.96</v>
      </c>
      <c r="U16" s="6">
        <v>2923.9</v>
      </c>
      <c r="V16" s="6">
        <v>2886.39</v>
      </c>
      <c r="W16" s="6">
        <v>3921.6</v>
      </c>
      <c r="X16" s="6">
        <v>4029.58</v>
      </c>
      <c r="Y16" s="6">
        <v>4130.5599999999995</v>
      </c>
      <c r="Z16" s="6">
        <v>5112.17</v>
      </c>
      <c r="AA16" s="1"/>
      <c r="AB16" s="1"/>
      <c r="AC16" s="1"/>
      <c r="AD16" s="1"/>
      <c r="AE16" s="1"/>
      <c r="AF16" s="1"/>
      <c r="AG16" s="1"/>
      <c r="AH16" s="1"/>
      <c r="AI16" s="1"/>
      <c r="AJ16" s="1"/>
      <c r="AK16" s="1"/>
      <c r="AL16" s="1"/>
      <c r="AM16" s="1"/>
      <c r="AN16" s="1"/>
      <c r="AO16" s="1"/>
    </row>
    <row r="17" spans="1:41" x14ac:dyDescent="0.35">
      <c r="A17" s="6" t="s">
        <v>178</v>
      </c>
      <c r="B17" s="31">
        <f>T15/T10</f>
        <v>2.8217332006752142E-2</v>
      </c>
      <c r="C17" s="31">
        <f t="shared" ref="C17:H17" si="16">U15/U10</f>
        <v>3.2408690748157575E-2</v>
      </c>
      <c r="D17" s="31">
        <f t="shared" si="16"/>
        <v>2.679797120166956E-2</v>
      </c>
      <c r="E17" s="31">
        <f t="shared" si="16"/>
        <v>3.0571368332279147E-2</v>
      </c>
      <c r="F17" s="31">
        <f t="shared" si="16"/>
        <v>3.2880172000225159E-2</v>
      </c>
      <c r="G17" s="31">
        <f t="shared" si="16"/>
        <v>2.9388117398099968E-2</v>
      </c>
      <c r="H17" s="31">
        <f t="shared" si="16"/>
        <v>2.6423462729980383E-2</v>
      </c>
      <c r="I17" s="33">
        <f t="shared" si="1"/>
        <v>2.9526730631023422E-2</v>
      </c>
      <c r="J17" s="6" t="s">
        <v>284</v>
      </c>
      <c r="K17" s="1"/>
      <c r="L17" s="1"/>
      <c r="M17" s="1"/>
      <c r="N17" s="1"/>
      <c r="O17" s="1"/>
      <c r="P17" s="1"/>
      <c r="Q17" s="1"/>
      <c r="R17" s="1"/>
      <c r="S17" s="6" t="s">
        <v>105</v>
      </c>
      <c r="T17" s="6">
        <v>550.96</v>
      </c>
      <c r="U17" s="6">
        <v>448.95999999999958</v>
      </c>
      <c r="V17" s="6">
        <v>513.88</v>
      </c>
      <c r="W17" s="6">
        <v>563.30999999999972</v>
      </c>
      <c r="X17" s="6">
        <v>696.61999999999966</v>
      </c>
      <c r="Y17" s="6">
        <v>739.41000000000076</v>
      </c>
      <c r="Z17" s="6">
        <v>830.99000000000035</v>
      </c>
      <c r="AA17" s="1"/>
      <c r="AB17" s="1"/>
      <c r="AC17" s="1"/>
      <c r="AD17" s="1"/>
      <c r="AE17" s="1"/>
      <c r="AF17" s="1"/>
      <c r="AG17" s="1"/>
      <c r="AH17" s="1"/>
      <c r="AI17" s="1"/>
      <c r="AJ17" s="1"/>
      <c r="AK17" s="1"/>
      <c r="AL17" s="1"/>
      <c r="AM17" s="1"/>
      <c r="AN17" s="1"/>
      <c r="AO17" s="1"/>
    </row>
    <row r="18" spans="1:41" x14ac:dyDescent="0.35">
      <c r="A18" s="6"/>
      <c r="B18" s="6"/>
      <c r="C18" s="6"/>
      <c r="D18" s="6"/>
      <c r="E18" s="6"/>
      <c r="F18" s="6"/>
      <c r="G18" s="6"/>
      <c r="H18" s="6"/>
      <c r="I18" s="6"/>
      <c r="J18" s="6"/>
      <c r="K18" s="1"/>
      <c r="L18" s="1"/>
      <c r="M18" s="1"/>
      <c r="N18" s="1"/>
      <c r="O18" s="1"/>
      <c r="P18" s="1"/>
      <c r="Q18" s="1"/>
      <c r="R18" s="1"/>
      <c r="S18" s="6" t="s">
        <v>106</v>
      </c>
      <c r="T18" s="6">
        <v>4275.82</v>
      </c>
      <c r="U18" s="6">
        <v>5022.0399999999991</v>
      </c>
      <c r="V18" s="6">
        <v>5735.2300000000005</v>
      </c>
      <c r="W18" s="6">
        <v>6026.4999999999991</v>
      </c>
      <c r="X18" s="6">
        <v>7080.2699999999995</v>
      </c>
      <c r="Y18" s="6">
        <v>7944.54</v>
      </c>
      <c r="Z18" s="6">
        <v>8331.2000000000007</v>
      </c>
      <c r="AA18" s="1"/>
      <c r="AB18" s="1"/>
      <c r="AC18" s="1"/>
      <c r="AD18" s="1"/>
      <c r="AE18" s="1"/>
      <c r="AF18" s="1"/>
      <c r="AG18" s="1"/>
      <c r="AH18" s="1"/>
      <c r="AI18" s="1"/>
      <c r="AJ18" s="1"/>
      <c r="AK18" s="1"/>
      <c r="AL18" s="1"/>
      <c r="AM18" s="1"/>
      <c r="AN18" s="1"/>
      <c r="AO18" s="1"/>
    </row>
    <row r="19" spans="1:41" x14ac:dyDescent="0.35">
      <c r="A19" s="6" t="s">
        <v>179</v>
      </c>
      <c r="B19" s="6"/>
      <c r="C19" s="6"/>
      <c r="D19" s="6"/>
      <c r="E19" s="6"/>
      <c r="F19" s="6"/>
      <c r="G19" s="6"/>
      <c r="H19" s="6"/>
      <c r="I19" s="6"/>
      <c r="J19" s="6"/>
      <c r="K19" s="1"/>
      <c r="L19" s="1"/>
      <c r="M19" s="1"/>
      <c r="N19" s="1"/>
      <c r="O19" s="1"/>
      <c r="P19" s="1"/>
      <c r="Q19" s="1"/>
      <c r="R19" s="1"/>
      <c r="S19" s="6" t="s">
        <v>18</v>
      </c>
      <c r="T19" s="6">
        <v>2880.42</v>
      </c>
      <c r="U19" s="6">
        <v>3347.32</v>
      </c>
      <c r="V19" s="6">
        <v>3618.09</v>
      </c>
      <c r="W19" s="6">
        <v>4170.95</v>
      </c>
      <c r="X19" s="6">
        <v>4822.04</v>
      </c>
      <c r="Y19" s="6">
        <v>6047.85</v>
      </c>
      <c r="Z19" s="6">
        <v>7731.04</v>
      </c>
      <c r="AA19" s="1"/>
      <c r="AB19" s="1"/>
      <c r="AC19" s="1"/>
      <c r="AD19" s="1"/>
      <c r="AE19" s="1"/>
      <c r="AF19" s="1"/>
      <c r="AG19" s="1"/>
      <c r="AH19" s="1"/>
      <c r="AI19" s="1"/>
      <c r="AJ19" s="1"/>
      <c r="AK19" s="1"/>
      <c r="AL19" s="1"/>
      <c r="AM19" s="1"/>
      <c r="AN19" s="1"/>
      <c r="AO19" s="1"/>
    </row>
    <row r="20" spans="1:41" x14ac:dyDescent="0.35">
      <c r="A20" s="1"/>
      <c r="B20" s="1"/>
      <c r="C20" s="1"/>
      <c r="D20" s="1"/>
      <c r="E20" s="1"/>
      <c r="F20" s="1"/>
      <c r="G20" s="1"/>
      <c r="H20" s="1"/>
      <c r="I20" s="1"/>
      <c r="J20" s="1"/>
      <c r="K20" s="1"/>
      <c r="L20" s="1"/>
      <c r="M20" s="1"/>
      <c r="N20" s="1"/>
      <c r="O20" s="1"/>
      <c r="P20" s="1"/>
      <c r="Q20" s="1"/>
      <c r="R20" s="1"/>
      <c r="S20" s="6" t="s">
        <v>107</v>
      </c>
      <c r="T20" s="6">
        <v>7156.24</v>
      </c>
      <c r="U20" s="6">
        <v>8369.3599999999988</v>
      </c>
      <c r="V20" s="6">
        <v>9353.32</v>
      </c>
      <c r="W20" s="6">
        <v>10197.449999999999</v>
      </c>
      <c r="X20" s="6">
        <v>11902.31</v>
      </c>
      <c r="Y20" s="6">
        <v>13992.39</v>
      </c>
      <c r="Z20" s="6">
        <v>16062.240000000002</v>
      </c>
      <c r="AA20" s="1"/>
      <c r="AB20" s="1"/>
      <c r="AC20" s="1"/>
      <c r="AD20" s="1"/>
      <c r="AE20" s="1"/>
      <c r="AF20" s="1"/>
      <c r="AG20" s="1"/>
      <c r="AH20" s="1"/>
      <c r="AI20" s="1"/>
      <c r="AJ20" s="1"/>
      <c r="AK20" s="1"/>
      <c r="AL20" s="1"/>
      <c r="AM20" s="1"/>
      <c r="AN20" s="1"/>
      <c r="AO20" s="1"/>
    </row>
    <row r="21" spans="1:41" x14ac:dyDescent="0.35">
      <c r="A21" s="1"/>
      <c r="B21" s="1"/>
      <c r="C21" s="1"/>
      <c r="D21" s="1"/>
      <c r="E21" s="1"/>
      <c r="F21" s="1"/>
      <c r="G21" s="1"/>
      <c r="H21" s="1"/>
      <c r="I21" s="1"/>
      <c r="J21" s="1"/>
      <c r="K21" s="1"/>
      <c r="L21" s="1"/>
      <c r="M21" s="1"/>
      <c r="N21" s="1"/>
      <c r="O21" s="1"/>
      <c r="P21" s="1"/>
      <c r="Q21" s="1"/>
      <c r="R21" s="1"/>
      <c r="S21" s="6"/>
      <c r="T21" s="6"/>
      <c r="U21" s="6"/>
      <c r="V21" s="6"/>
      <c r="W21" s="6"/>
      <c r="X21" s="6"/>
      <c r="Y21" s="6"/>
      <c r="Z21" s="6"/>
      <c r="AA21" s="1"/>
      <c r="AB21" s="1"/>
      <c r="AC21" s="1"/>
      <c r="AD21" s="1"/>
      <c r="AE21" s="1"/>
      <c r="AF21" s="1"/>
      <c r="AG21" s="1"/>
      <c r="AH21" s="1"/>
      <c r="AI21" s="1"/>
      <c r="AJ21" s="1"/>
      <c r="AK21" s="1"/>
      <c r="AL21" s="1"/>
      <c r="AM21" s="1"/>
      <c r="AN21" s="1"/>
      <c r="AO21" s="1"/>
    </row>
    <row r="22" spans="1:41" x14ac:dyDescent="0.35">
      <c r="A22" s="1"/>
      <c r="B22" s="1"/>
      <c r="C22" s="1"/>
      <c r="D22" s="1"/>
      <c r="E22" s="1"/>
      <c r="F22" s="1"/>
      <c r="G22" s="1"/>
      <c r="H22" s="1"/>
      <c r="I22" s="1"/>
      <c r="J22" s="1"/>
      <c r="K22" s="1"/>
      <c r="L22" s="1"/>
      <c r="M22" s="1"/>
      <c r="N22" s="1"/>
      <c r="O22" s="1"/>
      <c r="P22" s="1"/>
      <c r="Q22" s="1"/>
      <c r="R22" s="1"/>
      <c r="S22" s="6"/>
      <c r="T22" s="6"/>
      <c r="U22" s="6"/>
      <c r="V22" s="6"/>
      <c r="W22" s="6"/>
      <c r="X22" s="6"/>
      <c r="Y22" s="6"/>
      <c r="Z22" s="6"/>
      <c r="AA22" s="1"/>
      <c r="AB22" s="1"/>
      <c r="AC22" s="1"/>
      <c r="AD22" s="1"/>
      <c r="AE22" s="1"/>
      <c r="AF22" s="1"/>
      <c r="AG22" s="1"/>
      <c r="AH22" s="1"/>
      <c r="AI22" s="1"/>
      <c r="AJ22" s="1"/>
      <c r="AK22" s="1"/>
      <c r="AL22" s="1"/>
      <c r="AM22" s="1"/>
      <c r="AN22" s="1"/>
      <c r="AO22" s="1"/>
    </row>
    <row r="23" spans="1:41" x14ac:dyDescent="0.35">
      <c r="A23" s="1"/>
      <c r="B23" s="1"/>
      <c r="C23" s="1"/>
      <c r="D23" s="1"/>
      <c r="E23" s="1"/>
      <c r="F23" s="1"/>
      <c r="G23" s="1"/>
      <c r="H23" s="1"/>
      <c r="I23" s="1"/>
      <c r="J23" s="1"/>
      <c r="K23" s="1"/>
      <c r="L23" s="1"/>
      <c r="M23" s="1"/>
      <c r="N23" s="1"/>
      <c r="O23" s="1"/>
      <c r="P23" s="1"/>
      <c r="Q23" s="1"/>
      <c r="R23" s="1"/>
      <c r="S23" s="6" t="s">
        <v>110</v>
      </c>
      <c r="T23" s="6" t="s">
        <v>108</v>
      </c>
      <c r="U23" s="6" t="s">
        <v>89</v>
      </c>
      <c r="V23" s="6" t="s">
        <v>90</v>
      </c>
      <c r="W23" s="6" t="s">
        <v>91</v>
      </c>
      <c r="X23" s="6" t="s">
        <v>92</v>
      </c>
      <c r="Y23" s="6" t="s">
        <v>93</v>
      </c>
      <c r="Z23" s="6" t="s">
        <v>109</v>
      </c>
      <c r="AA23" s="1"/>
      <c r="AB23" s="1"/>
      <c r="AC23" s="1"/>
      <c r="AD23" s="1"/>
      <c r="AE23" s="1"/>
      <c r="AF23" s="1"/>
      <c r="AG23" s="1"/>
      <c r="AH23" s="1"/>
      <c r="AI23" s="1"/>
      <c r="AJ23" s="1"/>
      <c r="AK23" s="1"/>
      <c r="AL23" s="1"/>
      <c r="AM23" s="1"/>
      <c r="AN23" s="1"/>
      <c r="AO23" s="1"/>
    </row>
    <row r="24" spans="1:41" x14ac:dyDescent="0.35">
      <c r="A24" s="1"/>
      <c r="B24" s="1"/>
      <c r="C24" s="1"/>
      <c r="D24" s="1"/>
      <c r="E24" s="1"/>
      <c r="F24" s="1"/>
      <c r="G24" s="1"/>
      <c r="H24" s="1"/>
      <c r="I24" s="1"/>
      <c r="J24" s="1"/>
      <c r="K24" s="1"/>
      <c r="L24" s="1"/>
      <c r="M24" s="1"/>
      <c r="N24" s="1"/>
      <c r="O24" s="1"/>
      <c r="P24" s="1"/>
      <c r="Q24" s="1"/>
      <c r="R24" s="1"/>
      <c r="S24" s="6"/>
      <c r="T24" s="6"/>
      <c r="U24" s="6"/>
      <c r="V24" s="6"/>
      <c r="W24" s="6"/>
      <c r="X24" s="6"/>
      <c r="Y24" s="6"/>
      <c r="Z24" s="6"/>
      <c r="AA24" s="1"/>
      <c r="AB24" s="1"/>
      <c r="AC24" s="1"/>
      <c r="AD24" s="1"/>
      <c r="AE24" s="1"/>
      <c r="AF24" s="1"/>
      <c r="AG24" s="1"/>
      <c r="AH24" s="1"/>
      <c r="AI24" s="1"/>
      <c r="AJ24" s="1"/>
      <c r="AK24" s="1"/>
      <c r="AL24" s="1"/>
      <c r="AM24" s="1"/>
      <c r="AN24" s="1"/>
      <c r="AO24" s="1"/>
    </row>
    <row r="25" spans="1:41" x14ac:dyDescent="0.35">
      <c r="A25" s="1"/>
      <c r="B25" s="1"/>
      <c r="C25" s="1"/>
      <c r="D25" s="1"/>
      <c r="E25" s="1"/>
      <c r="F25" s="1"/>
      <c r="G25" s="1"/>
      <c r="H25" s="1"/>
      <c r="I25" s="1"/>
      <c r="J25" s="1"/>
      <c r="K25" s="1"/>
      <c r="L25" s="1"/>
      <c r="M25" s="1"/>
      <c r="N25" s="1"/>
      <c r="O25" s="1"/>
      <c r="P25" s="1"/>
      <c r="Q25" s="1"/>
      <c r="R25" s="1"/>
      <c r="S25" s="6" t="s">
        <v>111</v>
      </c>
      <c r="T25" s="6">
        <v>15617.66</v>
      </c>
      <c r="U25" s="6">
        <v>18217.46</v>
      </c>
      <c r="V25" s="6">
        <v>16455.439999999999</v>
      </c>
      <c r="W25" s="6">
        <v>16783.510000000002</v>
      </c>
      <c r="X25" s="6">
        <v>20809.5</v>
      </c>
      <c r="Y25" s="6">
        <v>26478.66</v>
      </c>
      <c r="Z25" s="6">
        <v>31924.899999999998</v>
      </c>
      <c r="AA25" s="1"/>
      <c r="AB25" s="1"/>
      <c r="AC25" s="1"/>
      <c r="AD25" s="1"/>
      <c r="AE25" s="1"/>
      <c r="AF25" s="1"/>
      <c r="AG25" s="1"/>
      <c r="AH25" s="1"/>
      <c r="AI25" s="1"/>
      <c r="AJ25" s="1"/>
      <c r="AK25" s="1"/>
      <c r="AL25" s="1"/>
      <c r="AM25" s="1"/>
      <c r="AN25" s="1"/>
      <c r="AO25" s="1"/>
    </row>
    <row r="26" spans="1:41" x14ac:dyDescent="0.35">
      <c r="A26" s="1"/>
      <c r="B26" s="1"/>
      <c r="C26" s="1"/>
      <c r="D26" s="1"/>
      <c r="E26" s="1"/>
      <c r="F26" s="1"/>
      <c r="G26" s="1"/>
      <c r="H26" s="1"/>
      <c r="I26" s="1"/>
      <c r="J26" s="1"/>
      <c r="K26" s="1"/>
      <c r="L26" s="1"/>
      <c r="M26" s="1"/>
      <c r="N26" s="1"/>
      <c r="O26" s="1"/>
      <c r="P26" s="1"/>
      <c r="Q26" s="1"/>
      <c r="R26" s="1"/>
      <c r="S26" s="6" t="s">
        <v>112</v>
      </c>
      <c r="T26" s="6">
        <v>11476.21</v>
      </c>
      <c r="U26" s="6">
        <v>13842.269999999999</v>
      </c>
      <c r="V26" s="6">
        <v>12135.93</v>
      </c>
      <c r="W26" s="6">
        <v>12723.849999999999</v>
      </c>
      <c r="X26" s="6">
        <v>15808.169999999998</v>
      </c>
      <c r="Y26" s="6">
        <v>19995.8</v>
      </c>
      <c r="Z26" s="6">
        <v>23428.969999999998</v>
      </c>
      <c r="AA26" s="1"/>
      <c r="AB26" s="1"/>
      <c r="AC26" s="1"/>
      <c r="AD26" s="1"/>
      <c r="AE26" s="1"/>
      <c r="AF26" s="1"/>
      <c r="AG26" s="1"/>
      <c r="AH26" s="1"/>
      <c r="AI26" s="1"/>
      <c r="AJ26" s="1"/>
      <c r="AK26" s="1"/>
      <c r="AL26" s="1"/>
      <c r="AM26" s="1"/>
      <c r="AN26" s="1"/>
      <c r="AO26" s="1"/>
    </row>
    <row r="27" spans="1:41" x14ac:dyDescent="0.35">
      <c r="A27" s="1"/>
      <c r="B27" s="1"/>
      <c r="C27" s="1"/>
      <c r="D27" s="1"/>
      <c r="E27" s="1"/>
      <c r="F27" s="1"/>
      <c r="G27" s="1"/>
      <c r="H27" s="1"/>
      <c r="I27" s="1"/>
      <c r="J27" s="1"/>
      <c r="K27" s="1"/>
      <c r="L27" s="1"/>
      <c r="M27" s="1"/>
      <c r="N27" s="1"/>
      <c r="O27" s="1"/>
      <c r="P27" s="1"/>
      <c r="Q27" s="1"/>
      <c r="R27" s="1"/>
      <c r="S27" s="6" t="s">
        <v>113</v>
      </c>
      <c r="T27" s="6">
        <v>2867.46</v>
      </c>
      <c r="U27" s="6">
        <v>2934.4</v>
      </c>
      <c r="V27" s="6">
        <v>2941.55</v>
      </c>
      <c r="W27" s="6">
        <v>2598.1400000000003</v>
      </c>
      <c r="X27" s="6">
        <v>3020.6000000000004</v>
      </c>
      <c r="Y27" s="6">
        <v>3707.6000000000004</v>
      </c>
      <c r="Z27" s="6">
        <v>4833.29</v>
      </c>
      <c r="AA27" s="1"/>
      <c r="AB27" s="1"/>
      <c r="AC27" s="1"/>
      <c r="AD27" s="1"/>
      <c r="AE27" s="1"/>
      <c r="AF27" s="1"/>
      <c r="AG27" s="1"/>
      <c r="AH27" s="1"/>
      <c r="AI27" s="1"/>
      <c r="AJ27" s="1"/>
      <c r="AK27" s="1"/>
      <c r="AL27" s="1"/>
      <c r="AM27" s="1"/>
      <c r="AN27" s="1"/>
      <c r="AO27" s="1"/>
    </row>
    <row r="28" spans="1:41" x14ac:dyDescent="0.35">
      <c r="A28" s="1"/>
      <c r="B28" s="1"/>
      <c r="C28" s="1"/>
      <c r="D28" s="1"/>
      <c r="E28" s="1"/>
      <c r="F28" s="1"/>
      <c r="G28" s="1"/>
      <c r="H28" s="1"/>
      <c r="I28" s="1"/>
      <c r="J28" s="1"/>
      <c r="K28" s="1"/>
      <c r="L28" s="1"/>
      <c r="M28" s="1"/>
      <c r="N28" s="1"/>
      <c r="O28" s="1"/>
      <c r="P28" s="1"/>
      <c r="Q28" s="1"/>
      <c r="R28" s="1"/>
      <c r="S28" s="6" t="s">
        <v>114</v>
      </c>
      <c r="T28" s="6">
        <v>1273.9900000000007</v>
      </c>
      <c r="U28" s="6">
        <v>1440.7900000000004</v>
      </c>
      <c r="V28" s="6">
        <v>1377.9599999999982</v>
      </c>
      <c r="W28" s="6">
        <v>1461.5200000000032</v>
      </c>
      <c r="X28" s="6">
        <v>1980.7300000000014</v>
      </c>
      <c r="Y28" s="6">
        <v>2775.26</v>
      </c>
      <c r="Z28" s="6">
        <v>3662.6400000000003</v>
      </c>
      <c r="AA28" s="1"/>
      <c r="AB28" s="1"/>
      <c r="AC28" s="1"/>
      <c r="AD28" s="1"/>
      <c r="AE28" s="1"/>
      <c r="AF28" s="1"/>
      <c r="AG28" s="1"/>
      <c r="AH28" s="1"/>
      <c r="AI28" s="1"/>
      <c r="AJ28" s="1"/>
      <c r="AK28" s="1"/>
      <c r="AL28" s="1"/>
      <c r="AM28" s="1"/>
      <c r="AN28" s="1"/>
      <c r="AO28" s="1"/>
    </row>
    <row r="29" spans="1:41" x14ac:dyDescent="0.35">
      <c r="A29" s="1"/>
      <c r="B29" s="1"/>
      <c r="C29" s="1"/>
      <c r="D29" s="1"/>
      <c r="E29" s="1"/>
      <c r="F29" s="1"/>
      <c r="G29" s="1"/>
      <c r="H29" s="1"/>
      <c r="I29" s="1"/>
      <c r="J29" s="1"/>
      <c r="K29" s="1"/>
      <c r="L29" s="1"/>
      <c r="M29" s="1"/>
      <c r="N29" s="1"/>
      <c r="O29" s="1"/>
      <c r="P29" s="1"/>
      <c r="Q29" s="1"/>
      <c r="R29" s="1"/>
      <c r="S29" s="6" t="s">
        <v>115</v>
      </c>
      <c r="T29" s="6">
        <v>338.73</v>
      </c>
      <c r="U29" s="6">
        <v>399.27</v>
      </c>
      <c r="V29" s="6">
        <v>489.03</v>
      </c>
      <c r="W29" s="6">
        <v>493.68</v>
      </c>
      <c r="X29" s="6">
        <v>611.44000000000005</v>
      </c>
      <c r="Y29" s="6">
        <v>631.23</v>
      </c>
      <c r="Z29" s="6">
        <v>700.35</v>
      </c>
      <c r="AA29" s="1"/>
      <c r="AB29" s="1"/>
      <c r="AC29" s="1"/>
      <c r="AD29" s="1"/>
      <c r="AE29" s="1"/>
      <c r="AF29" s="1"/>
      <c r="AG29" s="1"/>
      <c r="AH29" s="1"/>
      <c r="AI29" s="1"/>
      <c r="AJ29" s="1"/>
      <c r="AK29" s="1"/>
      <c r="AL29" s="1"/>
      <c r="AM29" s="1"/>
      <c r="AN29" s="1"/>
      <c r="AO29" s="1"/>
    </row>
    <row r="30" spans="1:41" x14ac:dyDescent="0.35">
      <c r="A30" s="1"/>
      <c r="B30" s="1"/>
      <c r="C30" s="1"/>
      <c r="D30" s="1"/>
      <c r="E30" s="1"/>
      <c r="F30" s="1"/>
      <c r="G30" s="1"/>
      <c r="H30" s="1"/>
      <c r="I30" s="1"/>
      <c r="J30" s="1"/>
      <c r="K30" s="1"/>
      <c r="L30" s="1"/>
      <c r="M30" s="1"/>
      <c r="N30" s="1"/>
      <c r="O30" s="1"/>
      <c r="P30" s="1"/>
      <c r="Q30" s="1"/>
      <c r="R30" s="1"/>
      <c r="S30" s="6" t="s">
        <v>116</v>
      </c>
      <c r="T30" s="6">
        <v>935.26000000000067</v>
      </c>
      <c r="U30" s="6">
        <v>1041.5200000000004</v>
      </c>
      <c r="V30" s="6">
        <v>888.92999999999824</v>
      </c>
      <c r="W30" s="6">
        <v>967.8400000000031</v>
      </c>
      <c r="X30" s="6">
        <v>1369.2900000000013</v>
      </c>
      <c r="Y30" s="6">
        <v>2144.0300000000002</v>
      </c>
      <c r="Z30" s="6">
        <v>2962.2900000000004</v>
      </c>
      <c r="AA30" s="1"/>
      <c r="AB30" s="1"/>
      <c r="AC30" s="1"/>
      <c r="AD30" s="1"/>
      <c r="AE30" s="1"/>
      <c r="AF30" s="1"/>
      <c r="AG30" s="1"/>
      <c r="AH30" s="1"/>
      <c r="AI30" s="1"/>
      <c r="AJ30" s="1"/>
      <c r="AK30" s="1"/>
      <c r="AL30" s="1"/>
      <c r="AM30" s="1"/>
      <c r="AN30" s="1"/>
      <c r="AO30" s="1"/>
    </row>
    <row r="31" spans="1:41" x14ac:dyDescent="0.35">
      <c r="A31" s="1"/>
      <c r="B31" s="1"/>
      <c r="C31" s="1"/>
      <c r="D31" s="1"/>
      <c r="E31" s="1"/>
      <c r="F31" s="1"/>
      <c r="G31" s="1"/>
      <c r="H31" s="1"/>
      <c r="I31" s="1"/>
      <c r="J31" s="1"/>
      <c r="K31" s="1"/>
      <c r="L31" s="1"/>
      <c r="M31" s="1"/>
      <c r="N31" s="1"/>
      <c r="O31" s="1"/>
      <c r="P31" s="1"/>
      <c r="Q31" s="1"/>
      <c r="R31" s="1"/>
      <c r="S31" s="6" t="s">
        <v>117</v>
      </c>
      <c r="T31" s="6">
        <v>56.62</v>
      </c>
      <c r="U31" s="6">
        <v>80.56</v>
      </c>
      <c r="V31" s="6">
        <v>102.19</v>
      </c>
      <c r="W31" s="6">
        <v>141.6</v>
      </c>
      <c r="X31" s="6">
        <v>125.92</v>
      </c>
      <c r="Y31" s="6">
        <v>140.66</v>
      </c>
      <c r="Z31" s="6">
        <v>181.63</v>
      </c>
      <c r="AA31" s="1"/>
      <c r="AB31" s="1"/>
      <c r="AC31" s="1"/>
      <c r="AD31" s="1"/>
      <c r="AE31" s="1"/>
      <c r="AF31" s="1"/>
      <c r="AG31" s="1"/>
      <c r="AH31" s="1"/>
      <c r="AI31" s="1"/>
      <c r="AJ31" s="1"/>
      <c r="AK31" s="1"/>
      <c r="AL31" s="1"/>
      <c r="AM31" s="1"/>
      <c r="AN31" s="1"/>
      <c r="AO31" s="1"/>
    </row>
    <row r="32" spans="1:41" x14ac:dyDescent="0.35">
      <c r="A32" s="1"/>
      <c r="B32" s="1"/>
      <c r="C32" s="1"/>
      <c r="D32" s="1"/>
      <c r="E32" s="1"/>
      <c r="F32" s="1"/>
      <c r="G32" s="1"/>
      <c r="H32" s="1"/>
      <c r="I32" s="1"/>
      <c r="J32" s="1"/>
      <c r="K32" s="1"/>
      <c r="L32" s="1"/>
      <c r="M32" s="1"/>
      <c r="N32" s="1"/>
      <c r="O32" s="1"/>
      <c r="P32" s="1"/>
      <c r="Q32" s="1"/>
      <c r="R32" s="1"/>
      <c r="S32" s="6" t="s">
        <v>118</v>
      </c>
      <c r="T32" s="6">
        <v>878.64000000000067</v>
      </c>
      <c r="U32" s="6">
        <v>960.96000000000049</v>
      </c>
      <c r="V32" s="6">
        <v>786.73999999999819</v>
      </c>
      <c r="W32" s="6">
        <v>826.24000000000308</v>
      </c>
      <c r="X32" s="6">
        <v>1243.3700000000013</v>
      </c>
      <c r="Y32" s="6">
        <v>2003.3700000000001</v>
      </c>
      <c r="Z32" s="6">
        <v>2780.6600000000003</v>
      </c>
      <c r="AA32" s="1"/>
      <c r="AB32" s="1"/>
      <c r="AC32" s="1"/>
      <c r="AD32" s="1"/>
      <c r="AE32" s="1"/>
      <c r="AF32" s="1"/>
      <c r="AG32" s="1"/>
      <c r="AH32" s="1"/>
      <c r="AI32" s="1"/>
      <c r="AJ32" s="1"/>
      <c r="AK32" s="1"/>
      <c r="AL32" s="1"/>
      <c r="AM32" s="1"/>
      <c r="AN32" s="1"/>
      <c r="AO32" s="1"/>
    </row>
    <row r="33" spans="1:41" x14ac:dyDescent="0.35">
      <c r="A33" s="1"/>
      <c r="B33" s="1"/>
      <c r="C33" s="1"/>
      <c r="D33" s="1"/>
      <c r="E33" s="1"/>
      <c r="F33" s="1"/>
      <c r="G33" s="1"/>
      <c r="H33" s="1"/>
      <c r="I33" s="1"/>
      <c r="J33" s="1"/>
      <c r="K33" s="1"/>
      <c r="L33" s="1"/>
      <c r="M33" s="1"/>
      <c r="N33" s="1"/>
      <c r="O33" s="1"/>
      <c r="P33" s="1"/>
      <c r="Q33" s="1"/>
      <c r="R33" s="1"/>
      <c r="S33" s="6" t="s">
        <v>119</v>
      </c>
      <c r="T33" s="6">
        <v>216.05</v>
      </c>
      <c r="U33" s="6">
        <v>290.82</v>
      </c>
      <c r="V33" s="6">
        <v>162.16000000000003</v>
      </c>
      <c r="W33" s="6">
        <v>214.2</v>
      </c>
      <c r="X33" s="6">
        <v>319.64999999999998</v>
      </c>
      <c r="Y33" s="6">
        <v>512.34</v>
      </c>
      <c r="Z33" s="6">
        <v>697.66</v>
      </c>
      <c r="AA33" s="1"/>
      <c r="AB33" s="1"/>
      <c r="AC33" s="1"/>
      <c r="AD33" s="1"/>
      <c r="AE33" s="1"/>
      <c r="AF33" s="1"/>
      <c r="AG33" s="1"/>
      <c r="AH33" s="1"/>
      <c r="AI33" s="1"/>
      <c r="AJ33" s="1"/>
      <c r="AK33" s="1"/>
      <c r="AL33" s="1"/>
      <c r="AM33" s="1"/>
      <c r="AN33" s="1"/>
      <c r="AO33" s="1"/>
    </row>
    <row r="34" spans="1:41" x14ac:dyDescent="0.35">
      <c r="A34" s="1"/>
      <c r="B34" s="1"/>
      <c r="C34" s="1"/>
      <c r="D34" s="1"/>
      <c r="E34" s="1"/>
      <c r="F34" s="1"/>
      <c r="G34" s="1"/>
      <c r="H34" s="1"/>
      <c r="I34" s="1"/>
      <c r="J34" s="1"/>
      <c r="K34" s="1"/>
      <c r="L34" s="1"/>
      <c r="M34" s="1"/>
      <c r="N34" s="1"/>
      <c r="O34" s="1"/>
      <c r="P34" s="1"/>
      <c r="Q34" s="1"/>
      <c r="R34" s="1"/>
      <c r="S34" s="6" t="s">
        <v>120</v>
      </c>
      <c r="T34" s="6">
        <v>662.5900000000006</v>
      </c>
      <c r="U34" s="6">
        <v>670.14000000000055</v>
      </c>
      <c r="V34" s="6">
        <v>624.57999999999811</v>
      </c>
      <c r="W34" s="6">
        <v>612.04000000000315</v>
      </c>
      <c r="X34" s="6">
        <v>923.72000000000128</v>
      </c>
      <c r="Y34" s="6">
        <v>1491.0300000000002</v>
      </c>
      <c r="Z34" s="6">
        <v>2083.0000000000005</v>
      </c>
      <c r="AA34" s="1"/>
      <c r="AB34" s="1"/>
      <c r="AC34" s="1"/>
      <c r="AD34" s="1"/>
      <c r="AE34" s="1"/>
      <c r="AF34" s="1"/>
      <c r="AG34" s="1"/>
      <c r="AH34" s="1"/>
      <c r="AI34" s="1"/>
      <c r="AJ34" s="1"/>
      <c r="AK34" s="1"/>
      <c r="AL34" s="1"/>
      <c r="AM34" s="1"/>
      <c r="AN34" s="1"/>
      <c r="AO34" s="1"/>
    </row>
    <row r="35" spans="1:41" x14ac:dyDescent="0.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row>
    <row r="36" spans="1:41" x14ac:dyDescent="0.3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row>
    <row r="37" spans="1:41" x14ac:dyDescent="0.3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row>
    <row r="38" spans="1:41" x14ac:dyDescent="0.3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row>
    <row r="39" spans="1:41" x14ac:dyDescent="0.3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row>
    <row r="40" spans="1:41" x14ac:dyDescent="0.3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row>
    <row r="41" spans="1:41" x14ac:dyDescent="0.3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row>
    <row r="42" spans="1:41" x14ac:dyDescent="0.3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row>
    <row r="43" spans="1:41" x14ac:dyDescent="0.3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row>
    <row r="44" spans="1:41" x14ac:dyDescent="0.3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row>
    <row r="45" spans="1:41" x14ac:dyDescent="0.3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row>
    <row r="46" spans="1:4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row>
    <row r="47" spans="1:41" x14ac:dyDescent="0.3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row>
    <row r="48" spans="1:4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row>
    <row r="49" spans="1:4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row>
    <row r="50" spans="1:4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row>
    <row r="51" spans="1:4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row>
    <row r="52" spans="1:4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row>
    <row r="53" spans="1:4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row>
    <row r="54" spans="1:4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row>
    <row r="55" spans="1:4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row>
    <row r="56" spans="1:4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row>
    <row r="57" spans="1:4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row>
    <row r="58" spans="1:4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1"/>
  <sheetViews>
    <sheetView zoomScale="92" zoomScaleNormal="108" workbookViewId="0">
      <selection activeCell="P22" sqref="P22"/>
    </sheetView>
  </sheetViews>
  <sheetFormatPr defaultRowHeight="14.5" x14ac:dyDescent="0.35"/>
  <cols>
    <col min="1" max="1" width="23.26953125" bestFit="1" customWidth="1"/>
    <col min="2" max="2" width="10.453125" bestFit="1" customWidth="1"/>
    <col min="3" max="3" width="10.7265625" customWidth="1"/>
    <col min="4" max="4" width="11.1796875" customWidth="1"/>
    <col min="5" max="5" width="11.7265625" customWidth="1"/>
    <col min="6" max="6" width="11" customWidth="1"/>
    <col min="7" max="7" width="11.90625" customWidth="1"/>
    <col min="8" max="8" width="12.08984375" bestFit="1" customWidth="1"/>
    <col min="9" max="9" width="32.36328125" bestFit="1" customWidth="1"/>
    <col min="10" max="10" width="18.81640625" bestFit="1" customWidth="1"/>
  </cols>
  <sheetData>
    <row r="1" spans="1:16" x14ac:dyDescent="0.35">
      <c r="A1" s="69" t="s">
        <v>110</v>
      </c>
      <c r="B1" s="70" t="s">
        <v>109</v>
      </c>
      <c r="C1" s="70" t="s">
        <v>183</v>
      </c>
      <c r="D1" s="70" t="s">
        <v>184</v>
      </c>
      <c r="E1" s="70" t="s">
        <v>185</v>
      </c>
      <c r="F1" s="70" t="s">
        <v>186</v>
      </c>
      <c r="G1" s="70" t="s">
        <v>187</v>
      </c>
      <c r="H1" s="36" t="s">
        <v>285</v>
      </c>
      <c r="I1" s="20"/>
      <c r="J1" s="20"/>
      <c r="K1" s="20"/>
      <c r="L1" s="20"/>
      <c r="M1" s="20"/>
      <c r="N1" s="20"/>
      <c r="O1" s="20"/>
      <c r="P1" s="20"/>
    </row>
    <row r="2" spans="1:16" x14ac:dyDescent="0.35">
      <c r="A2" s="28"/>
      <c r="B2" s="21"/>
      <c r="C2" s="21"/>
      <c r="D2" s="21"/>
      <c r="E2" s="21"/>
      <c r="F2" s="21"/>
      <c r="G2" s="21"/>
      <c r="H2" s="20"/>
      <c r="I2" s="28" t="s">
        <v>163</v>
      </c>
      <c r="J2" s="28" t="s">
        <v>180</v>
      </c>
      <c r="K2" s="20"/>
      <c r="L2" s="20"/>
      <c r="M2" s="20"/>
      <c r="N2" s="20"/>
      <c r="O2" s="20"/>
      <c r="P2" s="20"/>
    </row>
    <row r="3" spans="1:16" x14ac:dyDescent="0.35">
      <c r="A3" s="28" t="s">
        <v>111</v>
      </c>
      <c r="B3" s="21">
        <v>31924.899999999998</v>
      </c>
      <c r="C3" s="35">
        <f>B3*(1+$J$3)</f>
        <v>36222.385031061116</v>
      </c>
      <c r="D3" s="35">
        <f t="shared" ref="D3:G3" si="0">C3*(1+$J$3)</f>
        <v>41098.364516049871</v>
      </c>
      <c r="E3" s="35">
        <f t="shared" si="0"/>
        <v>46630.710938711105</v>
      </c>
      <c r="F3" s="35">
        <f t="shared" si="0"/>
        <v>52907.77937892075</v>
      </c>
      <c r="G3" s="35">
        <f t="shared" si="0"/>
        <v>60029.818599328522</v>
      </c>
      <c r="H3" s="20"/>
      <c r="I3" s="21" t="s">
        <v>164</v>
      </c>
      <c r="J3" s="23">
        <v>0.13461232552211969</v>
      </c>
      <c r="K3" s="20"/>
      <c r="L3" s="20"/>
      <c r="M3" s="20"/>
      <c r="N3" s="20"/>
      <c r="O3" s="20"/>
      <c r="P3" s="20"/>
    </row>
    <row r="4" spans="1:16" x14ac:dyDescent="0.35">
      <c r="A4" s="28" t="s">
        <v>112</v>
      </c>
      <c r="B4" s="21">
        <v>23428.969999999998</v>
      </c>
      <c r="C4" s="35">
        <f>$J$4*C3</f>
        <v>27109.775756031184</v>
      </c>
      <c r="D4" s="35">
        <f t="shared" ref="D4:G4" si="1">$J$4*D3</f>
        <v>30759.085714933721</v>
      </c>
      <c r="E4" s="35">
        <f t="shared" si="1"/>
        <v>34899.637773955161</v>
      </c>
      <c r="F4" s="35">
        <f t="shared" si="1"/>
        <v>39597.559174586873</v>
      </c>
      <c r="G4" s="35">
        <f t="shared" si="1"/>
        <v>44927.878700077759</v>
      </c>
      <c r="H4" s="20"/>
      <c r="I4" s="21" t="s">
        <v>165</v>
      </c>
      <c r="J4" s="23">
        <v>0.74842602807032821</v>
      </c>
      <c r="K4" s="20"/>
      <c r="L4" s="20"/>
      <c r="M4" s="20"/>
      <c r="N4" s="20"/>
      <c r="O4" s="20"/>
      <c r="P4" s="20"/>
    </row>
    <row r="5" spans="1:16" x14ac:dyDescent="0.35">
      <c r="A5" s="28" t="s">
        <v>113</v>
      </c>
      <c r="B5" s="21">
        <v>4833.29</v>
      </c>
      <c r="C5" s="35">
        <f>$J$5*C3</f>
        <v>5768.7472892860123</v>
      </c>
      <c r="D5" s="35">
        <f t="shared" ref="D5:G5" si="2">$J$5*D3</f>
        <v>6545.291777246227</v>
      </c>
      <c r="E5" s="35">
        <f t="shared" si="2"/>
        <v>7426.3687246021482</v>
      </c>
      <c r="F5" s="35">
        <f t="shared" si="2"/>
        <v>8426.0494888055819</v>
      </c>
      <c r="G5" s="35">
        <f t="shared" si="2"/>
        <v>9560.299605458169</v>
      </c>
      <c r="H5" s="20"/>
      <c r="I5" s="21" t="s">
        <v>166</v>
      </c>
      <c r="J5" s="23">
        <v>0.15925917866367012</v>
      </c>
      <c r="K5" s="20"/>
      <c r="L5" s="20"/>
      <c r="M5" s="20"/>
      <c r="N5" s="20"/>
      <c r="O5" s="20"/>
      <c r="P5" s="20"/>
    </row>
    <row r="6" spans="1:16" x14ac:dyDescent="0.35">
      <c r="A6" s="28" t="s">
        <v>114</v>
      </c>
      <c r="B6" s="21">
        <v>3662.6400000000003</v>
      </c>
      <c r="C6" s="35">
        <f>C3-C4-C5</f>
        <v>3343.8619857439198</v>
      </c>
      <c r="D6" s="35">
        <f t="shared" ref="D6:G6" si="3">D3-D4-D5</f>
        <v>3793.9870238699232</v>
      </c>
      <c r="E6" s="35">
        <f t="shared" si="3"/>
        <v>4304.704440153796</v>
      </c>
      <c r="F6" s="35">
        <f t="shared" si="3"/>
        <v>4884.1707155282947</v>
      </c>
      <c r="G6" s="35">
        <f t="shared" si="3"/>
        <v>5541.6402937925941</v>
      </c>
      <c r="H6" s="20"/>
      <c r="I6" s="21" t="s">
        <v>167</v>
      </c>
      <c r="J6" s="25">
        <v>6.7841965479696764</v>
      </c>
      <c r="K6" s="20"/>
      <c r="L6" s="20"/>
      <c r="M6" s="20"/>
      <c r="N6" s="20"/>
      <c r="O6" s="20"/>
      <c r="P6" s="20"/>
    </row>
    <row r="7" spans="1:16" x14ac:dyDescent="0.35">
      <c r="A7" s="28" t="s">
        <v>115</v>
      </c>
      <c r="B7" s="21">
        <v>700.35</v>
      </c>
      <c r="C7" s="35">
        <f>C16*$J$8</f>
        <v>908.74131446566287</v>
      </c>
      <c r="D7" s="35">
        <f t="shared" ref="D7:F7" si="4">D16*$J$8</f>
        <v>1031.0690961039136</v>
      </c>
      <c r="E7" s="35">
        <f t="shared" si="4"/>
        <v>1169.8637049044512</v>
      </c>
      <c r="F7" s="35">
        <f t="shared" si="4"/>
        <v>1327.3417787655621</v>
      </c>
      <c r="G7" s="35">
        <f>G16*$J$8</f>
        <v>1506.0183423678614</v>
      </c>
      <c r="H7" s="20"/>
      <c r="I7" s="21" t="s">
        <v>168</v>
      </c>
      <c r="J7" s="25">
        <v>1.9132188055010351</v>
      </c>
      <c r="K7" s="20"/>
      <c r="L7" s="20"/>
      <c r="M7" s="20"/>
      <c r="N7" s="20"/>
      <c r="O7" s="20"/>
      <c r="P7" s="20"/>
    </row>
    <row r="8" spans="1:16" x14ac:dyDescent="0.35">
      <c r="A8" s="28" t="s">
        <v>116</v>
      </c>
      <c r="B8" s="21">
        <v>2962.2900000000004</v>
      </c>
      <c r="C8" s="35">
        <f>C6-C7</f>
        <v>2435.1206712782569</v>
      </c>
      <c r="D8" s="35">
        <f t="shared" ref="D8:G8" si="5">D6-D7</f>
        <v>2762.9179277660096</v>
      </c>
      <c r="E8" s="35">
        <f t="shared" si="5"/>
        <v>3134.840735249345</v>
      </c>
      <c r="F8" s="35">
        <f t="shared" si="5"/>
        <v>3556.8289367627326</v>
      </c>
      <c r="G8" s="35">
        <f t="shared" si="5"/>
        <v>4035.6219514247327</v>
      </c>
      <c r="H8" s="20"/>
      <c r="I8" s="21" t="s">
        <v>169</v>
      </c>
      <c r="J8" s="23">
        <v>0.17020082148949464</v>
      </c>
      <c r="K8" s="20"/>
      <c r="L8" s="20"/>
      <c r="M8" s="20"/>
      <c r="N8" s="20"/>
      <c r="O8" s="20"/>
      <c r="P8" s="20"/>
    </row>
    <row r="9" spans="1:16" x14ac:dyDescent="0.35">
      <c r="A9" s="28" t="s">
        <v>117</v>
      </c>
      <c r="B9" s="21">
        <v>181.63</v>
      </c>
      <c r="C9" s="35">
        <f>$J$10*C26</f>
        <v>212.58876904988006</v>
      </c>
      <c r="D9" s="35">
        <f>$J$10*D26</f>
        <v>241.20583763156927</v>
      </c>
      <c r="E9" s="35">
        <f t="shared" ref="E9:G9" si="6">$J$10*E26</f>
        <v>273.6751163646656</v>
      </c>
      <c r="F9" s="35">
        <f t="shared" si="6"/>
        <v>310.51516021604988</v>
      </c>
      <c r="G9" s="35">
        <f t="shared" si="6"/>
        <v>352.31432804260601</v>
      </c>
      <c r="H9" s="20"/>
      <c r="I9" s="21" t="s">
        <v>182</v>
      </c>
      <c r="J9" s="23">
        <v>0.16149805188710809</v>
      </c>
      <c r="K9" s="20"/>
      <c r="L9" s="20"/>
      <c r="M9" s="20"/>
      <c r="N9" s="20"/>
      <c r="O9" s="20"/>
      <c r="P9" s="20"/>
    </row>
    <row r="10" spans="1:16" x14ac:dyDescent="0.35">
      <c r="A10" s="28" t="s">
        <v>118</v>
      </c>
      <c r="B10" s="21">
        <v>2780.6600000000003</v>
      </c>
      <c r="C10" s="35">
        <f>C8-C9</f>
        <v>2222.5319022283766</v>
      </c>
      <c r="D10" s="35">
        <f t="shared" ref="D10:G10" si="7">D8-D9</f>
        <v>2521.7120901344401</v>
      </c>
      <c r="E10" s="35">
        <f t="shared" si="7"/>
        <v>2861.1656188846796</v>
      </c>
      <c r="F10" s="35">
        <f t="shared" si="7"/>
        <v>3246.3137765466827</v>
      </c>
      <c r="G10" s="35">
        <f t="shared" si="7"/>
        <v>3683.3076233821266</v>
      </c>
      <c r="H10" s="20"/>
      <c r="I10" s="21" t="s">
        <v>170</v>
      </c>
      <c r="J10" s="23">
        <v>6.9528142608642082E-2</v>
      </c>
      <c r="K10" s="20"/>
      <c r="L10" s="20"/>
      <c r="M10" s="20"/>
      <c r="N10" s="20"/>
      <c r="O10" s="20"/>
      <c r="P10" s="20"/>
    </row>
    <row r="11" spans="1:16" x14ac:dyDescent="0.35">
      <c r="A11" s="28" t="s">
        <v>119</v>
      </c>
      <c r="B11" s="21">
        <v>697.66</v>
      </c>
      <c r="C11" s="35">
        <f>$J$11*C10</f>
        <v>564.39903812834791</v>
      </c>
      <c r="D11" s="35">
        <f t="shared" ref="D11:G11" si="8">$J$11*D10</f>
        <v>640.3741051732527</v>
      </c>
      <c r="E11" s="35">
        <f t="shared" si="8"/>
        <v>726.57635267477008</v>
      </c>
      <c r="F11" s="35">
        <f t="shared" si="8"/>
        <v>824.38248517770103</v>
      </c>
      <c r="G11" s="35">
        <f t="shared" si="8"/>
        <v>935.3545286271758</v>
      </c>
      <c r="H11" s="20"/>
      <c r="I11" s="21" t="s">
        <v>171</v>
      </c>
      <c r="J11" s="23">
        <v>0.25394417851211254</v>
      </c>
      <c r="K11" s="20"/>
      <c r="L11" s="20"/>
      <c r="M11" s="20"/>
      <c r="N11" s="20"/>
      <c r="O11" s="20"/>
      <c r="P11" s="20"/>
    </row>
    <row r="12" spans="1:16" x14ac:dyDescent="0.35">
      <c r="A12" s="28" t="s">
        <v>120</v>
      </c>
      <c r="B12" s="21">
        <v>2083.0000000000005</v>
      </c>
      <c r="C12" s="35">
        <f>C10-C11</f>
        <v>1658.1328641000287</v>
      </c>
      <c r="D12" s="35">
        <f t="shared" ref="D12:G12" si="9">D10-D11</f>
        <v>1881.3379849611874</v>
      </c>
      <c r="E12" s="35">
        <f t="shared" si="9"/>
        <v>2134.5892662099095</v>
      </c>
      <c r="F12" s="35">
        <f t="shared" si="9"/>
        <v>2421.9312913689819</v>
      </c>
      <c r="G12" s="35">
        <f t="shared" si="9"/>
        <v>2747.9530947549511</v>
      </c>
      <c r="H12" s="20"/>
      <c r="I12" s="21" t="s">
        <v>172</v>
      </c>
      <c r="J12" s="25">
        <v>19.15606766621271</v>
      </c>
      <c r="K12" s="20"/>
      <c r="L12" s="20"/>
      <c r="M12" s="20"/>
      <c r="N12" s="20"/>
      <c r="O12" s="20"/>
      <c r="P12" s="20"/>
    </row>
    <row r="13" spans="1:16" x14ac:dyDescent="0.35">
      <c r="A13" s="36"/>
      <c r="B13" s="20"/>
      <c r="C13" s="20"/>
      <c r="D13" s="20"/>
      <c r="E13" s="20"/>
      <c r="F13" s="20"/>
      <c r="G13" s="20"/>
      <c r="H13" s="20"/>
      <c r="I13" s="21" t="s">
        <v>173</v>
      </c>
      <c r="J13" s="25">
        <v>13.39207733649833</v>
      </c>
      <c r="K13" s="20"/>
      <c r="L13" s="20"/>
      <c r="M13" s="20"/>
      <c r="N13" s="20"/>
      <c r="O13" s="20"/>
      <c r="P13" s="20"/>
    </row>
    <row r="14" spans="1:16" x14ac:dyDescent="0.35">
      <c r="A14" s="69" t="s">
        <v>130</v>
      </c>
      <c r="B14" s="70" t="s">
        <v>109</v>
      </c>
      <c r="C14" s="70" t="s">
        <v>183</v>
      </c>
      <c r="D14" s="70" t="s">
        <v>184</v>
      </c>
      <c r="E14" s="70" t="s">
        <v>185</v>
      </c>
      <c r="F14" s="70" t="s">
        <v>186</v>
      </c>
      <c r="G14" s="70" t="s">
        <v>187</v>
      </c>
      <c r="H14" s="20"/>
      <c r="I14" s="21" t="s">
        <v>174</v>
      </c>
      <c r="J14" s="25">
        <v>4.3066620685622077</v>
      </c>
      <c r="K14" s="20"/>
      <c r="L14" s="20"/>
      <c r="M14" s="20"/>
      <c r="N14" s="20"/>
      <c r="O14" s="20"/>
      <c r="P14" s="20"/>
    </row>
    <row r="15" spans="1:16" x14ac:dyDescent="0.35">
      <c r="A15" s="28" t="s">
        <v>88</v>
      </c>
      <c r="B15" s="34"/>
      <c r="C15" s="34"/>
      <c r="D15" s="34"/>
      <c r="E15" s="34"/>
      <c r="F15" s="34"/>
      <c r="G15" s="34"/>
      <c r="H15" s="20"/>
      <c r="I15" s="21" t="s">
        <v>175</v>
      </c>
      <c r="J15" s="23">
        <v>3.0306387838693889E-2</v>
      </c>
      <c r="K15" s="20"/>
      <c r="L15" s="20"/>
      <c r="M15" s="20"/>
      <c r="N15" s="20"/>
      <c r="O15" s="20"/>
      <c r="P15" s="20"/>
    </row>
    <row r="16" spans="1:16" x14ac:dyDescent="0.35">
      <c r="A16" s="28" t="s">
        <v>94</v>
      </c>
      <c r="B16" s="21">
        <v>3771.91</v>
      </c>
      <c r="C16" s="35">
        <f>C3/$J$6</f>
        <v>5339.2298962655323</v>
      </c>
      <c r="D16" s="35">
        <f t="shared" ref="D16:F16" si="10">D3/$J$6</f>
        <v>6057.9560490990616</v>
      </c>
      <c r="E16" s="35">
        <f t="shared" si="10"/>
        <v>6873.4316007790776</v>
      </c>
      <c r="F16" s="35">
        <f t="shared" si="10"/>
        <v>7798.6802128771751</v>
      </c>
      <c r="G16" s="35">
        <f>G3/$J$6</f>
        <v>8848.4786923359115</v>
      </c>
      <c r="H16" s="20"/>
      <c r="I16" s="21" t="s">
        <v>176</v>
      </c>
      <c r="J16" s="23">
        <v>3.5219058432063653E-2</v>
      </c>
      <c r="K16" s="20"/>
      <c r="L16" s="20"/>
      <c r="M16" s="20"/>
      <c r="N16" s="20"/>
      <c r="O16" s="20"/>
      <c r="P16" s="20"/>
    </row>
    <row r="17" spans="1:16" x14ac:dyDescent="0.35">
      <c r="A17" s="28" t="s">
        <v>95</v>
      </c>
      <c r="B17" s="21">
        <v>8072.51</v>
      </c>
      <c r="C17" s="35">
        <f>C22*$J$17</f>
        <v>7523.3908166562715</v>
      </c>
      <c r="D17" s="35">
        <f t="shared" ref="D17:G17" si="11">D22*$J$17</f>
        <v>8536.1319502981332</v>
      </c>
      <c r="E17" s="35">
        <f t="shared" si="11"/>
        <v>9685.200523091431</v>
      </c>
      <c r="F17" s="35">
        <f t="shared" si="11"/>
        <v>10988.947888652818</v>
      </c>
      <c r="G17" s="35">
        <f t="shared" si="11"/>
        <v>12468.19571898576</v>
      </c>
      <c r="H17" s="20"/>
      <c r="I17" s="21" t="s">
        <v>177</v>
      </c>
      <c r="J17" s="23">
        <v>0.39737562226279799</v>
      </c>
      <c r="K17" s="20"/>
      <c r="L17" s="20"/>
      <c r="M17" s="20"/>
      <c r="N17" s="20"/>
      <c r="O17" s="20"/>
      <c r="P17" s="20"/>
    </row>
    <row r="18" spans="1:16" x14ac:dyDescent="0.35">
      <c r="A18" s="28" t="s">
        <v>96</v>
      </c>
      <c r="B18" s="21">
        <v>530.96</v>
      </c>
      <c r="C18" s="35">
        <f>C22-SUM(C16,C17,C19,C20,C21)</f>
        <v>879.13070152165164</v>
      </c>
      <c r="D18" s="35">
        <f t="shared" ref="D18:G18" si="12">D22-SUM(D16,D17,D19,D20,D21)</f>
        <v>997.47252969137116</v>
      </c>
      <c r="E18" s="35">
        <f t="shared" si="12"/>
        <v>1131.74462655756</v>
      </c>
      <c r="F18" s="35">
        <f t="shared" si="12"/>
        <v>1284.0914026356331</v>
      </c>
      <c r="G18" s="35">
        <f t="shared" si="12"/>
        <v>1456.9459325273783</v>
      </c>
      <c r="H18" s="20"/>
      <c r="I18" s="21" t="s">
        <v>178</v>
      </c>
      <c r="J18" s="23">
        <v>2.9526730631023422E-2</v>
      </c>
      <c r="K18" s="20"/>
      <c r="L18" s="20"/>
      <c r="M18" s="20"/>
      <c r="N18" s="20"/>
      <c r="O18" s="20"/>
      <c r="P18" s="20"/>
    </row>
    <row r="19" spans="1:16" x14ac:dyDescent="0.35">
      <c r="A19" s="28" t="s">
        <v>97</v>
      </c>
      <c r="B19" s="21">
        <v>1302.1400000000001</v>
      </c>
      <c r="C19" s="35">
        <f>C3/$J$12</f>
        <v>1890.9092232405201</v>
      </c>
      <c r="D19" s="35">
        <f t="shared" ref="D19:G19" si="13">D3/$J$12</f>
        <v>2145.4489111321514</v>
      </c>
      <c r="E19" s="35">
        <f t="shared" si="13"/>
        <v>2434.2527783485493</v>
      </c>
      <c r="F19" s="35">
        <f t="shared" si="13"/>
        <v>2761.9332057507286</v>
      </c>
      <c r="G19" s="35">
        <f t="shared" si="13"/>
        <v>3133.7234575135976</v>
      </c>
      <c r="H19" s="20"/>
      <c r="I19" s="21"/>
      <c r="J19" s="21"/>
      <c r="K19" s="20"/>
      <c r="L19" s="20"/>
      <c r="M19" s="20"/>
      <c r="N19" s="20"/>
      <c r="O19" s="20"/>
      <c r="P19" s="20"/>
    </row>
    <row r="20" spans="1:16" x14ac:dyDescent="0.35">
      <c r="A20" s="28" t="s">
        <v>98</v>
      </c>
      <c r="B20" s="21">
        <v>1370.8</v>
      </c>
      <c r="C20" s="35">
        <f>C4/$J$13</f>
        <v>2024.3144565889779</v>
      </c>
      <c r="D20" s="35">
        <f t="shared" ref="D20:G20" si="14">D4/$J$13</f>
        <v>2296.812133178466</v>
      </c>
      <c r="E20" s="35">
        <f t="shared" si="14"/>
        <v>2605.9913557130399</v>
      </c>
      <c r="F20" s="35">
        <f t="shared" si="14"/>
        <v>2956.7899123961133</v>
      </c>
      <c r="G20" s="35">
        <f t="shared" si="14"/>
        <v>3354.8102785840988</v>
      </c>
      <c r="H20" s="20"/>
      <c r="I20" s="21" t="s">
        <v>179</v>
      </c>
      <c r="J20" s="21"/>
      <c r="K20" s="20"/>
      <c r="L20" s="20"/>
      <c r="M20" s="20"/>
      <c r="N20" s="20"/>
      <c r="O20" s="20"/>
      <c r="P20" s="20"/>
    </row>
    <row r="21" spans="1:16" x14ac:dyDescent="0.35">
      <c r="A21" s="28" t="s">
        <v>99</v>
      </c>
      <c r="B21" s="21">
        <v>1013.9199999999996</v>
      </c>
      <c r="C21" s="35">
        <f>$J$16*C3</f>
        <v>1275.7182949576493</v>
      </c>
      <c r="D21" s="35">
        <f t="shared" ref="D21:G21" si="15">$J$16*D3</f>
        <v>1447.4457013530118</v>
      </c>
      <c r="E21" s="35">
        <f t="shared" si="15"/>
        <v>1642.2897332791363</v>
      </c>
      <c r="F21" s="35">
        <f t="shared" si="15"/>
        <v>1863.3621734569424</v>
      </c>
      <c r="G21" s="35">
        <f t="shared" si="15"/>
        <v>2114.1936889159329</v>
      </c>
      <c r="H21" s="20"/>
      <c r="I21" s="20" t="s">
        <v>200</v>
      </c>
      <c r="J21" s="37">
        <v>0.27</v>
      </c>
      <c r="K21" s="20" t="s">
        <v>201</v>
      </c>
      <c r="L21" s="20"/>
      <c r="M21" s="20"/>
      <c r="N21" s="20"/>
      <c r="O21" s="20"/>
      <c r="P21" s="20"/>
    </row>
    <row r="22" spans="1:16" x14ac:dyDescent="0.35">
      <c r="A22" s="28" t="s">
        <v>100</v>
      </c>
      <c r="B22" s="21">
        <v>16062.24</v>
      </c>
      <c r="C22" s="35">
        <f>C3/$J$7</f>
        <v>18932.693389230601</v>
      </c>
      <c r="D22" s="35">
        <f t="shared" ref="D22:G22" si="16">D3/$J$7</f>
        <v>21481.267274752197</v>
      </c>
      <c r="E22" s="35">
        <f t="shared" si="16"/>
        <v>24372.910617768794</v>
      </c>
      <c r="F22" s="35">
        <f t="shared" si="16"/>
        <v>27653.804795769411</v>
      </c>
      <c r="G22" s="35">
        <f t="shared" si="16"/>
        <v>31376.347768862681</v>
      </c>
      <c r="H22" s="20"/>
      <c r="I22" s="20"/>
      <c r="J22" s="20"/>
      <c r="K22" s="20"/>
      <c r="L22" s="20"/>
      <c r="M22" s="20"/>
      <c r="N22" s="20"/>
      <c r="O22" s="20"/>
      <c r="P22" s="20"/>
    </row>
    <row r="23" spans="1:16" x14ac:dyDescent="0.35">
      <c r="A23" s="28"/>
      <c r="B23" s="21"/>
      <c r="C23" s="35"/>
      <c r="D23" s="35"/>
      <c r="E23" s="35"/>
      <c r="F23" s="35"/>
      <c r="G23" s="35"/>
      <c r="H23" s="20"/>
      <c r="I23" s="20"/>
      <c r="J23" s="20"/>
      <c r="K23" s="20"/>
      <c r="L23" s="20"/>
      <c r="M23" s="20"/>
      <c r="N23" s="20"/>
      <c r="O23" s="20"/>
      <c r="P23" s="20"/>
    </row>
    <row r="24" spans="1:16" x14ac:dyDescent="0.35">
      <c r="A24" s="28" t="s">
        <v>101</v>
      </c>
      <c r="B24" s="21"/>
      <c r="C24" s="35"/>
      <c r="D24" s="35"/>
      <c r="E24" s="35"/>
      <c r="F24" s="35"/>
      <c r="G24" s="35"/>
      <c r="H24" s="20"/>
      <c r="I24" s="20"/>
      <c r="J24" s="20"/>
      <c r="K24" s="20"/>
      <c r="L24" s="20"/>
      <c r="M24" s="20"/>
      <c r="N24" s="20"/>
      <c r="O24" s="20"/>
      <c r="P24" s="20"/>
    </row>
    <row r="25" spans="1:16" x14ac:dyDescent="0.35">
      <c r="A25" s="28"/>
      <c r="B25" s="21"/>
      <c r="C25" s="35"/>
      <c r="D25" s="35"/>
      <c r="E25" s="35"/>
      <c r="F25" s="35"/>
      <c r="G25" s="35"/>
      <c r="H25" s="20"/>
      <c r="I25" s="20"/>
      <c r="J25" s="20"/>
      <c r="K25" s="20"/>
      <c r="L25" s="20"/>
      <c r="M25" s="20"/>
      <c r="N25" s="20"/>
      <c r="O25" s="20"/>
      <c r="P25" s="20"/>
    </row>
    <row r="26" spans="1:16" x14ac:dyDescent="0.35">
      <c r="A26" s="28" t="s">
        <v>102</v>
      </c>
      <c r="B26" s="21">
        <v>1963.62</v>
      </c>
      <c r="C26" s="35">
        <f>C22*$J$9</f>
        <v>3057.5930993366719</v>
      </c>
      <c r="D26" s="35">
        <f t="shared" ref="D26:G26" si="17">D22*$J$9</f>
        <v>3469.1828169387672</v>
      </c>
      <c r="E26" s="35">
        <f t="shared" si="17"/>
        <v>3936.1775835882722</v>
      </c>
      <c r="F26" s="35">
        <f t="shared" si="17"/>
        <v>4466.0356017831264</v>
      </c>
      <c r="G26" s="35">
        <f t="shared" si="17"/>
        <v>5067.2190400037334</v>
      </c>
      <c r="H26" s="20"/>
      <c r="I26" s="20"/>
      <c r="J26" s="20"/>
      <c r="K26" s="20"/>
      <c r="L26" s="20"/>
      <c r="M26" s="20"/>
      <c r="N26" s="20"/>
      <c r="O26" s="20"/>
      <c r="P26" s="20"/>
    </row>
    <row r="27" spans="1:16" x14ac:dyDescent="0.35">
      <c r="A27" s="28" t="s">
        <v>103</v>
      </c>
      <c r="B27" s="21">
        <v>424.42000000000013</v>
      </c>
      <c r="C27" s="35">
        <f>C22*$J$18</f>
        <v>559.02053782356984</v>
      </c>
      <c r="D27" s="35">
        <f t="shared" ref="D27:G27" si="18">D22*$J$18</f>
        <v>634.27159243462677</v>
      </c>
      <c r="E27" s="35">
        <f t="shared" si="18"/>
        <v>719.65236650486986</v>
      </c>
      <c r="F27" s="35">
        <f t="shared" si="18"/>
        <v>816.52644512758707</v>
      </c>
      <c r="G27" s="35">
        <f t="shared" si="18"/>
        <v>926.4409687565211</v>
      </c>
      <c r="H27" s="20"/>
      <c r="I27" s="20"/>
      <c r="J27" s="20"/>
      <c r="K27" s="20"/>
      <c r="L27" s="20"/>
      <c r="M27" s="20"/>
      <c r="N27" s="20"/>
      <c r="O27" s="20"/>
      <c r="P27" s="20"/>
    </row>
    <row r="28" spans="1:16" x14ac:dyDescent="0.35">
      <c r="A28" s="28" t="s">
        <v>104</v>
      </c>
      <c r="B28" s="21">
        <v>5112.17</v>
      </c>
      <c r="C28" s="35">
        <f>C4/$J$14</f>
        <v>6294.846292660679</v>
      </c>
      <c r="D28" s="35">
        <f t="shared" ref="D28:G28" si="19">D4/$J$14</f>
        <v>7142.2101909200264</v>
      </c>
      <c r="E28" s="35">
        <f t="shared" si="19"/>
        <v>8103.6397140875533</v>
      </c>
      <c r="F28" s="35">
        <f t="shared" si="19"/>
        <v>9194.4895011942826</v>
      </c>
      <c r="G28" s="35">
        <f t="shared" si="19"/>
        <v>10432.181114938759</v>
      </c>
      <c r="H28" s="20"/>
      <c r="I28" s="20"/>
      <c r="J28" s="20"/>
      <c r="K28" s="20"/>
      <c r="L28" s="20"/>
      <c r="M28" s="20"/>
      <c r="N28" s="20"/>
      <c r="O28" s="20"/>
      <c r="P28" s="20"/>
    </row>
    <row r="29" spans="1:16" x14ac:dyDescent="0.35">
      <c r="A29" s="28" t="s">
        <v>105</v>
      </c>
      <c r="B29" s="21">
        <v>830.99000000000035</v>
      </c>
      <c r="C29" s="35">
        <f>$J$15*C22</f>
        <v>573.78154868509841</v>
      </c>
      <c r="D29" s="35">
        <f t="shared" ref="D29:G29" si="20">$J$15*D22</f>
        <v>651.01961729528307</v>
      </c>
      <c r="E29" s="35">
        <f t="shared" si="20"/>
        <v>738.65488193992132</v>
      </c>
      <c r="F29" s="35">
        <f t="shared" si="20"/>
        <v>838.08693335612077</v>
      </c>
      <c r="G29" s="35">
        <f t="shared" si="20"/>
        <v>950.90376444489004</v>
      </c>
      <c r="H29" s="20"/>
      <c r="I29" s="20"/>
      <c r="J29" s="20"/>
      <c r="K29" s="20"/>
      <c r="L29" s="20"/>
      <c r="M29" s="20"/>
      <c r="N29" s="20"/>
      <c r="O29" s="20"/>
      <c r="P29" s="20"/>
    </row>
    <row r="30" spans="1:16" x14ac:dyDescent="0.35">
      <c r="A30" s="28" t="s">
        <v>106</v>
      </c>
      <c r="B30" s="21">
        <v>8331.2000000000007</v>
      </c>
      <c r="C30" s="35">
        <f>SUM(C26:C29)</f>
        <v>10485.241478506019</v>
      </c>
      <c r="D30" s="35">
        <f t="shared" ref="D30:G30" si="21">SUM(D26:D29)</f>
        <v>11896.684217588705</v>
      </c>
      <c r="E30" s="35">
        <f t="shared" si="21"/>
        <v>13498.124546120616</v>
      </c>
      <c r="F30" s="35">
        <f t="shared" si="21"/>
        <v>15315.138481461116</v>
      </c>
      <c r="G30" s="35">
        <f t="shared" si="21"/>
        <v>17376.744888143905</v>
      </c>
      <c r="H30" s="20"/>
      <c r="I30" s="20"/>
      <c r="J30" s="20"/>
      <c r="K30" s="20"/>
      <c r="L30" s="20"/>
      <c r="M30" s="20"/>
      <c r="N30" s="20"/>
      <c r="O30" s="20"/>
      <c r="P30" s="20"/>
    </row>
    <row r="31" spans="1:16" x14ac:dyDescent="0.35">
      <c r="A31" s="28" t="s">
        <v>18</v>
      </c>
      <c r="B31" s="21">
        <v>7731.04</v>
      </c>
      <c r="C31" s="35">
        <f>C32-C30</f>
        <v>8447.4519107245815</v>
      </c>
      <c r="D31" s="35">
        <f t="shared" ref="D31:G31" si="22">D32-D30</f>
        <v>9584.5830571634924</v>
      </c>
      <c r="E31" s="35">
        <f t="shared" si="22"/>
        <v>10874.786071648177</v>
      </c>
      <c r="F31" s="35">
        <f t="shared" si="22"/>
        <v>12338.666314308295</v>
      </c>
      <c r="G31" s="35">
        <f t="shared" si="22"/>
        <v>13999.602880718776</v>
      </c>
      <c r="H31" s="20"/>
      <c r="I31" s="20"/>
      <c r="J31" s="20"/>
      <c r="K31" s="20"/>
      <c r="L31" s="20"/>
      <c r="M31" s="20"/>
      <c r="N31" s="20"/>
      <c r="O31" s="20"/>
      <c r="P31" s="20"/>
    </row>
    <row r="32" spans="1:16" x14ac:dyDescent="0.35">
      <c r="A32" s="28" t="s">
        <v>107</v>
      </c>
      <c r="B32" s="21">
        <v>16062.240000000002</v>
      </c>
      <c r="C32" s="35">
        <f>C22</f>
        <v>18932.693389230601</v>
      </c>
      <c r="D32" s="35">
        <f t="shared" ref="D32:G32" si="23">D22</f>
        <v>21481.267274752197</v>
      </c>
      <c r="E32" s="35">
        <f t="shared" si="23"/>
        <v>24372.910617768794</v>
      </c>
      <c r="F32" s="35">
        <f t="shared" si="23"/>
        <v>27653.804795769411</v>
      </c>
      <c r="G32" s="35">
        <f t="shared" si="23"/>
        <v>31376.347768862681</v>
      </c>
      <c r="H32" s="20"/>
      <c r="I32" s="20"/>
      <c r="J32" s="20"/>
      <c r="K32" s="20"/>
      <c r="L32" s="20"/>
      <c r="M32" s="20"/>
      <c r="N32" s="20"/>
      <c r="O32" s="20"/>
      <c r="P32" s="20"/>
    </row>
    <row r="33" spans="1:16" x14ac:dyDescent="0.35">
      <c r="A33" s="20"/>
      <c r="B33" s="20"/>
      <c r="C33" s="20"/>
      <c r="D33" s="20"/>
      <c r="E33" s="20"/>
      <c r="F33" s="20"/>
      <c r="G33" s="20"/>
      <c r="H33" s="20"/>
      <c r="I33" s="20"/>
      <c r="J33" s="20"/>
      <c r="K33" s="20"/>
      <c r="L33" s="20"/>
      <c r="M33" s="20"/>
      <c r="N33" s="20"/>
      <c r="O33" s="20"/>
      <c r="P33" s="20"/>
    </row>
    <row r="34" spans="1:16" x14ac:dyDescent="0.35">
      <c r="A34" s="66" t="s">
        <v>188</v>
      </c>
      <c r="B34" s="70" t="s">
        <v>109</v>
      </c>
      <c r="C34" s="70" t="s">
        <v>183</v>
      </c>
      <c r="D34" s="70" t="s">
        <v>184</v>
      </c>
      <c r="E34" s="70" t="s">
        <v>185</v>
      </c>
      <c r="F34" s="70" t="s">
        <v>186</v>
      </c>
      <c r="G34" s="70" t="s">
        <v>187</v>
      </c>
      <c r="H34" s="20"/>
      <c r="I34" s="20"/>
      <c r="J34" s="20"/>
      <c r="K34" s="20"/>
      <c r="L34" s="20"/>
      <c r="M34" s="20"/>
      <c r="N34" s="20"/>
      <c r="O34" s="20"/>
      <c r="P34" s="20"/>
    </row>
    <row r="35" spans="1:16" x14ac:dyDescent="0.35">
      <c r="A35" s="36" t="s">
        <v>189</v>
      </c>
      <c r="B35" s="20">
        <f>B12</f>
        <v>2083.0000000000005</v>
      </c>
      <c r="C35" s="20">
        <f>C12</f>
        <v>1658.1328641000287</v>
      </c>
      <c r="D35" s="20">
        <f t="shared" ref="D35:G35" si="24">D12</f>
        <v>1881.3379849611874</v>
      </c>
      <c r="E35" s="20">
        <f t="shared" si="24"/>
        <v>2134.5892662099095</v>
      </c>
      <c r="F35" s="20">
        <f t="shared" si="24"/>
        <v>2421.9312913689819</v>
      </c>
      <c r="G35" s="20">
        <f t="shared" si="24"/>
        <v>2747.9530947549511</v>
      </c>
      <c r="H35" s="20"/>
      <c r="I35" s="20"/>
      <c r="J35" s="20"/>
      <c r="K35" s="20"/>
      <c r="L35" s="20"/>
      <c r="M35" s="20"/>
      <c r="N35" s="20"/>
      <c r="O35" s="20"/>
      <c r="P35" s="20"/>
    </row>
    <row r="36" spans="1:16" x14ac:dyDescent="0.35">
      <c r="A36" s="36" t="s">
        <v>190</v>
      </c>
      <c r="B36" s="20">
        <f>B7</f>
        <v>700.35</v>
      </c>
      <c r="C36" s="20">
        <f t="shared" ref="C36:G36" si="25">C7</f>
        <v>908.74131446566287</v>
      </c>
      <c r="D36" s="20">
        <f t="shared" si="25"/>
        <v>1031.0690961039136</v>
      </c>
      <c r="E36" s="20">
        <f t="shared" si="25"/>
        <v>1169.8637049044512</v>
      </c>
      <c r="F36" s="20">
        <f t="shared" si="25"/>
        <v>1327.3417787655621</v>
      </c>
      <c r="G36" s="20">
        <f t="shared" si="25"/>
        <v>1506.0183423678614</v>
      </c>
      <c r="H36" s="20"/>
      <c r="I36" s="20"/>
      <c r="J36" s="20"/>
      <c r="K36" s="20"/>
      <c r="L36" s="20"/>
      <c r="M36" s="20"/>
      <c r="N36" s="20"/>
      <c r="O36" s="20"/>
      <c r="P36" s="20"/>
    </row>
    <row r="37" spans="1:16" x14ac:dyDescent="0.35">
      <c r="A37" s="36" t="s">
        <v>191</v>
      </c>
      <c r="B37" s="20">
        <f>B19+B20+B21</f>
        <v>3686.8599999999997</v>
      </c>
      <c r="C37" s="20">
        <f t="shared" ref="C37:G37" si="26">C19+C20+C21</f>
        <v>5190.941974787147</v>
      </c>
      <c r="D37" s="20">
        <f t="shared" si="26"/>
        <v>5889.7067456636287</v>
      </c>
      <c r="E37" s="20">
        <f t="shared" si="26"/>
        <v>6682.5338673407259</v>
      </c>
      <c r="F37" s="20">
        <f t="shared" si="26"/>
        <v>7582.0852916037838</v>
      </c>
      <c r="G37" s="20">
        <f t="shared" si="26"/>
        <v>8602.7274250136288</v>
      </c>
      <c r="H37" s="20"/>
      <c r="I37" s="20"/>
      <c r="J37" s="20"/>
      <c r="K37" s="20"/>
      <c r="L37" s="20"/>
      <c r="M37" s="20"/>
      <c r="N37" s="20"/>
      <c r="O37" s="20"/>
      <c r="P37" s="20"/>
    </row>
    <row r="38" spans="1:16" x14ac:dyDescent="0.35">
      <c r="A38" s="36" t="s">
        <v>192</v>
      </c>
      <c r="B38" s="20">
        <f>B29+($J$21*B26)+B28</f>
        <v>6473.3374000000003</v>
      </c>
      <c r="C38" s="20">
        <f>C29+($J$21*C26)+C28</f>
        <v>7694.1779781666792</v>
      </c>
      <c r="D38" s="20">
        <f t="shared" ref="D38:G38" si="27">D29+($J$21*D26)+D28</f>
        <v>8729.9091687887776</v>
      </c>
      <c r="E38" s="20">
        <f t="shared" si="27"/>
        <v>9905.0625435963084</v>
      </c>
      <c r="F38" s="20">
        <f t="shared" si="27"/>
        <v>11238.406047031847</v>
      </c>
      <c r="G38" s="20">
        <f t="shared" si="27"/>
        <v>12751.234020184658</v>
      </c>
      <c r="H38" s="20"/>
      <c r="I38" s="20"/>
      <c r="J38" s="20"/>
      <c r="K38" s="20"/>
      <c r="L38" s="20"/>
      <c r="M38" s="20"/>
      <c r="N38" s="20"/>
      <c r="O38" s="20"/>
      <c r="P38" s="20"/>
    </row>
    <row r="39" spans="1:16" x14ac:dyDescent="0.35">
      <c r="A39" s="36" t="s">
        <v>193</v>
      </c>
      <c r="B39" s="20">
        <f>B37-B38</f>
        <v>-2786.4774000000007</v>
      </c>
      <c r="C39" s="20">
        <f>C37-C38</f>
        <v>-2503.2360033795321</v>
      </c>
      <c r="D39" s="20">
        <f t="shared" ref="D39:G39" si="28">D37-D38</f>
        <v>-2840.2024231251489</v>
      </c>
      <c r="E39" s="20">
        <f t="shared" si="28"/>
        <v>-3222.5286762555825</v>
      </c>
      <c r="F39" s="20">
        <f t="shared" si="28"/>
        <v>-3656.3207554280634</v>
      </c>
      <c r="G39" s="20">
        <f t="shared" si="28"/>
        <v>-4148.5065951710294</v>
      </c>
      <c r="H39" s="20"/>
      <c r="I39" s="20"/>
      <c r="J39" s="20"/>
      <c r="K39" s="20"/>
      <c r="L39" s="20"/>
      <c r="M39" s="20"/>
      <c r="N39" s="20"/>
      <c r="O39" s="20"/>
      <c r="P39" s="20"/>
    </row>
    <row r="40" spans="1:16" x14ac:dyDescent="0.35">
      <c r="A40" s="36" t="s">
        <v>194</v>
      </c>
      <c r="B40" s="20"/>
      <c r="C40" s="20">
        <f>C39-B39</f>
        <v>283.24139662046855</v>
      </c>
      <c r="D40" s="20">
        <f t="shared" ref="D40:G40" si="29">D39-C39</f>
        <v>-336.9664197456168</v>
      </c>
      <c r="E40" s="20">
        <f t="shared" si="29"/>
        <v>-382.32625313043354</v>
      </c>
      <c r="F40" s="20">
        <f t="shared" si="29"/>
        <v>-433.79207917248095</v>
      </c>
      <c r="G40" s="20">
        <f t="shared" si="29"/>
        <v>-492.18583974296598</v>
      </c>
      <c r="H40" s="20"/>
      <c r="I40" s="20"/>
      <c r="J40" s="20"/>
      <c r="K40" s="20"/>
      <c r="L40" s="20"/>
      <c r="M40" s="20"/>
      <c r="N40" s="20"/>
      <c r="O40" s="20"/>
      <c r="P40" s="20"/>
    </row>
    <row r="41" spans="1:16" x14ac:dyDescent="0.35">
      <c r="A41" s="36" t="s">
        <v>195</v>
      </c>
      <c r="B41" s="20">
        <f>B16+B7</f>
        <v>4472.26</v>
      </c>
      <c r="C41" s="20">
        <f>C16+C7</f>
        <v>6247.9712107311952</v>
      </c>
      <c r="D41" s="20">
        <f t="shared" ref="D41:G41" si="30">D16+D7</f>
        <v>7089.0251452029752</v>
      </c>
      <c r="E41" s="20">
        <f t="shared" si="30"/>
        <v>8043.2953056835286</v>
      </c>
      <c r="F41" s="20">
        <f t="shared" si="30"/>
        <v>9126.0219916427377</v>
      </c>
      <c r="G41" s="20">
        <f t="shared" si="30"/>
        <v>10354.497034703772</v>
      </c>
      <c r="H41" s="20"/>
      <c r="I41" s="20"/>
      <c r="J41" s="20"/>
      <c r="K41" s="20"/>
      <c r="L41" s="20"/>
      <c r="M41" s="20"/>
      <c r="N41" s="20"/>
      <c r="O41" s="20"/>
      <c r="P41" s="20"/>
    </row>
    <row r="42" spans="1:16" x14ac:dyDescent="0.35">
      <c r="A42" s="36" t="s">
        <v>196</v>
      </c>
      <c r="B42" s="20"/>
      <c r="C42" s="20">
        <f>C41-B41</f>
        <v>1775.711210731195</v>
      </c>
      <c r="D42" s="20">
        <f t="shared" ref="D42:G42" si="31">D41-C41</f>
        <v>841.05393447177994</v>
      </c>
      <c r="E42" s="20">
        <f t="shared" si="31"/>
        <v>954.27016048055339</v>
      </c>
      <c r="F42" s="20">
        <f t="shared" si="31"/>
        <v>1082.7266859592091</v>
      </c>
      <c r="G42" s="20">
        <f t="shared" si="31"/>
        <v>1228.4750430610347</v>
      </c>
      <c r="H42" s="20"/>
      <c r="I42" s="20"/>
      <c r="J42" s="20"/>
      <c r="K42" s="20"/>
      <c r="L42" s="20"/>
      <c r="M42" s="20"/>
      <c r="N42" s="20"/>
      <c r="O42" s="20"/>
      <c r="P42" s="20"/>
    </row>
    <row r="43" spans="1:16" x14ac:dyDescent="0.35">
      <c r="A43" s="36" t="s">
        <v>197</v>
      </c>
      <c r="B43" s="20">
        <f>(1-$J$21)*B26</f>
        <v>1433.4425999999999</v>
      </c>
      <c r="C43" s="20">
        <f>(1-$J$21)*C26</f>
        <v>2232.0429625157703</v>
      </c>
      <c r="D43" s="20">
        <f t="shared" ref="D43:G43" si="32">(1-$J$21)*D26</f>
        <v>2532.5034563652998</v>
      </c>
      <c r="E43" s="20">
        <f t="shared" si="32"/>
        <v>2873.4096360194385</v>
      </c>
      <c r="F43" s="20">
        <f t="shared" si="32"/>
        <v>3260.2059893016822</v>
      </c>
      <c r="G43" s="20">
        <f t="shared" si="32"/>
        <v>3699.0698992027255</v>
      </c>
      <c r="H43" s="20"/>
      <c r="I43" s="20"/>
      <c r="J43" s="20"/>
      <c r="K43" s="20"/>
      <c r="L43" s="20"/>
      <c r="M43" s="20"/>
      <c r="N43" s="20"/>
      <c r="O43" s="20"/>
      <c r="P43" s="20"/>
    </row>
    <row r="44" spans="1:16" x14ac:dyDescent="0.35">
      <c r="A44" s="36" t="s">
        <v>198</v>
      </c>
      <c r="B44" s="20"/>
      <c r="C44" s="20">
        <f>C43-B43</f>
        <v>798.60036251577048</v>
      </c>
      <c r="D44" s="20">
        <f>D43-C43</f>
        <v>300.46049384952948</v>
      </c>
      <c r="E44" s="20">
        <f t="shared" ref="E44:G44" si="33">E43-D43</f>
        <v>340.90617965413867</v>
      </c>
      <c r="F44" s="20">
        <f t="shared" si="33"/>
        <v>386.79635328224367</v>
      </c>
      <c r="G44" s="20">
        <f t="shared" si="33"/>
        <v>438.86390990104337</v>
      </c>
      <c r="H44" s="20"/>
      <c r="I44" s="20"/>
      <c r="J44" s="20"/>
      <c r="K44" s="20"/>
      <c r="L44" s="20"/>
      <c r="M44" s="20"/>
      <c r="N44" s="20"/>
      <c r="O44" s="20"/>
      <c r="P44" s="20"/>
    </row>
    <row r="45" spans="1:16" x14ac:dyDescent="0.35">
      <c r="B45" s="20"/>
      <c r="C45" s="20"/>
      <c r="D45" s="20"/>
      <c r="E45" s="20"/>
      <c r="F45" s="20"/>
      <c r="G45" s="20"/>
      <c r="H45" s="20"/>
      <c r="I45" s="20"/>
      <c r="J45" s="20"/>
      <c r="K45" s="20"/>
      <c r="L45" s="20"/>
      <c r="M45" s="20"/>
      <c r="N45" s="20"/>
      <c r="O45" s="20"/>
      <c r="P45" s="20"/>
    </row>
    <row r="46" spans="1:16" x14ac:dyDescent="0.35">
      <c r="A46" s="36" t="s">
        <v>188</v>
      </c>
      <c r="B46" s="20"/>
      <c r="C46" s="20">
        <f>C35+C36-C40-C42+C44</f>
        <v>1306.5219337297985</v>
      </c>
      <c r="D46" s="20">
        <f>D35+D36-D40-D42+D44</f>
        <v>2708.7800601884674</v>
      </c>
      <c r="E46" s="20">
        <f t="shared" ref="E46:G46" si="34">E35+E36-E40-E42+E44</f>
        <v>3073.4152434183793</v>
      </c>
      <c r="F46" s="20">
        <f t="shared" si="34"/>
        <v>3487.13481663006</v>
      </c>
      <c r="G46" s="20">
        <f t="shared" si="34"/>
        <v>3956.5461437057875</v>
      </c>
      <c r="H46" s="20"/>
      <c r="I46" s="20"/>
      <c r="J46" s="20"/>
      <c r="K46" s="20"/>
      <c r="L46" s="20"/>
      <c r="M46" s="20"/>
      <c r="N46" s="20"/>
      <c r="O46" s="20"/>
      <c r="P46" s="20"/>
    </row>
    <row r="47" spans="1:16" x14ac:dyDescent="0.35">
      <c r="A47" s="20"/>
      <c r="B47" s="20"/>
      <c r="C47" s="20"/>
      <c r="D47" s="20"/>
      <c r="E47" s="20"/>
      <c r="F47" s="20"/>
      <c r="G47" s="20"/>
      <c r="H47" s="20"/>
      <c r="I47" s="20"/>
      <c r="J47" s="20"/>
      <c r="K47" s="20"/>
      <c r="L47" s="20"/>
      <c r="M47" s="20"/>
      <c r="N47" s="20"/>
      <c r="O47" s="20"/>
      <c r="P47" s="20"/>
    </row>
    <row r="48" spans="1:16" x14ac:dyDescent="0.35">
      <c r="A48" s="20"/>
      <c r="B48" s="20"/>
      <c r="C48" s="20"/>
      <c r="D48" s="20"/>
      <c r="E48" s="20"/>
      <c r="F48" s="20"/>
      <c r="G48" s="20"/>
      <c r="H48" s="20"/>
      <c r="I48" s="20"/>
      <c r="J48" s="20"/>
      <c r="K48" s="20"/>
      <c r="L48" s="20"/>
      <c r="M48" s="20"/>
      <c r="N48" s="20"/>
      <c r="O48" s="20"/>
      <c r="P48" s="20"/>
    </row>
    <row r="49" spans="1:16" x14ac:dyDescent="0.35">
      <c r="A49" s="20"/>
      <c r="B49" s="43"/>
      <c r="C49" s="20"/>
      <c r="D49" s="20"/>
      <c r="E49" s="20"/>
      <c r="F49" s="20"/>
      <c r="G49" s="20"/>
      <c r="H49" s="20"/>
      <c r="I49" s="20"/>
      <c r="J49" s="20"/>
      <c r="K49" s="20"/>
      <c r="L49" s="20"/>
      <c r="M49" s="20"/>
      <c r="N49" s="20"/>
      <c r="O49" s="20"/>
      <c r="P49" s="20"/>
    </row>
    <row r="50" spans="1:16" x14ac:dyDescent="0.35">
      <c r="A50" s="20"/>
      <c r="B50" s="20"/>
      <c r="C50" s="20"/>
      <c r="D50" s="20"/>
      <c r="E50" s="20"/>
      <c r="F50" s="20"/>
      <c r="G50" s="20"/>
      <c r="H50" s="20"/>
      <c r="I50" s="20"/>
      <c r="J50" s="20"/>
      <c r="K50" s="20"/>
      <c r="L50" s="20"/>
      <c r="M50" s="20"/>
      <c r="N50" s="20"/>
      <c r="O50" s="20"/>
      <c r="P50" s="20"/>
    </row>
    <row r="51" spans="1:16" x14ac:dyDescent="0.35">
      <c r="H51" s="20"/>
      <c r="I51" s="20"/>
      <c r="J51" s="20"/>
      <c r="K51" s="20"/>
      <c r="L51" s="20"/>
      <c r="M51" s="20"/>
      <c r="N51" s="20"/>
      <c r="O51" s="20"/>
      <c r="P51" s="20"/>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markers="1" xr2:uid="{00000000-0003-0000-0200-000000000000}">
          <x14:colorSeries rgb="FF376092"/>
          <x14:colorNegative rgb="FFD00000"/>
          <x14:colorAxis rgb="FF000000"/>
          <x14:colorMarkers rgb="FFD00000"/>
          <x14:colorFirst rgb="FFD00000"/>
          <x14:colorLast rgb="FFD00000"/>
          <x14:colorHigh rgb="FFD00000"/>
          <x14:colorLow rgb="FFD00000"/>
          <x14:sparklines>
            <x14:sparkline>
              <xm:f>'5Y - Forecast'!B2:G2</xm:f>
              <xm:sqref>H2</xm:sqref>
            </x14:sparkline>
            <x14:sparkline>
              <xm:f>'5Y - Forecast'!B3:G3</xm:f>
              <xm:sqref>H3</xm:sqref>
            </x14:sparkline>
            <x14:sparkline>
              <xm:f>'5Y - Forecast'!B4:G4</xm:f>
              <xm:sqref>H4</xm:sqref>
            </x14:sparkline>
            <x14:sparkline>
              <xm:f>'5Y - Forecast'!B5:G5</xm:f>
              <xm:sqref>H5</xm:sqref>
            </x14:sparkline>
            <x14:sparkline>
              <xm:f>'5Y - Forecast'!B6:G6</xm:f>
              <xm:sqref>H6</xm:sqref>
            </x14:sparkline>
            <x14:sparkline>
              <xm:f>'5Y - Forecast'!B7:G7</xm:f>
              <xm:sqref>H7</xm:sqref>
            </x14:sparkline>
            <x14:sparkline>
              <xm:f>'5Y - Forecast'!B8:G8</xm:f>
              <xm:sqref>H8</xm:sqref>
            </x14:sparkline>
            <x14:sparkline>
              <xm:f>'5Y - Forecast'!B9:G9</xm:f>
              <xm:sqref>H9</xm:sqref>
            </x14:sparkline>
            <x14:sparkline>
              <xm:f>'5Y - Forecast'!B10:G10</xm:f>
              <xm:sqref>H10</xm:sqref>
            </x14:sparkline>
            <x14:sparkline>
              <xm:f>'5Y - Forecast'!B11:G11</xm:f>
              <xm:sqref>H11</xm:sqref>
            </x14:sparkline>
            <x14:sparkline>
              <xm:f>'5Y - Forecast'!B12:G12</xm:f>
              <xm:sqref>H12</xm:sqref>
            </x14:sparkline>
            <x14:sparkline>
              <xm:f>'5Y - Forecast'!B13:G13</xm:f>
              <xm:sqref>H13</xm:sqref>
            </x14:sparkline>
            <x14:sparkline>
              <xm:f>'5Y - Forecast'!B14:G14</xm:f>
              <xm:sqref>H14</xm:sqref>
            </x14:sparkline>
            <x14:sparkline>
              <xm:f>'5Y - Forecast'!B15:G15</xm:f>
              <xm:sqref>H15</xm:sqref>
            </x14:sparkline>
            <x14:sparkline>
              <xm:f>'5Y - Forecast'!B16:G16</xm:f>
              <xm:sqref>H16</xm:sqref>
            </x14:sparkline>
            <x14:sparkline>
              <xm:f>'5Y - Forecast'!B17:G17</xm:f>
              <xm:sqref>H17</xm:sqref>
            </x14:sparkline>
            <x14:sparkline>
              <xm:f>'5Y - Forecast'!B18:G18</xm:f>
              <xm:sqref>H18</xm:sqref>
            </x14:sparkline>
            <x14:sparkline>
              <xm:f>'5Y - Forecast'!B19:G19</xm:f>
              <xm:sqref>H19</xm:sqref>
            </x14:sparkline>
            <x14:sparkline>
              <xm:f>'5Y - Forecast'!B20:G20</xm:f>
              <xm:sqref>H20</xm:sqref>
            </x14:sparkline>
            <x14:sparkline>
              <xm:f>'5Y - Forecast'!B21:G21</xm:f>
              <xm:sqref>H21</xm:sqref>
            </x14:sparkline>
            <x14:sparkline>
              <xm:f>'5Y - Forecast'!B22:G22</xm:f>
              <xm:sqref>H22</xm:sqref>
            </x14:sparkline>
            <x14:sparkline>
              <xm:f>'5Y - Forecast'!B23:G23</xm:f>
              <xm:sqref>H23</xm:sqref>
            </x14:sparkline>
            <x14:sparkline>
              <xm:f>'5Y - Forecast'!B24:G24</xm:f>
              <xm:sqref>H24</xm:sqref>
            </x14:sparkline>
            <x14:sparkline>
              <xm:f>'5Y - Forecast'!B25:G25</xm:f>
              <xm:sqref>H25</xm:sqref>
            </x14:sparkline>
            <x14:sparkline>
              <xm:f>'5Y - Forecast'!B26:G26</xm:f>
              <xm:sqref>H26</xm:sqref>
            </x14:sparkline>
            <x14:sparkline>
              <xm:f>'5Y - Forecast'!B27:G27</xm:f>
              <xm:sqref>H27</xm:sqref>
            </x14:sparkline>
            <x14:sparkline>
              <xm:f>'5Y - Forecast'!B28:G28</xm:f>
              <xm:sqref>H28</xm:sqref>
            </x14:sparkline>
            <x14:sparkline>
              <xm:f>'5Y - Forecast'!B29:G29</xm:f>
              <xm:sqref>H29</xm:sqref>
            </x14:sparkline>
            <x14:sparkline>
              <xm:f>'5Y - Forecast'!B30:G30</xm:f>
              <xm:sqref>H30</xm:sqref>
            </x14:sparkline>
            <x14:sparkline>
              <xm:f>'5Y - Forecast'!B31:G31</xm:f>
              <xm:sqref>H31</xm:sqref>
            </x14:sparkline>
            <x14:sparkline>
              <xm:f>'5Y - Forecast'!B32:G32</xm:f>
              <xm:sqref>H32</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4F672-12A7-4628-9F21-39E7DC4102A8}">
  <dimension ref="A1:J251"/>
  <sheetViews>
    <sheetView zoomScale="69" workbookViewId="0">
      <selection activeCell="H9" sqref="H9"/>
    </sheetView>
  </sheetViews>
  <sheetFormatPr defaultRowHeight="14.5" x14ac:dyDescent="0.35"/>
  <cols>
    <col min="1" max="1" width="9.7265625" bestFit="1" customWidth="1"/>
    <col min="2" max="2" width="11.81640625" bestFit="1" customWidth="1"/>
    <col min="3" max="3" width="10.81640625" customWidth="1"/>
    <col min="4" max="4" width="11.81640625" bestFit="1" customWidth="1"/>
    <col min="5" max="5" width="12.54296875" bestFit="1" customWidth="1"/>
    <col min="9" max="9" width="10.08984375" bestFit="1" customWidth="1"/>
    <col min="10" max="10" width="11.81640625" bestFit="1" customWidth="1"/>
  </cols>
  <sheetData>
    <row r="1" spans="1:10" x14ac:dyDescent="0.35">
      <c r="A1" s="88" t="s">
        <v>202</v>
      </c>
      <c r="B1" s="87" t="s">
        <v>217</v>
      </c>
      <c r="C1" s="87"/>
      <c r="D1" s="87" t="s">
        <v>218</v>
      </c>
      <c r="E1" s="87"/>
    </row>
    <row r="2" spans="1:10" x14ac:dyDescent="0.35">
      <c r="A2" s="88"/>
      <c r="B2" s="28" t="s">
        <v>219</v>
      </c>
      <c r="C2" s="28" t="s">
        <v>203</v>
      </c>
      <c r="D2" s="28" t="s">
        <v>219</v>
      </c>
      <c r="E2" s="28" t="s">
        <v>203</v>
      </c>
    </row>
    <row r="3" spans="1:10" x14ac:dyDescent="0.35">
      <c r="A3" s="71">
        <v>45369</v>
      </c>
      <c r="B3" s="48">
        <v>19843.099999999999</v>
      </c>
      <c r="C3" s="49"/>
      <c r="D3" s="72">
        <v>2031.45</v>
      </c>
      <c r="E3" s="49"/>
      <c r="I3" s="82" t="s">
        <v>296</v>
      </c>
      <c r="J3" s="20"/>
    </row>
    <row r="4" spans="1:10" x14ac:dyDescent="0.35">
      <c r="A4" s="73">
        <v>45370</v>
      </c>
      <c r="B4" s="50">
        <v>19610.55</v>
      </c>
      <c r="C4" s="74">
        <f>LN(B4/B3)</f>
        <v>-1.1788652921179921E-2</v>
      </c>
      <c r="D4" s="75">
        <v>2041.8</v>
      </c>
      <c r="E4" s="74">
        <f>LN(D4/D3)</f>
        <v>5.0819479654248632E-3</v>
      </c>
      <c r="I4" s="20" t="s">
        <v>204</v>
      </c>
      <c r="J4" s="78">
        <f>SLOPE(E4:E251,C4:C251)</f>
        <v>1.0188671636081057</v>
      </c>
    </row>
    <row r="5" spans="1:10" x14ac:dyDescent="0.35">
      <c r="A5" s="73">
        <v>45371</v>
      </c>
      <c r="B5" s="50">
        <v>19632.05</v>
      </c>
      <c r="C5" s="74">
        <f t="shared" ref="C5:C68" si="0">LN(B5/B4)</f>
        <v>1.0957480977910855E-3</v>
      </c>
      <c r="D5" s="75">
        <v>2034.95</v>
      </c>
      <c r="E5" s="74">
        <f t="shared" ref="E5:E68" si="1">LN(D5/D4)</f>
        <v>-3.3605231846377129E-3</v>
      </c>
      <c r="I5" s="20" t="s">
        <v>205</v>
      </c>
      <c r="J5" s="20">
        <f>_xlfn.COVARIANCE.S(C4:C251,E4:E251)</f>
        <v>1.0050471020608071E-4</v>
      </c>
    </row>
    <row r="6" spans="1:10" x14ac:dyDescent="0.35">
      <c r="A6" s="73">
        <v>45372</v>
      </c>
      <c r="B6" s="50">
        <v>19897.400000000001</v>
      </c>
      <c r="C6" s="74">
        <f t="shared" si="0"/>
        <v>1.3425635100655609E-2</v>
      </c>
      <c r="D6" s="75">
        <v>2055.0500000000002</v>
      </c>
      <c r="E6" s="74">
        <f t="shared" si="1"/>
        <v>9.8289299843095455E-3</v>
      </c>
      <c r="I6" s="20" t="s">
        <v>215</v>
      </c>
      <c r="J6" s="20">
        <f>_xlfn.VAR.S(C4:C251)</f>
        <v>9.8643585538829497E-5</v>
      </c>
    </row>
    <row r="7" spans="1:10" x14ac:dyDescent="0.35">
      <c r="A7" s="73">
        <v>45373</v>
      </c>
      <c r="B7" s="50">
        <v>19994.599999999999</v>
      </c>
      <c r="C7" s="74">
        <f t="shared" si="0"/>
        <v>4.8731671691950029E-3</v>
      </c>
      <c r="D7" s="75">
        <v>2050.8000000000002</v>
      </c>
      <c r="E7" s="74">
        <f t="shared" si="1"/>
        <v>-2.0702176250412068E-3</v>
      </c>
      <c r="I7" s="20" t="s">
        <v>216</v>
      </c>
      <c r="J7" s="78">
        <f>J5/J6</f>
        <v>1.0188671636081053</v>
      </c>
    </row>
    <row r="8" spans="1:10" x14ac:dyDescent="0.35">
      <c r="A8" s="73">
        <v>45377</v>
      </c>
      <c r="B8" s="50">
        <v>20005.25</v>
      </c>
      <c r="C8" s="74">
        <f t="shared" si="0"/>
        <v>5.325020094654856E-4</v>
      </c>
      <c r="D8" s="75">
        <v>2082.9499999999998</v>
      </c>
      <c r="E8" s="74">
        <f t="shared" si="1"/>
        <v>1.5555197222715103E-2</v>
      </c>
      <c r="I8" s="20"/>
      <c r="J8" s="20"/>
    </row>
    <row r="9" spans="1:10" x14ac:dyDescent="0.35">
      <c r="A9" s="73">
        <v>45378</v>
      </c>
      <c r="B9" s="50">
        <v>20087.8</v>
      </c>
      <c r="C9" s="74">
        <f t="shared" si="0"/>
        <v>4.1179265060746657E-3</v>
      </c>
      <c r="D9" s="75">
        <v>2123.15</v>
      </c>
      <c r="E9" s="74">
        <f t="shared" si="1"/>
        <v>1.911567680893448E-2</v>
      </c>
    </row>
    <row r="10" spans="1:10" x14ac:dyDescent="0.35">
      <c r="A10" s="73">
        <v>45379</v>
      </c>
      <c r="B10" s="50">
        <v>20255.150000000001</v>
      </c>
      <c r="C10" s="74">
        <f t="shared" si="0"/>
        <v>8.2964165931334061E-3</v>
      </c>
      <c r="D10" s="75">
        <v>2151.85</v>
      </c>
      <c r="E10" s="74">
        <f t="shared" si="1"/>
        <v>1.3427102308910052E-2</v>
      </c>
    </row>
    <row r="11" spans="1:10" x14ac:dyDescent="0.35">
      <c r="A11" s="73">
        <v>45383</v>
      </c>
      <c r="B11" s="50">
        <v>20492.55</v>
      </c>
      <c r="C11" s="74">
        <f t="shared" si="0"/>
        <v>1.1652323253012659E-2</v>
      </c>
      <c r="D11" s="75">
        <v>2139.1</v>
      </c>
      <c r="E11" s="74">
        <f t="shared" si="1"/>
        <v>-5.9427574423457797E-3</v>
      </c>
    </row>
    <row r="12" spans="1:10" x14ac:dyDescent="0.35">
      <c r="A12" s="73">
        <v>45384</v>
      </c>
      <c r="B12" s="50">
        <v>20569.75</v>
      </c>
      <c r="C12" s="74">
        <f t="shared" si="0"/>
        <v>3.7601445101156962E-3</v>
      </c>
      <c r="D12" s="75">
        <v>2150.5500000000002</v>
      </c>
      <c r="E12" s="74">
        <f t="shared" si="1"/>
        <v>5.3384435526272781E-3</v>
      </c>
    </row>
    <row r="13" spans="1:10" x14ac:dyDescent="0.35">
      <c r="A13" s="73">
        <v>45385</v>
      </c>
      <c r="B13" s="50">
        <v>20605.7</v>
      </c>
      <c r="C13" s="74">
        <f t="shared" si="0"/>
        <v>1.7461865813147635E-3</v>
      </c>
      <c r="D13" s="75">
        <v>2104.4</v>
      </c>
      <c r="E13" s="74">
        <f t="shared" si="1"/>
        <v>-2.1693232503734502E-2</v>
      </c>
    </row>
    <row r="14" spans="1:10" x14ac:dyDescent="0.35">
      <c r="A14" s="73">
        <v>45386</v>
      </c>
      <c r="B14" s="50">
        <v>20664.650000000001</v>
      </c>
      <c r="C14" s="74">
        <f t="shared" si="0"/>
        <v>2.856774419974267E-3</v>
      </c>
      <c r="D14" s="75">
        <v>2086.6999999999998</v>
      </c>
      <c r="E14" s="74">
        <f t="shared" si="1"/>
        <v>-8.4465201173132328E-3</v>
      </c>
    </row>
    <row r="15" spans="1:10" x14ac:dyDescent="0.35">
      <c r="A15" s="73">
        <v>45387</v>
      </c>
      <c r="B15" s="50">
        <v>20715.099999999999</v>
      </c>
      <c r="C15" s="74">
        <f t="shared" si="0"/>
        <v>2.4383919669374076E-3</v>
      </c>
      <c r="D15" s="75">
        <v>2069.4</v>
      </c>
      <c r="E15" s="74">
        <f t="shared" si="1"/>
        <v>-8.325160568488716E-3</v>
      </c>
    </row>
    <row r="16" spans="1:10" x14ac:dyDescent="0.35">
      <c r="A16" s="73">
        <v>45390</v>
      </c>
      <c r="B16" s="50">
        <v>20819.099999999999</v>
      </c>
      <c r="C16" s="74">
        <f t="shared" si="0"/>
        <v>5.0079316493169242E-3</v>
      </c>
      <c r="D16" s="75">
        <v>2132.9499999999998</v>
      </c>
      <c r="E16" s="74">
        <f t="shared" si="1"/>
        <v>3.0247287863070096E-2</v>
      </c>
    </row>
    <row r="17" spans="1:5" x14ac:dyDescent="0.35">
      <c r="A17" s="73">
        <v>45391</v>
      </c>
      <c r="B17" s="50">
        <v>20790.7</v>
      </c>
      <c r="C17" s="74">
        <f t="shared" si="0"/>
        <v>-1.365063250005491E-3</v>
      </c>
      <c r="D17" s="75">
        <v>2099.0500000000002</v>
      </c>
      <c r="E17" s="74">
        <f t="shared" si="1"/>
        <v>-1.6021136629920225E-2</v>
      </c>
    </row>
    <row r="18" spans="1:5" x14ac:dyDescent="0.35">
      <c r="A18" s="73">
        <v>45392</v>
      </c>
      <c r="B18" s="50">
        <v>20915.2</v>
      </c>
      <c r="C18" s="74">
        <f t="shared" si="0"/>
        <v>5.9703960266139179E-3</v>
      </c>
      <c r="D18" s="75">
        <v>2097.4</v>
      </c>
      <c r="E18" s="74">
        <f t="shared" si="1"/>
        <v>-7.8637900369554054E-4</v>
      </c>
    </row>
    <row r="19" spans="1:5" x14ac:dyDescent="0.35">
      <c r="A19" s="73">
        <v>45394</v>
      </c>
      <c r="B19" s="50">
        <v>20745.5</v>
      </c>
      <c r="C19" s="74">
        <f t="shared" si="0"/>
        <v>-8.146811675705086E-3</v>
      </c>
      <c r="D19" s="75">
        <v>2046.85</v>
      </c>
      <c r="E19" s="74">
        <f t="shared" si="1"/>
        <v>-2.439645639173443E-2</v>
      </c>
    </row>
    <row r="20" spans="1:5" x14ac:dyDescent="0.35">
      <c r="A20" s="73">
        <v>45397</v>
      </c>
      <c r="B20" s="50">
        <v>20478.75</v>
      </c>
      <c r="C20" s="74">
        <f t="shared" si="0"/>
        <v>-1.2941592535341561E-2</v>
      </c>
      <c r="D20" s="75">
        <v>2000.15</v>
      </c>
      <c r="E20" s="74">
        <f t="shared" si="1"/>
        <v>-2.3079848278847299E-2</v>
      </c>
    </row>
    <row r="21" spans="1:5" x14ac:dyDescent="0.35">
      <c r="A21" s="73">
        <v>45398</v>
      </c>
      <c r="B21" s="50">
        <v>20423</v>
      </c>
      <c r="C21" s="74">
        <f t="shared" si="0"/>
        <v>-2.7260464173152086E-3</v>
      </c>
      <c r="D21" s="75">
        <v>1975.6</v>
      </c>
      <c r="E21" s="74">
        <f t="shared" si="1"/>
        <v>-1.2350028063253308E-2</v>
      </c>
    </row>
    <row r="22" spans="1:5" x14ac:dyDescent="0.35">
      <c r="A22" s="73">
        <v>45400</v>
      </c>
      <c r="B22" s="50">
        <v>20324.7</v>
      </c>
      <c r="C22" s="74">
        <f t="shared" si="0"/>
        <v>-4.8248215576800427E-3</v>
      </c>
      <c r="D22" s="75">
        <v>1940.7</v>
      </c>
      <c r="E22" s="74">
        <f t="shared" si="1"/>
        <v>-1.7823416948420264E-2</v>
      </c>
    </row>
    <row r="23" spans="1:5" x14ac:dyDescent="0.35">
      <c r="A23" s="73">
        <v>45401</v>
      </c>
      <c r="B23" s="50">
        <v>20385.2</v>
      </c>
      <c r="C23" s="74">
        <f t="shared" si="0"/>
        <v>2.9722521813859777E-3</v>
      </c>
      <c r="D23" s="75">
        <v>1899.05</v>
      </c>
      <c r="E23" s="74">
        <f t="shared" si="1"/>
        <v>-2.1694971605200005E-2</v>
      </c>
    </row>
    <row r="24" spans="1:5" x14ac:dyDescent="0.35">
      <c r="A24" s="73">
        <v>45404</v>
      </c>
      <c r="B24" s="50">
        <v>20574.849999999999</v>
      </c>
      <c r="C24" s="74">
        <f t="shared" si="0"/>
        <v>9.2603087768594258E-3</v>
      </c>
      <c r="D24" s="75">
        <v>1943.25</v>
      </c>
      <c r="E24" s="74">
        <f t="shared" si="1"/>
        <v>2.3008067997479557E-2</v>
      </c>
    </row>
    <row r="25" spans="1:5" x14ac:dyDescent="0.35">
      <c r="A25" s="73">
        <v>45405</v>
      </c>
      <c r="B25" s="50">
        <v>20652.650000000001</v>
      </c>
      <c r="C25" s="74">
        <f t="shared" si="0"/>
        <v>3.7741843357763935E-3</v>
      </c>
      <c r="D25" s="75">
        <v>1953.1</v>
      </c>
      <c r="E25" s="74">
        <f t="shared" si="1"/>
        <v>5.0560247325165822E-3</v>
      </c>
    </row>
    <row r="26" spans="1:5" x14ac:dyDescent="0.35">
      <c r="A26" s="73">
        <v>45406</v>
      </c>
      <c r="B26" s="50">
        <v>20730.650000000001</v>
      </c>
      <c r="C26" s="74">
        <f t="shared" si="0"/>
        <v>3.7696410081475853E-3</v>
      </c>
      <c r="D26" s="75">
        <v>1964.3</v>
      </c>
      <c r="E26" s="74">
        <f t="shared" si="1"/>
        <v>5.7180938973851181E-3</v>
      </c>
    </row>
    <row r="27" spans="1:5" x14ac:dyDescent="0.35">
      <c r="A27" s="73">
        <v>45407</v>
      </c>
      <c r="B27" s="50">
        <v>20867.900000000001</v>
      </c>
      <c r="C27" s="74">
        <f t="shared" si="0"/>
        <v>6.5988116430858151E-3</v>
      </c>
      <c r="D27" s="75">
        <v>2005.75</v>
      </c>
      <c r="E27" s="74">
        <f t="shared" si="1"/>
        <v>2.0882107893534875E-2</v>
      </c>
    </row>
    <row r="28" spans="1:5" x14ac:dyDescent="0.35">
      <c r="A28" s="73">
        <v>45408</v>
      </c>
      <c r="B28" s="50">
        <v>20839.349999999999</v>
      </c>
      <c r="C28" s="74">
        <f t="shared" si="0"/>
        <v>-1.3690667430424595E-3</v>
      </c>
      <c r="D28" s="75">
        <v>2016.5</v>
      </c>
      <c r="E28" s="74">
        <f t="shared" si="1"/>
        <v>5.3452796796574255E-3</v>
      </c>
    </row>
    <row r="29" spans="1:5" x14ac:dyDescent="0.35">
      <c r="A29" s="73">
        <v>45411</v>
      </c>
      <c r="B29" s="50">
        <v>20992.2</v>
      </c>
      <c r="C29" s="74">
        <f t="shared" si="0"/>
        <v>7.307913775763647E-3</v>
      </c>
      <c r="D29" s="75">
        <v>2036.6</v>
      </c>
      <c r="E29" s="74">
        <f t="shared" si="1"/>
        <v>9.918415424142164E-3</v>
      </c>
    </row>
    <row r="30" spans="1:5" x14ac:dyDescent="0.35">
      <c r="A30" s="73">
        <v>45412</v>
      </c>
      <c r="B30" s="50">
        <v>20997.200000000001</v>
      </c>
      <c r="C30" s="74">
        <f t="shared" si="0"/>
        <v>2.3815534509338468E-4</v>
      </c>
      <c r="D30" s="75">
        <v>2060</v>
      </c>
      <c r="E30" s="74">
        <f t="shared" si="1"/>
        <v>1.1424232046061652E-2</v>
      </c>
    </row>
    <row r="31" spans="1:5" x14ac:dyDescent="0.35">
      <c r="A31" s="73">
        <v>45414</v>
      </c>
      <c r="B31" s="50">
        <v>21083.599999999999</v>
      </c>
      <c r="C31" s="74">
        <f t="shared" si="0"/>
        <v>4.1063915804650901E-3</v>
      </c>
      <c r="D31" s="75">
        <v>2072.9499999999998</v>
      </c>
      <c r="E31" s="74">
        <f t="shared" si="1"/>
        <v>6.2667307278881134E-3</v>
      </c>
    </row>
    <row r="32" spans="1:5" x14ac:dyDescent="0.35">
      <c r="A32" s="73">
        <v>45415</v>
      </c>
      <c r="B32" s="50">
        <v>20959.55</v>
      </c>
      <c r="C32" s="74">
        <f t="shared" si="0"/>
        <v>-5.9010973241554483E-3</v>
      </c>
      <c r="D32" s="75">
        <v>2052.75</v>
      </c>
      <c r="E32" s="74">
        <f t="shared" si="1"/>
        <v>-9.7923559226166922E-3</v>
      </c>
    </row>
    <row r="33" spans="1:5" x14ac:dyDescent="0.35">
      <c r="A33" s="73">
        <v>45418</v>
      </c>
      <c r="B33" s="50">
        <v>20864.95</v>
      </c>
      <c r="C33" s="74">
        <f t="shared" si="0"/>
        <v>-4.523672073612062E-3</v>
      </c>
      <c r="D33" s="75">
        <v>2056.85</v>
      </c>
      <c r="E33" s="74">
        <f t="shared" si="1"/>
        <v>1.9953286744645482E-3</v>
      </c>
    </row>
    <row r="34" spans="1:5" x14ac:dyDescent="0.35">
      <c r="A34" s="73">
        <v>45419</v>
      </c>
      <c r="B34" s="50">
        <v>20636.05</v>
      </c>
      <c r="C34" s="74">
        <f t="shared" si="0"/>
        <v>-1.1031171353455877E-2</v>
      </c>
      <c r="D34" s="75">
        <v>1979.6</v>
      </c>
      <c r="E34" s="74">
        <f t="shared" si="1"/>
        <v>-3.8280882185631727E-2</v>
      </c>
    </row>
    <row r="35" spans="1:5" x14ac:dyDescent="0.35">
      <c r="A35" s="73">
        <v>45420</v>
      </c>
      <c r="B35" s="50">
        <v>20704.900000000001</v>
      </c>
      <c r="C35" s="74">
        <f t="shared" si="0"/>
        <v>3.330840904947232E-3</v>
      </c>
      <c r="D35" s="75">
        <v>1996.65</v>
      </c>
      <c r="E35" s="74">
        <f t="shared" si="1"/>
        <v>8.5759720834070186E-3</v>
      </c>
    </row>
    <row r="36" spans="1:5" x14ac:dyDescent="0.35">
      <c r="A36" s="73">
        <v>45421</v>
      </c>
      <c r="B36" s="50">
        <v>20344.8</v>
      </c>
      <c r="C36" s="74">
        <f t="shared" si="0"/>
        <v>-1.7545036254431098E-2</v>
      </c>
      <c r="D36" s="75">
        <v>2063.6</v>
      </c>
      <c r="E36" s="74">
        <f t="shared" si="1"/>
        <v>3.2981254209356811E-2</v>
      </c>
    </row>
    <row r="37" spans="1:5" x14ac:dyDescent="0.35">
      <c r="A37" s="73">
        <v>45422</v>
      </c>
      <c r="B37" s="50">
        <v>20469.099999999999</v>
      </c>
      <c r="C37" s="74">
        <f t="shared" si="0"/>
        <v>6.091080945807929E-3</v>
      </c>
      <c r="D37" s="75">
        <v>2063.5500000000002</v>
      </c>
      <c r="E37" s="74">
        <f t="shared" si="1"/>
        <v>-2.4229795380454277E-5</v>
      </c>
    </row>
    <row r="38" spans="1:5" x14ac:dyDescent="0.35">
      <c r="A38" s="73">
        <v>45425</v>
      </c>
      <c r="B38" s="50">
        <v>20511</v>
      </c>
      <c r="C38" s="74">
        <f t="shared" si="0"/>
        <v>2.0448956737903531E-3</v>
      </c>
      <c r="D38" s="75">
        <v>2068.6</v>
      </c>
      <c r="E38" s="74">
        <f t="shared" si="1"/>
        <v>2.4442493685889206E-3</v>
      </c>
    </row>
    <row r="39" spans="1:5" x14ac:dyDescent="0.35">
      <c r="A39" s="73">
        <v>45426</v>
      </c>
      <c r="B39" s="50">
        <v>20683.8</v>
      </c>
      <c r="C39" s="74">
        <f t="shared" si="0"/>
        <v>8.3894575778489626E-3</v>
      </c>
      <c r="D39" s="75">
        <v>2134.8000000000002</v>
      </c>
      <c r="E39" s="74">
        <f t="shared" si="1"/>
        <v>3.1500915516086747E-2</v>
      </c>
    </row>
    <row r="40" spans="1:5" x14ac:dyDescent="0.35">
      <c r="A40" s="73">
        <v>45427</v>
      </c>
      <c r="B40" s="50">
        <v>20741.849999999999</v>
      </c>
      <c r="C40" s="74">
        <f t="shared" si="0"/>
        <v>2.8026132599884893E-3</v>
      </c>
      <c r="D40" s="75">
        <v>2099.9499999999998</v>
      </c>
      <c r="E40" s="74">
        <f t="shared" si="1"/>
        <v>-1.6459430555536274E-2</v>
      </c>
    </row>
    <row r="41" spans="1:5" x14ac:dyDescent="0.35">
      <c r="A41" s="73">
        <v>45428</v>
      </c>
      <c r="B41" s="50">
        <v>20929.05</v>
      </c>
      <c r="C41" s="74">
        <f t="shared" si="0"/>
        <v>8.9847475969590911E-3</v>
      </c>
      <c r="D41" s="75">
        <v>2127.9</v>
      </c>
      <c r="E41" s="74">
        <f t="shared" si="1"/>
        <v>1.3222042971897257E-2</v>
      </c>
    </row>
    <row r="42" spans="1:5" x14ac:dyDescent="0.35">
      <c r="A42" s="73">
        <v>45429</v>
      </c>
      <c r="B42" s="50">
        <v>21064.55</v>
      </c>
      <c r="C42" s="74">
        <f t="shared" si="0"/>
        <v>6.4533867186754891E-3</v>
      </c>
      <c r="D42" s="75">
        <v>2184.4499999999998</v>
      </c>
      <c r="E42" s="74">
        <f t="shared" si="1"/>
        <v>2.6228502720548101E-2</v>
      </c>
    </row>
    <row r="43" spans="1:5" x14ac:dyDescent="0.35">
      <c r="A43" s="73">
        <v>45430</v>
      </c>
      <c r="B43" s="50">
        <v>21144.45</v>
      </c>
      <c r="C43" s="74">
        <f t="shared" si="0"/>
        <v>3.7859269556486247E-3</v>
      </c>
      <c r="D43" s="75">
        <v>2191.5</v>
      </c>
      <c r="E43" s="74">
        <f t="shared" si="1"/>
        <v>3.2221602621648471E-3</v>
      </c>
    </row>
    <row r="44" spans="1:5" x14ac:dyDescent="0.35">
      <c r="A44" s="73">
        <v>45433</v>
      </c>
      <c r="B44" s="50">
        <v>21187.65</v>
      </c>
      <c r="C44" s="74">
        <f t="shared" si="0"/>
        <v>2.0410050527389163E-3</v>
      </c>
      <c r="D44" s="75">
        <v>2155.9</v>
      </c>
      <c r="E44" s="74">
        <f t="shared" si="1"/>
        <v>-1.6377971094902435E-2</v>
      </c>
    </row>
    <row r="45" spans="1:5" x14ac:dyDescent="0.35">
      <c r="A45" s="73">
        <v>45434</v>
      </c>
      <c r="B45" s="50">
        <v>21237.75</v>
      </c>
      <c r="C45" s="74">
        <f t="shared" si="0"/>
        <v>2.3617937975099015E-3</v>
      </c>
      <c r="D45" s="75">
        <v>2142.3000000000002</v>
      </c>
      <c r="E45" s="74">
        <f t="shared" si="1"/>
        <v>-6.3282515407873854E-3</v>
      </c>
    </row>
    <row r="46" spans="1:5" x14ac:dyDescent="0.35">
      <c r="A46" s="73">
        <v>45435</v>
      </c>
      <c r="B46" s="50">
        <v>21489.55</v>
      </c>
      <c r="C46" s="74">
        <f t="shared" si="0"/>
        <v>1.1786511903958732E-2</v>
      </c>
      <c r="D46" s="75">
        <v>2175.15</v>
      </c>
      <c r="E46" s="74">
        <f t="shared" si="1"/>
        <v>1.5217609438839768E-2</v>
      </c>
    </row>
    <row r="47" spans="1:5" x14ac:dyDescent="0.35">
      <c r="A47" s="73">
        <v>45436</v>
      </c>
      <c r="B47" s="50">
        <v>21483.75</v>
      </c>
      <c r="C47" s="74">
        <f t="shared" si="0"/>
        <v>-2.6993505433457082E-4</v>
      </c>
      <c r="D47" s="75">
        <v>2238.5</v>
      </c>
      <c r="E47" s="74">
        <f t="shared" si="1"/>
        <v>2.8708371019006321E-2</v>
      </c>
    </row>
    <row r="48" spans="1:5" x14ac:dyDescent="0.35">
      <c r="A48" s="73">
        <v>45439</v>
      </c>
      <c r="B48" s="50">
        <v>21493</v>
      </c>
      <c r="C48" s="74">
        <f t="shared" si="0"/>
        <v>4.3046531637849729E-4</v>
      </c>
      <c r="D48" s="75">
        <v>2249.5500000000002</v>
      </c>
      <c r="E48" s="74">
        <f t="shared" si="1"/>
        <v>4.924197514778527E-3</v>
      </c>
    </row>
    <row r="49" spans="1:5" x14ac:dyDescent="0.35">
      <c r="A49" s="73">
        <v>45440</v>
      </c>
      <c r="B49" s="50">
        <v>21387.35</v>
      </c>
      <c r="C49" s="74">
        <f t="shared" si="0"/>
        <v>-4.9276749738526209E-3</v>
      </c>
      <c r="D49" s="75">
        <v>2251.65</v>
      </c>
      <c r="E49" s="74">
        <f t="shared" si="1"/>
        <v>9.3308457849605904E-4</v>
      </c>
    </row>
    <row r="50" spans="1:5" x14ac:dyDescent="0.35">
      <c r="A50" s="73">
        <v>45441</v>
      </c>
      <c r="B50" s="50">
        <v>21256.3</v>
      </c>
      <c r="C50" s="74">
        <f t="shared" si="0"/>
        <v>-6.1463037313457345E-3</v>
      </c>
      <c r="D50" s="75">
        <v>2253.85</v>
      </c>
      <c r="E50" s="74">
        <f t="shared" si="1"/>
        <v>9.7658425251274114E-4</v>
      </c>
    </row>
    <row r="51" spans="1:5" x14ac:dyDescent="0.35">
      <c r="A51" s="73">
        <v>45442</v>
      </c>
      <c r="B51" s="50">
        <v>21038.55</v>
      </c>
      <c r="C51" s="74">
        <f t="shared" si="0"/>
        <v>-1.0296852875082006E-2</v>
      </c>
      <c r="D51" s="75">
        <v>2230.85</v>
      </c>
      <c r="E51" s="74">
        <f t="shared" si="1"/>
        <v>-1.0257186278635351E-2</v>
      </c>
    </row>
    <row r="52" spans="1:5" x14ac:dyDescent="0.35">
      <c r="A52" s="73">
        <v>45443</v>
      </c>
      <c r="B52" s="50">
        <v>21103.3</v>
      </c>
      <c r="C52" s="74">
        <f t="shared" si="0"/>
        <v>3.0729572125192755E-3</v>
      </c>
      <c r="D52" s="75">
        <v>2179.25</v>
      </c>
      <c r="E52" s="74">
        <f t="shared" si="1"/>
        <v>-2.3401897856486744E-2</v>
      </c>
    </row>
    <row r="53" spans="1:5" x14ac:dyDescent="0.35">
      <c r="A53" s="73">
        <v>45446</v>
      </c>
      <c r="B53" s="50">
        <v>21797.4</v>
      </c>
      <c r="C53" s="74">
        <f t="shared" si="0"/>
        <v>3.2361270269858286E-2</v>
      </c>
      <c r="D53" s="75">
        <v>2250</v>
      </c>
      <c r="E53" s="74">
        <f t="shared" si="1"/>
        <v>3.1949435306780405E-2</v>
      </c>
    </row>
    <row r="54" spans="1:5" x14ac:dyDescent="0.35">
      <c r="A54" s="73">
        <v>45447</v>
      </c>
      <c r="B54" s="50">
        <v>20323.849999999999</v>
      </c>
      <c r="C54" s="74">
        <f t="shared" si="0"/>
        <v>-6.999562335990811E-2</v>
      </c>
      <c r="D54" s="75">
        <v>2211.4499999999998</v>
      </c>
      <c r="E54" s="74">
        <f t="shared" si="1"/>
        <v>-1.7281807234527501E-2</v>
      </c>
    </row>
    <row r="55" spans="1:5" x14ac:dyDescent="0.35">
      <c r="A55" s="73">
        <v>45448</v>
      </c>
      <c r="B55" s="50">
        <v>21054.400000000001</v>
      </c>
      <c r="C55" s="74">
        <f t="shared" si="0"/>
        <v>3.5314491146411241E-2</v>
      </c>
      <c r="D55" s="75">
        <v>2351.8000000000002</v>
      </c>
      <c r="E55" s="74">
        <f t="shared" si="1"/>
        <v>6.1532583425377124E-2</v>
      </c>
    </row>
    <row r="56" spans="1:5" x14ac:dyDescent="0.35">
      <c r="A56" s="73">
        <v>45449</v>
      </c>
      <c r="B56" s="50">
        <v>21365</v>
      </c>
      <c r="C56" s="74">
        <f t="shared" si="0"/>
        <v>1.4644504682249083E-2</v>
      </c>
      <c r="D56" s="75">
        <v>2398.1999999999998</v>
      </c>
      <c r="E56" s="74">
        <f t="shared" si="1"/>
        <v>1.953746355601723E-2</v>
      </c>
    </row>
    <row r="57" spans="1:5" x14ac:dyDescent="0.35">
      <c r="A57" s="73">
        <v>45450</v>
      </c>
      <c r="B57" s="50">
        <v>21764.15</v>
      </c>
      <c r="C57" s="74">
        <f t="shared" si="0"/>
        <v>1.8510051619360139E-2</v>
      </c>
      <c r="D57" s="75">
        <v>2407.65</v>
      </c>
      <c r="E57" s="74">
        <f t="shared" si="1"/>
        <v>3.9327120820038071E-3</v>
      </c>
    </row>
    <row r="58" spans="1:5" x14ac:dyDescent="0.35">
      <c r="A58" s="73">
        <v>45453</v>
      </c>
      <c r="B58" s="50">
        <v>21808.25</v>
      </c>
      <c r="C58" s="74">
        <f t="shared" si="0"/>
        <v>2.0242178561728982E-3</v>
      </c>
      <c r="D58" s="75">
        <v>2436.85</v>
      </c>
      <c r="E58" s="74">
        <f t="shared" si="1"/>
        <v>1.2055053616121213E-2</v>
      </c>
    </row>
    <row r="59" spans="1:5" x14ac:dyDescent="0.35">
      <c r="A59" s="73">
        <v>45454</v>
      </c>
      <c r="B59" s="50">
        <v>21852</v>
      </c>
      <c r="C59" s="74">
        <f t="shared" si="0"/>
        <v>2.0041119619499063E-3</v>
      </c>
      <c r="D59" s="75">
        <v>2442.4499999999998</v>
      </c>
      <c r="E59" s="74">
        <f t="shared" si="1"/>
        <v>2.2954122348812179E-3</v>
      </c>
    </row>
    <row r="60" spans="1:5" x14ac:dyDescent="0.35">
      <c r="A60" s="73">
        <v>45455</v>
      </c>
      <c r="B60" s="50">
        <v>21960.95</v>
      </c>
      <c r="C60" s="74">
        <f t="shared" si="0"/>
        <v>4.973425645739841E-3</v>
      </c>
      <c r="D60" s="75">
        <v>2420.5</v>
      </c>
      <c r="E60" s="74">
        <f t="shared" si="1"/>
        <v>-9.0275034985898561E-3</v>
      </c>
    </row>
    <row r="61" spans="1:5" x14ac:dyDescent="0.35">
      <c r="A61" s="73">
        <v>45456</v>
      </c>
      <c r="B61" s="50">
        <v>22074.3</v>
      </c>
      <c r="C61" s="74">
        <f t="shared" si="0"/>
        <v>5.1481597287623493E-3</v>
      </c>
      <c r="D61" s="75">
        <v>2441.65</v>
      </c>
      <c r="E61" s="74">
        <f t="shared" si="1"/>
        <v>8.6999098755458897E-3</v>
      </c>
    </row>
    <row r="62" spans="1:5" x14ac:dyDescent="0.35">
      <c r="A62" s="73">
        <v>45457</v>
      </c>
      <c r="B62" s="50">
        <v>22214.3</v>
      </c>
      <c r="C62" s="74">
        <f t="shared" si="0"/>
        <v>6.3221897426121547E-3</v>
      </c>
      <c r="D62" s="75">
        <v>2503.85</v>
      </c>
      <c r="E62" s="74">
        <f t="shared" si="1"/>
        <v>2.5155507017014102E-2</v>
      </c>
    </row>
    <row r="63" spans="1:5" x14ac:dyDescent="0.35">
      <c r="A63" s="73">
        <v>45461</v>
      </c>
      <c r="B63" s="50">
        <v>22329.599999999999</v>
      </c>
      <c r="C63" s="74">
        <f t="shared" si="0"/>
        <v>5.1769269196778106E-3</v>
      </c>
      <c r="D63" s="75">
        <v>2471.15</v>
      </c>
      <c r="E63" s="74">
        <f t="shared" si="1"/>
        <v>-1.3145917957769452E-2</v>
      </c>
    </row>
    <row r="64" spans="1:5" x14ac:dyDescent="0.35">
      <c r="A64" s="73">
        <v>45462</v>
      </c>
      <c r="B64" s="50">
        <v>22224.9</v>
      </c>
      <c r="C64" s="74">
        <f t="shared" si="0"/>
        <v>-4.6998706179876846E-3</v>
      </c>
      <c r="D64" s="75">
        <v>2437.75</v>
      </c>
      <c r="E64" s="74">
        <f t="shared" si="1"/>
        <v>-1.3608146599311101E-2</v>
      </c>
    </row>
    <row r="65" spans="1:5" x14ac:dyDescent="0.35">
      <c r="A65" s="73">
        <v>45463</v>
      </c>
      <c r="B65" s="50">
        <v>22305.1</v>
      </c>
      <c r="C65" s="74">
        <f t="shared" si="0"/>
        <v>3.6020699176111787E-3</v>
      </c>
      <c r="D65" s="75">
        <v>2427.9499999999998</v>
      </c>
      <c r="E65" s="74">
        <f t="shared" si="1"/>
        <v>-4.0282028286048868E-3</v>
      </c>
    </row>
    <row r="66" spans="1:5" x14ac:dyDescent="0.35">
      <c r="A66" s="73">
        <v>45464</v>
      </c>
      <c r="B66" s="50">
        <v>22236.2</v>
      </c>
      <c r="C66" s="74">
        <f t="shared" si="0"/>
        <v>-3.0937603956557335E-3</v>
      </c>
      <c r="D66" s="75">
        <v>2435.4</v>
      </c>
      <c r="E66" s="74">
        <f t="shared" si="1"/>
        <v>3.0637341862836398E-3</v>
      </c>
    </row>
    <row r="67" spans="1:5" x14ac:dyDescent="0.35">
      <c r="A67" s="73">
        <v>45467</v>
      </c>
      <c r="B67" s="50">
        <v>22289.1</v>
      </c>
      <c r="C67" s="74">
        <f t="shared" si="0"/>
        <v>2.3761782577738505E-3</v>
      </c>
      <c r="D67" s="75">
        <v>2439.6999999999998</v>
      </c>
      <c r="E67" s="74">
        <f t="shared" si="1"/>
        <v>1.7640668355965916E-3</v>
      </c>
    </row>
    <row r="68" spans="1:5" x14ac:dyDescent="0.35">
      <c r="A68" s="73">
        <v>45468</v>
      </c>
      <c r="B68" s="50">
        <v>22370.65</v>
      </c>
      <c r="C68" s="74">
        <f t="shared" si="0"/>
        <v>3.6520621203568805E-3</v>
      </c>
      <c r="D68" s="75">
        <v>2414.6999999999998</v>
      </c>
      <c r="E68" s="74">
        <f t="shared" si="1"/>
        <v>-1.0300025140705984E-2</v>
      </c>
    </row>
    <row r="69" spans="1:5" x14ac:dyDescent="0.35">
      <c r="A69" s="73">
        <v>45469</v>
      </c>
      <c r="B69" s="50">
        <v>22436.799999999999</v>
      </c>
      <c r="C69" s="74">
        <f t="shared" ref="C69:C132" si="2">LN(B69/B68)</f>
        <v>2.9526361378876195E-3</v>
      </c>
      <c r="D69" s="75">
        <v>2376.75</v>
      </c>
      <c r="E69" s="74">
        <f t="shared" ref="E69:E132" si="3">LN(D69/D68)</f>
        <v>-1.5841047528657962E-2</v>
      </c>
    </row>
    <row r="70" spans="1:5" x14ac:dyDescent="0.35">
      <c r="A70" s="73">
        <v>45470</v>
      </c>
      <c r="B70" s="50">
        <v>22537.4</v>
      </c>
      <c r="C70" s="74">
        <f t="shared" si="2"/>
        <v>4.4736834799805466E-3</v>
      </c>
      <c r="D70" s="75">
        <v>2344.15</v>
      </c>
      <c r="E70" s="74">
        <f t="shared" si="3"/>
        <v>-1.3811145415650891E-2</v>
      </c>
    </row>
    <row r="71" spans="1:5" x14ac:dyDescent="0.35">
      <c r="A71" s="73">
        <v>45471</v>
      </c>
      <c r="B71" s="50">
        <v>22559.7</v>
      </c>
      <c r="C71" s="74">
        <f t="shared" si="2"/>
        <v>9.8897719887046224E-4</v>
      </c>
      <c r="D71" s="75">
        <v>2364.85</v>
      </c>
      <c r="E71" s="74">
        <f t="shared" si="3"/>
        <v>8.7917321439515313E-3</v>
      </c>
    </row>
    <row r="72" spans="1:5" x14ac:dyDescent="0.35">
      <c r="A72" s="73">
        <v>45474</v>
      </c>
      <c r="B72" s="50">
        <v>22727.599999999999</v>
      </c>
      <c r="C72" s="74">
        <f t="shared" si="2"/>
        <v>7.414916291096532E-3</v>
      </c>
      <c r="D72" s="75">
        <v>2354.6</v>
      </c>
      <c r="E72" s="74">
        <f t="shared" si="3"/>
        <v>-4.3437333233440198E-3</v>
      </c>
    </row>
    <row r="73" spans="1:5" x14ac:dyDescent="0.35">
      <c r="A73" s="73">
        <v>45475</v>
      </c>
      <c r="B73" s="50">
        <v>22677.8</v>
      </c>
      <c r="C73" s="74">
        <f t="shared" si="2"/>
        <v>-2.1935725692893474E-3</v>
      </c>
      <c r="D73" s="75">
        <v>2338.35</v>
      </c>
      <c r="E73" s="74">
        <f t="shared" si="3"/>
        <v>-6.9253092172968031E-3</v>
      </c>
    </row>
    <row r="74" spans="1:5" x14ac:dyDescent="0.35">
      <c r="A74" s="73">
        <v>45476</v>
      </c>
      <c r="B74" s="50">
        <v>22851.200000000001</v>
      </c>
      <c r="C74" s="74">
        <f t="shared" si="2"/>
        <v>7.61715998174637E-3</v>
      </c>
      <c r="D74" s="75">
        <v>2314.6</v>
      </c>
      <c r="E74" s="74">
        <f t="shared" si="3"/>
        <v>-1.0208666012822299E-2</v>
      </c>
    </row>
    <row r="75" spans="1:5" x14ac:dyDescent="0.35">
      <c r="A75" s="73">
        <v>45477</v>
      </c>
      <c r="B75" s="50">
        <v>22914.2</v>
      </c>
      <c r="C75" s="74">
        <f t="shared" si="2"/>
        <v>2.7531733490716993E-3</v>
      </c>
      <c r="D75" s="75">
        <v>2365.9499999999998</v>
      </c>
      <c r="E75" s="74">
        <f t="shared" si="3"/>
        <v>2.1942746187615405E-2</v>
      </c>
    </row>
    <row r="76" spans="1:5" x14ac:dyDescent="0.35">
      <c r="A76" s="73">
        <v>45478</v>
      </c>
      <c r="B76" s="50">
        <v>22987.65</v>
      </c>
      <c r="C76" s="74">
        <f t="shared" si="2"/>
        <v>3.2003094729057134E-3</v>
      </c>
      <c r="D76" s="75">
        <v>2430.15</v>
      </c>
      <c r="E76" s="74">
        <f t="shared" si="3"/>
        <v>2.6773351222944195E-2</v>
      </c>
    </row>
    <row r="77" spans="1:5" x14ac:dyDescent="0.35">
      <c r="A77" s="73">
        <v>45481</v>
      </c>
      <c r="B77" s="50">
        <v>22971.15</v>
      </c>
      <c r="C77" s="74">
        <f t="shared" si="2"/>
        <v>-7.180344442810824E-4</v>
      </c>
      <c r="D77" s="75">
        <v>2398.25</v>
      </c>
      <c r="E77" s="74">
        <f t="shared" si="3"/>
        <v>-1.3213679126479982E-2</v>
      </c>
    </row>
    <row r="78" spans="1:5" x14ac:dyDescent="0.35">
      <c r="A78" s="73">
        <v>45482</v>
      </c>
      <c r="B78" s="50">
        <v>23067.35</v>
      </c>
      <c r="C78" s="74">
        <f t="shared" si="2"/>
        <v>4.1791170438304093E-3</v>
      </c>
      <c r="D78" s="75">
        <v>2438.1999999999998</v>
      </c>
      <c r="E78" s="74">
        <f t="shared" si="3"/>
        <v>1.6520757432988857E-2</v>
      </c>
    </row>
    <row r="79" spans="1:5" x14ac:dyDescent="0.35">
      <c r="A79" s="73">
        <v>45483</v>
      </c>
      <c r="B79" s="50">
        <v>22977.65</v>
      </c>
      <c r="C79" s="74">
        <f t="shared" si="2"/>
        <v>-3.8961934400210977E-3</v>
      </c>
      <c r="D79" s="75">
        <v>2440.25</v>
      </c>
      <c r="E79" s="74">
        <f t="shared" si="3"/>
        <v>8.4043092402869099E-4</v>
      </c>
    </row>
    <row r="80" spans="1:5" x14ac:dyDescent="0.35">
      <c r="A80" s="73">
        <v>45484</v>
      </c>
      <c r="B80" s="50">
        <v>23005.25</v>
      </c>
      <c r="C80" s="74">
        <f t="shared" si="2"/>
        <v>1.2004463970067838E-3</v>
      </c>
      <c r="D80" s="75">
        <v>2475.6999999999998</v>
      </c>
      <c r="E80" s="74">
        <f t="shared" si="3"/>
        <v>1.4422691242165334E-2</v>
      </c>
    </row>
    <row r="81" spans="1:5" x14ac:dyDescent="0.35">
      <c r="A81" s="73">
        <v>45485</v>
      </c>
      <c r="B81" s="50">
        <v>23095.45</v>
      </c>
      <c r="C81" s="74">
        <f t="shared" si="2"/>
        <v>3.9131776785335378E-3</v>
      </c>
      <c r="D81" s="75">
        <v>2439.4499999999998</v>
      </c>
      <c r="E81" s="74">
        <f t="shared" si="3"/>
        <v>-1.4750580254673311E-2</v>
      </c>
    </row>
    <row r="82" spans="1:5" x14ac:dyDescent="0.35">
      <c r="A82" s="73">
        <v>45488</v>
      </c>
      <c r="B82" s="50">
        <v>23209.85</v>
      </c>
      <c r="C82" s="74">
        <f t="shared" si="2"/>
        <v>4.9411291041810985E-3</v>
      </c>
      <c r="D82" s="75">
        <v>2450.85</v>
      </c>
      <c r="E82" s="74">
        <f t="shared" si="3"/>
        <v>4.6622991023757684E-3</v>
      </c>
    </row>
    <row r="83" spans="1:5" x14ac:dyDescent="0.35">
      <c r="A83" s="73">
        <v>45489</v>
      </c>
      <c r="B83" s="50">
        <v>23204.25</v>
      </c>
      <c r="C83" s="74">
        <f t="shared" si="2"/>
        <v>-2.4130598362015785E-4</v>
      </c>
      <c r="D83" s="75">
        <v>2455.4</v>
      </c>
      <c r="E83" s="74">
        <f t="shared" si="3"/>
        <v>1.8547776017973413E-3</v>
      </c>
    </row>
    <row r="84" spans="1:5" x14ac:dyDescent="0.35">
      <c r="A84" s="73">
        <v>45491</v>
      </c>
      <c r="B84" s="50">
        <v>23210.05</v>
      </c>
      <c r="C84" s="74">
        <f t="shared" si="2"/>
        <v>2.4992297762488379E-4</v>
      </c>
      <c r="D84" s="75">
        <v>2407.6</v>
      </c>
      <c r="E84" s="74">
        <f t="shared" si="3"/>
        <v>-1.9659280073123887E-2</v>
      </c>
    </row>
    <row r="85" spans="1:5" x14ac:dyDescent="0.35">
      <c r="A85" s="73">
        <v>45492</v>
      </c>
      <c r="B85" s="50">
        <v>22853.599999999999</v>
      </c>
      <c r="C85" s="74">
        <f t="shared" si="2"/>
        <v>-1.5476720363113506E-2</v>
      </c>
      <c r="D85" s="75">
        <v>2404.5500000000002</v>
      </c>
      <c r="E85" s="74">
        <f t="shared" si="3"/>
        <v>-1.267624828159171E-3</v>
      </c>
    </row>
    <row r="86" spans="1:5" x14ac:dyDescent="0.35">
      <c r="A86" s="73">
        <v>45495</v>
      </c>
      <c r="B86" s="50">
        <v>22942.65</v>
      </c>
      <c r="C86" s="74">
        <f t="shared" si="2"/>
        <v>3.8889696092271071E-3</v>
      </c>
      <c r="D86" s="75">
        <v>2426.1</v>
      </c>
      <c r="E86" s="74">
        <f t="shared" si="3"/>
        <v>8.9222539244295795E-3</v>
      </c>
    </row>
    <row r="87" spans="1:5" x14ac:dyDescent="0.35">
      <c r="A87" s="73">
        <v>45496</v>
      </c>
      <c r="B87" s="50">
        <v>22865.200000000001</v>
      </c>
      <c r="C87" s="74">
        <f t="shared" si="2"/>
        <v>-3.3815197090144478E-3</v>
      </c>
      <c r="D87" s="75">
        <v>2472.1999999999998</v>
      </c>
      <c r="E87" s="74">
        <f t="shared" si="3"/>
        <v>1.8823412683836478E-2</v>
      </c>
    </row>
    <row r="88" spans="1:5" x14ac:dyDescent="0.35">
      <c r="A88" s="73">
        <v>45497</v>
      </c>
      <c r="B88" s="50">
        <v>22921.45</v>
      </c>
      <c r="C88" s="74">
        <f t="shared" si="2"/>
        <v>2.4570493058070231E-3</v>
      </c>
      <c r="D88" s="75">
        <v>2449.5500000000002</v>
      </c>
      <c r="E88" s="74">
        <f t="shared" si="3"/>
        <v>-9.204108254375112E-3</v>
      </c>
    </row>
    <row r="89" spans="1:5" x14ac:dyDescent="0.35">
      <c r="A89" s="73">
        <v>45498</v>
      </c>
      <c r="B89" s="50">
        <v>22917.25</v>
      </c>
      <c r="C89" s="74">
        <f t="shared" si="2"/>
        <v>-1.8325127072777822E-4</v>
      </c>
      <c r="D89" s="75">
        <v>2449.3000000000002</v>
      </c>
      <c r="E89" s="74">
        <f t="shared" si="3"/>
        <v>-1.0206477039188728E-4</v>
      </c>
    </row>
    <row r="90" spans="1:5" x14ac:dyDescent="0.35">
      <c r="A90" s="73">
        <v>45499</v>
      </c>
      <c r="B90" s="50">
        <v>23292.05</v>
      </c>
      <c r="C90" s="74">
        <f t="shared" si="2"/>
        <v>1.6222198532302636E-2</v>
      </c>
      <c r="D90" s="75">
        <v>2508</v>
      </c>
      <c r="E90" s="74">
        <f t="shared" si="3"/>
        <v>2.3683353323855558E-2</v>
      </c>
    </row>
    <row r="91" spans="1:5" x14ac:dyDescent="0.35">
      <c r="A91" s="73">
        <v>45502</v>
      </c>
      <c r="B91" s="50">
        <v>23394.2</v>
      </c>
      <c r="C91" s="74">
        <f t="shared" si="2"/>
        <v>4.3760277602541628E-3</v>
      </c>
      <c r="D91" s="75">
        <v>2484.6</v>
      </c>
      <c r="E91" s="74">
        <f t="shared" si="3"/>
        <v>-9.3739419732347413E-3</v>
      </c>
    </row>
    <row r="92" spans="1:5" x14ac:dyDescent="0.35">
      <c r="A92" s="73">
        <v>45503</v>
      </c>
      <c r="B92" s="50">
        <v>23440.9</v>
      </c>
      <c r="C92" s="74">
        <f t="shared" si="2"/>
        <v>1.9942314835241833E-3</v>
      </c>
      <c r="D92" s="75">
        <v>2496.6999999999998</v>
      </c>
      <c r="E92" s="74">
        <f t="shared" si="3"/>
        <v>4.8581791092996846E-3</v>
      </c>
    </row>
    <row r="93" spans="1:5" x14ac:dyDescent="0.35">
      <c r="A93" s="73">
        <v>45504</v>
      </c>
      <c r="B93" s="50">
        <v>23530.799999999999</v>
      </c>
      <c r="C93" s="74">
        <f t="shared" si="2"/>
        <v>3.8278414351893973E-3</v>
      </c>
      <c r="D93" s="75">
        <v>2531</v>
      </c>
      <c r="E93" s="74">
        <f t="shared" si="3"/>
        <v>1.364462165624775E-2</v>
      </c>
    </row>
    <row r="94" spans="1:5" x14ac:dyDescent="0.35">
      <c r="A94" s="73">
        <v>45505</v>
      </c>
      <c r="B94" s="50">
        <v>23506.6</v>
      </c>
      <c r="C94" s="74">
        <f t="shared" si="2"/>
        <v>-1.0289685286687007E-3</v>
      </c>
      <c r="D94" s="75">
        <v>2584.1999999999998</v>
      </c>
      <c r="E94" s="74">
        <f t="shared" si="3"/>
        <v>2.0801500742995797E-2</v>
      </c>
    </row>
    <row r="95" spans="1:5" x14ac:dyDescent="0.35">
      <c r="A95" s="73">
        <v>45506</v>
      </c>
      <c r="B95" s="50">
        <v>23259.45</v>
      </c>
      <c r="C95" s="74">
        <f t="shared" si="2"/>
        <v>-1.0569731715478429E-2</v>
      </c>
      <c r="D95" s="75">
        <v>2569.4</v>
      </c>
      <c r="E95" s="74">
        <f t="shared" si="3"/>
        <v>-5.7435736906105298E-3</v>
      </c>
    </row>
    <row r="96" spans="1:5" x14ac:dyDescent="0.35">
      <c r="A96" s="73">
        <v>45509</v>
      </c>
      <c r="B96" s="50">
        <v>22542.45</v>
      </c>
      <c r="C96" s="74">
        <f t="shared" si="2"/>
        <v>-3.1311302710327449E-2</v>
      </c>
      <c r="D96" s="75">
        <v>2493.35</v>
      </c>
      <c r="E96" s="74">
        <f t="shared" si="3"/>
        <v>-3.0045220827458665E-2</v>
      </c>
    </row>
    <row r="97" spans="1:5" x14ac:dyDescent="0.35">
      <c r="A97" s="73">
        <v>45510</v>
      </c>
      <c r="B97" s="50">
        <v>22443.3</v>
      </c>
      <c r="C97" s="74">
        <f t="shared" si="2"/>
        <v>-4.4080696909236158E-3</v>
      </c>
      <c r="D97" s="75">
        <v>2478.8000000000002</v>
      </c>
      <c r="E97" s="74">
        <f t="shared" si="3"/>
        <v>-5.8526156820981551E-3</v>
      </c>
    </row>
    <row r="98" spans="1:5" x14ac:dyDescent="0.35">
      <c r="A98" s="73">
        <v>45511</v>
      </c>
      <c r="B98" s="50">
        <v>22848.9</v>
      </c>
      <c r="C98" s="74">
        <f t="shared" si="2"/>
        <v>1.7910847471744918E-2</v>
      </c>
      <c r="D98" s="75">
        <v>2574.5500000000002</v>
      </c>
      <c r="E98" s="74">
        <f t="shared" si="3"/>
        <v>3.7900189456497785E-2</v>
      </c>
    </row>
    <row r="99" spans="1:5" x14ac:dyDescent="0.35">
      <c r="A99" s="73">
        <v>45512</v>
      </c>
      <c r="B99" s="50">
        <v>22705.7</v>
      </c>
      <c r="C99" s="74">
        <f t="shared" si="2"/>
        <v>-6.2869818493984696E-3</v>
      </c>
      <c r="D99" s="75">
        <v>2529.0500000000002</v>
      </c>
      <c r="E99" s="74">
        <f t="shared" si="3"/>
        <v>-1.7831023409581873E-2</v>
      </c>
    </row>
    <row r="100" spans="1:5" x14ac:dyDescent="0.35">
      <c r="A100" s="73">
        <v>45513</v>
      </c>
      <c r="B100" s="50">
        <v>22923.5</v>
      </c>
      <c r="C100" s="74">
        <f t="shared" si="2"/>
        <v>9.5465909611072118E-3</v>
      </c>
      <c r="D100" s="75">
        <v>2581.4499999999998</v>
      </c>
      <c r="E100" s="74">
        <f t="shared" si="3"/>
        <v>2.0507518413105455E-2</v>
      </c>
    </row>
    <row r="101" spans="1:5" x14ac:dyDescent="0.35">
      <c r="A101" s="73">
        <v>45516</v>
      </c>
      <c r="B101" s="50">
        <v>22915.85</v>
      </c>
      <c r="C101" s="74">
        <f t="shared" si="2"/>
        <v>-3.3377436944559348E-4</v>
      </c>
      <c r="D101" s="75">
        <v>2578</v>
      </c>
      <c r="E101" s="74">
        <f t="shared" si="3"/>
        <v>-1.3373520488410829E-3</v>
      </c>
    </row>
    <row r="102" spans="1:5" x14ac:dyDescent="0.35">
      <c r="A102" s="73">
        <v>45517</v>
      </c>
      <c r="B102" s="50">
        <v>22705.8</v>
      </c>
      <c r="C102" s="74">
        <f t="shared" si="2"/>
        <v>-9.2084124209120405E-3</v>
      </c>
      <c r="D102" s="75">
        <v>2635.8</v>
      </c>
      <c r="E102" s="74">
        <f t="shared" si="3"/>
        <v>2.2172836710656302E-2</v>
      </c>
    </row>
    <row r="103" spans="1:5" x14ac:dyDescent="0.35">
      <c r="A103" s="73">
        <v>45518</v>
      </c>
      <c r="B103" s="50">
        <v>22672.65</v>
      </c>
      <c r="C103" s="74">
        <f t="shared" si="2"/>
        <v>-1.4610461969055421E-3</v>
      </c>
      <c r="D103" s="75">
        <v>2605.5</v>
      </c>
      <c r="E103" s="74">
        <f t="shared" si="3"/>
        <v>-1.1562145860519624E-2</v>
      </c>
    </row>
    <row r="104" spans="1:5" x14ac:dyDescent="0.35">
      <c r="A104" s="73">
        <v>45520</v>
      </c>
      <c r="B104" s="50">
        <v>23056.5</v>
      </c>
      <c r="C104" s="74">
        <f t="shared" si="2"/>
        <v>1.6788373088832798E-2</v>
      </c>
      <c r="D104" s="75">
        <v>2600.25</v>
      </c>
      <c r="E104" s="74">
        <f t="shared" si="3"/>
        <v>-2.0170011160267937E-3</v>
      </c>
    </row>
    <row r="105" spans="1:5" x14ac:dyDescent="0.35">
      <c r="A105" s="73">
        <v>45523</v>
      </c>
      <c r="B105" s="50">
        <v>23139.75</v>
      </c>
      <c r="C105" s="74">
        <f t="shared" si="2"/>
        <v>3.6041925532708154E-3</v>
      </c>
      <c r="D105" s="75">
        <v>2607.6</v>
      </c>
      <c r="E105" s="74">
        <f t="shared" si="3"/>
        <v>2.822663817141764E-3</v>
      </c>
    </row>
    <row r="106" spans="1:5" x14ac:dyDescent="0.35">
      <c r="A106" s="73">
        <v>45524</v>
      </c>
      <c r="B106" s="50">
        <v>23280.35</v>
      </c>
      <c r="C106" s="74">
        <f t="shared" si="2"/>
        <v>6.0577392102529213E-3</v>
      </c>
      <c r="D106" s="75">
        <v>2636.2</v>
      </c>
      <c r="E106" s="74">
        <f t="shared" si="3"/>
        <v>1.0908228227981131E-2</v>
      </c>
    </row>
    <row r="107" spans="1:5" x14ac:dyDescent="0.35">
      <c r="A107" s="73">
        <v>45525</v>
      </c>
      <c r="B107" s="50">
        <v>23368.65</v>
      </c>
      <c r="C107" s="74">
        <f t="shared" si="2"/>
        <v>3.7857234006051159E-3</v>
      </c>
      <c r="D107" s="75">
        <v>2631.5</v>
      </c>
      <c r="E107" s="74">
        <f t="shared" si="3"/>
        <v>-1.7844604845316664E-3</v>
      </c>
    </row>
    <row r="108" spans="1:5" x14ac:dyDescent="0.35">
      <c r="A108" s="73">
        <v>45526</v>
      </c>
      <c r="B108" s="50">
        <v>23440.7</v>
      </c>
      <c r="C108" s="74">
        <f t="shared" si="2"/>
        <v>3.0784472290473291E-3</v>
      </c>
      <c r="D108" s="75">
        <v>2706.25</v>
      </c>
      <c r="E108" s="74">
        <f t="shared" si="3"/>
        <v>2.8009886956966299E-2</v>
      </c>
    </row>
    <row r="109" spans="1:5" x14ac:dyDescent="0.35">
      <c r="A109" s="73">
        <v>45527</v>
      </c>
      <c r="B109" s="50">
        <v>23418.65</v>
      </c>
      <c r="C109" s="74">
        <f t="shared" si="2"/>
        <v>-9.4111427612480895E-4</v>
      </c>
      <c r="D109" s="75">
        <v>2767</v>
      </c>
      <c r="E109" s="74">
        <f t="shared" si="3"/>
        <v>2.2199788036125989E-2</v>
      </c>
    </row>
    <row r="110" spans="1:5" x14ac:dyDescent="0.35">
      <c r="A110" s="73">
        <v>45530</v>
      </c>
      <c r="B110" s="50">
        <v>23561.75</v>
      </c>
      <c r="C110" s="74">
        <f t="shared" si="2"/>
        <v>6.0919209948990579E-3</v>
      </c>
      <c r="D110" s="75">
        <v>2775.2</v>
      </c>
      <c r="E110" s="74">
        <f t="shared" si="3"/>
        <v>2.9591158686140522E-3</v>
      </c>
    </row>
    <row r="111" spans="1:5" x14ac:dyDescent="0.35">
      <c r="A111" s="73">
        <v>45531</v>
      </c>
      <c r="B111" s="50">
        <v>23604.85</v>
      </c>
      <c r="C111" s="74">
        <f t="shared" si="2"/>
        <v>1.8275649292568213E-3</v>
      </c>
      <c r="D111" s="75">
        <v>2741.1</v>
      </c>
      <c r="E111" s="74">
        <f t="shared" si="3"/>
        <v>-1.2363516982855377E-2</v>
      </c>
    </row>
    <row r="112" spans="1:5" x14ac:dyDescent="0.35">
      <c r="A112" s="73">
        <v>45532</v>
      </c>
      <c r="B112" s="50">
        <v>23615.95</v>
      </c>
      <c r="C112" s="74">
        <f t="shared" si="2"/>
        <v>4.7013181498202115E-4</v>
      </c>
      <c r="D112" s="75">
        <v>2737.25</v>
      </c>
      <c r="E112" s="74">
        <f t="shared" si="3"/>
        <v>-1.4055329191503226E-3</v>
      </c>
    </row>
    <row r="113" spans="1:5" x14ac:dyDescent="0.35">
      <c r="A113" s="73">
        <v>45533</v>
      </c>
      <c r="B113" s="50">
        <v>23631.4</v>
      </c>
      <c r="C113" s="74">
        <f t="shared" si="2"/>
        <v>6.5400495692109956E-4</v>
      </c>
      <c r="D113" s="75">
        <v>2751.55</v>
      </c>
      <c r="E113" s="74">
        <f t="shared" si="3"/>
        <v>5.2106224874050736E-3</v>
      </c>
    </row>
    <row r="114" spans="1:5" x14ac:dyDescent="0.35">
      <c r="A114" s="73">
        <v>45534</v>
      </c>
      <c r="B114" s="50">
        <v>23734.55</v>
      </c>
      <c r="C114" s="74">
        <f t="shared" si="2"/>
        <v>4.3554563167382413E-3</v>
      </c>
      <c r="D114" s="75">
        <v>2813.3</v>
      </c>
      <c r="E114" s="74">
        <f t="shared" si="3"/>
        <v>2.2193782269529453E-2</v>
      </c>
    </row>
    <row r="115" spans="1:5" x14ac:dyDescent="0.35">
      <c r="A115" s="73">
        <v>45537</v>
      </c>
      <c r="B115" s="50">
        <v>23760.7</v>
      </c>
      <c r="C115" s="74">
        <f t="shared" si="2"/>
        <v>1.1011628591226761E-3</v>
      </c>
      <c r="D115" s="75">
        <v>2790.7</v>
      </c>
      <c r="E115" s="74">
        <f t="shared" si="3"/>
        <v>-8.065711106862156E-3</v>
      </c>
    </row>
    <row r="116" spans="1:5" x14ac:dyDescent="0.35">
      <c r="A116" s="73">
        <v>45538</v>
      </c>
      <c r="B116" s="50">
        <v>23788.45</v>
      </c>
      <c r="C116" s="74">
        <f t="shared" si="2"/>
        <v>1.1672134265499135E-3</v>
      </c>
      <c r="D116" s="75">
        <v>2782.6</v>
      </c>
      <c r="E116" s="74">
        <f t="shared" si="3"/>
        <v>-2.9067179958302625E-3</v>
      </c>
    </row>
    <row r="117" spans="1:5" x14ac:dyDescent="0.35">
      <c r="A117" s="73">
        <v>45539</v>
      </c>
      <c r="B117" s="50">
        <v>23748.9</v>
      </c>
      <c r="C117" s="74">
        <f t="shared" si="2"/>
        <v>-1.663955147913212E-3</v>
      </c>
      <c r="D117" s="75">
        <v>2774.9</v>
      </c>
      <c r="E117" s="74">
        <f t="shared" si="3"/>
        <v>-2.7710319125910134E-3</v>
      </c>
    </row>
    <row r="118" spans="1:5" x14ac:dyDescent="0.35">
      <c r="A118" s="73">
        <v>45540</v>
      </c>
      <c r="B118" s="50">
        <v>23762.799999999999</v>
      </c>
      <c r="C118" s="74">
        <f t="shared" si="2"/>
        <v>5.8511905053161084E-4</v>
      </c>
      <c r="D118" s="75">
        <v>2761.7</v>
      </c>
      <c r="E118" s="74">
        <f t="shared" si="3"/>
        <v>-4.7682783694387582E-3</v>
      </c>
    </row>
    <row r="119" spans="1:5" x14ac:dyDescent="0.35">
      <c r="A119" s="73">
        <v>45541</v>
      </c>
      <c r="B119" s="50">
        <v>23477.7</v>
      </c>
      <c r="C119" s="74">
        <f t="shared" si="2"/>
        <v>-1.2070298214161368E-2</v>
      </c>
      <c r="D119" s="75">
        <v>2752.3</v>
      </c>
      <c r="E119" s="74">
        <f t="shared" si="3"/>
        <v>-3.4095063859410123E-3</v>
      </c>
    </row>
    <row r="120" spans="1:5" x14ac:dyDescent="0.35">
      <c r="A120" s="73">
        <v>45544</v>
      </c>
      <c r="B120" s="50">
        <v>23502.15</v>
      </c>
      <c r="C120" s="74">
        <f t="shared" si="2"/>
        <v>1.0408718719815508E-3</v>
      </c>
      <c r="D120" s="75">
        <v>2765.1</v>
      </c>
      <c r="E120" s="74">
        <f t="shared" si="3"/>
        <v>4.6398749279225257E-3</v>
      </c>
    </row>
    <row r="121" spans="1:5" x14ac:dyDescent="0.35">
      <c r="A121" s="73">
        <v>45545</v>
      </c>
      <c r="B121" s="50">
        <v>23643.65</v>
      </c>
      <c r="C121" s="74">
        <f t="shared" si="2"/>
        <v>6.0026736158106933E-3</v>
      </c>
      <c r="D121" s="75">
        <v>2755</v>
      </c>
      <c r="E121" s="74">
        <f t="shared" si="3"/>
        <v>-3.6593580807133493E-3</v>
      </c>
    </row>
    <row r="122" spans="1:5" x14ac:dyDescent="0.35">
      <c r="A122" s="73">
        <v>45546</v>
      </c>
      <c r="B122" s="50">
        <v>23531.25</v>
      </c>
      <c r="C122" s="74">
        <f t="shared" si="2"/>
        <v>-4.7652549425628238E-3</v>
      </c>
      <c r="D122" s="75">
        <v>2759.65</v>
      </c>
      <c r="E122" s="74">
        <f t="shared" si="3"/>
        <v>1.6864174887078114E-3</v>
      </c>
    </row>
    <row r="123" spans="1:5" x14ac:dyDescent="0.35">
      <c r="A123" s="73">
        <v>45547</v>
      </c>
      <c r="B123" s="50">
        <v>23907.35</v>
      </c>
      <c r="C123" s="74">
        <f t="shared" si="2"/>
        <v>1.5856618039968625E-2</v>
      </c>
      <c r="D123" s="75">
        <v>2822.85</v>
      </c>
      <c r="E123" s="74">
        <f t="shared" si="3"/>
        <v>2.2643152803248929E-2</v>
      </c>
    </row>
    <row r="124" spans="1:5" x14ac:dyDescent="0.35">
      <c r="A124" s="73">
        <v>45548</v>
      </c>
      <c r="B124" s="50">
        <v>23928.2</v>
      </c>
      <c r="C124" s="74">
        <f t="shared" si="2"/>
        <v>8.7173666113883174E-4</v>
      </c>
      <c r="D124" s="75">
        <v>2828.65</v>
      </c>
      <c r="E124" s="74">
        <f t="shared" si="3"/>
        <v>2.0525531403240696E-3</v>
      </c>
    </row>
    <row r="125" spans="1:5" x14ac:dyDescent="0.35">
      <c r="A125" s="73">
        <v>45551</v>
      </c>
      <c r="B125" s="50">
        <v>23968.2</v>
      </c>
      <c r="C125" s="74">
        <f t="shared" si="2"/>
        <v>1.6702720579985044E-3</v>
      </c>
      <c r="D125" s="75">
        <v>2841.75</v>
      </c>
      <c r="E125" s="74">
        <f t="shared" si="3"/>
        <v>4.6204935475240147E-3</v>
      </c>
    </row>
    <row r="126" spans="1:5" x14ac:dyDescent="0.35">
      <c r="A126" s="73">
        <v>45552</v>
      </c>
      <c r="B126" s="50">
        <v>23969.9</v>
      </c>
      <c r="C126" s="74">
        <f t="shared" si="2"/>
        <v>7.0924796798987183E-5</v>
      </c>
      <c r="D126" s="75">
        <v>2818.75</v>
      </c>
      <c r="E126" s="74">
        <f t="shared" si="3"/>
        <v>-8.1265353158313808E-3</v>
      </c>
    </row>
    <row r="127" spans="1:5" x14ac:dyDescent="0.35">
      <c r="A127" s="73">
        <v>45553</v>
      </c>
      <c r="B127" s="50">
        <v>23898.65</v>
      </c>
      <c r="C127" s="74">
        <f t="shared" si="2"/>
        <v>-2.9769045696134244E-3</v>
      </c>
      <c r="D127" s="75">
        <v>2784.75</v>
      </c>
      <c r="E127" s="74">
        <f t="shared" si="3"/>
        <v>-1.2135421525689347E-2</v>
      </c>
    </row>
    <row r="128" spans="1:5" x14ac:dyDescent="0.35">
      <c r="A128" s="73">
        <v>45554</v>
      </c>
      <c r="B128" s="50">
        <v>23853.95</v>
      </c>
      <c r="C128" s="74">
        <f t="shared" si="2"/>
        <v>-1.8721499166923128E-3</v>
      </c>
      <c r="D128" s="75">
        <v>2770.6</v>
      </c>
      <c r="E128" s="74">
        <f t="shared" si="3"/>
        <v>-5.0941995015204959E-3</v>
      </c>
    </row>
    <row r="129" spans="1:5" x14ac:dyDescent="0.35">
      <c r="A129" s="73">
        <v>45555</v>
      </c>
      <c r="B129" s="50">
        <v>24193.8</v>
      </c>
      <c r="C129" s="74">
        <f t="shared" si="2"/>
        <v>1.4146579921363872E-2</v>
      </c>
      <c r="D129" s="75">
        <v>2815.6</v>
      </c>
      <c r="E129" s="74">
        <f t="shared" si="3"/>
        <v>1.6111479510197927E-2</v>
      </c>
    </row>
    <row r="130" spans="1:5" x14ac:dyDescent="0.35">
      <c r="A130" s="73">
        <v>45558</v>
      </c>
      <c r="B130" s="50">
        <v>24379.200000000001</v>
      </c>
      <c r="C130" s="74">
        <f t="shared" si="2"/>
        <v>7.6339077418229786E-3</v>
      </c>
      <c r="D130" s="75">
        <v>2845.2</v>
      </c>
      <c r="E130" s="74">
        <f t="shared" si="3"/>
        <v>1.0457981125383554E-2</v>
      </c>
    </row>
    <row r="131" spans="1:5" x14ac:dyDescent="0.35">
      <c r="A131" s="73">
        <v>45559</v>
      </c>
      <c r="B131" s="50">
        <v>24389.7</v>
      </c>
      <c r="C131" s="74">
        <f t="shared" si="2"/>
        <v>4.306022962274011E-4</v>
      </c>
      <c r="D131" s="75">
        <v>2868.7</v>
      </c>
      <c r="E131" s="74">
        <f t="shared" si="3"/>
        <v>8.2256016037052619E-3</v>
      </c>
    </row>
    <row r="132" spans="1:5" x14ac:dyDescent="0.35">
      <c r="A132" s="73">
        <v>45560</v>
      </c>
      <c r="B132" s="50">
        <v>24371.25</v>
      </c>
      <c r="C132" s="74">
        <f t="shared" si="2"/>
        <v>-7.5675313464924996E-4</v>
      </c>
      <c r="D132" s="75">
        <v>2871.5</v>
      </c>
      <c r="E132" s="74">
        <f t="shared" si="3"/>
        <v>9.755758412858948E-4</v>
      </c>
    </row>
    <row r="133" spans="1:5" x14ac:dyDescent="0.35">
      <c r="A133" s="73">
        <v>45561</v>
      </c>
      <c r="B133" s="50">
        <v>24496.9</v>
      </c>
      <c r="C133" s="74">
        <f t="shared" ref="C133:C196" si="4">LN(B133/B132)</f>
        <v>5.1424200382320078E-3</v>
      </c>
      <c r="D133" s="75">
        <v>2891.1</v>
      </c>
      <c r="E133" s="74">
        <f t="shared" ref="E133:E196" si="5">LN(D133/D132)</f>
        <v>6.80251122100027E-3</v>
      </c>
    </row>
    <row r="134" spans="1:5" x14ac:dyDescent="0.35">
      <c r="A134" s="73">
        <v>45562</v>
      </c>
      <c r="B134" s="50">
        <v>24489.55</v>
      </c>
      <c r="C134" s="74">
        <f t="shared" si="4"/>
        <v>-3.0008298438272569E-4</v>
      </c>
      <c r="D134" s="75">
        <v>2949.7</v>
      </c>
      <c r="E134" s="74">
        <f t="shared" si="5"/>
        <v>2.0066417721981318E-2</v>
      </c>
    </row>
    <row r="135" spans="1:5" x14ac:dyDescent="0.35">
      <c r="A135" s="73">
        <v>45565</v>
      </c>
      <c r="B135" s="50">
        <v>24245.200000000001</v>
      </c>
      <c r="C135" s="74">
        <f t="shared" si="4"/>
        <v>-1.0027836301558107E-2</v>
      </c>
      <c r="D135" s="75">
        <v>2839.85</v>
      </c>
      <c r="E135" s="74">
        <f t="shared" si="5"/>
        <v>-3.7952236388351081E-2</v>
      </c>
    </row>
    <row r="136" spans="1:5" x14ac:dyDescent="0.35">
      <c r="A136" s="73">
        <v>45566</v>
      </c>
      <c r="B136" s="50">
        <v>24271.3</v>
      </c>
      <c r="C136" s="74">
        <f t="shared" si="4"/>
        <v>1.0759227280534198E-3</v>
      </c>
      <c r="D136" s="75">
        <v>2838.65</v>
      </c>
      <c r="E136" s="74">
        <f t="shared" si="5"/>
        <v>-4.2264683203758558E-4</v>
      </c>
    </row>
    <row r="137" spans="1:5" x14ac:dyDescent="0.35">
      <c r="A137" s="73">
        <v>45568</v>
      </c>
      <c r="B137" s="50">
        <v>23755.45</v>
      </c>
      <c r="C137" s="74">
        <f t="shared" si="4"/>
        <v>-2.1482604535073644E-2</v>
      </c>
      <c r="D137" s="75">
        <v>2725.6</v>
      </c>
      <c r="E137" s="74">
        <f t="shared" si="5"/>
        <v>-4.0639999680187201E-2</v>
      </c>
    </row>
    <row r="138" spans="1:5" x14ac:dyDescent="0.35">
      <c r="A138" s="73">
        <v>45569</v>
      </c>
      <c r="B138" s="50">
        <v>23534.95</v>
      </c>
      <c r="C138" s="74">
        <f t="shared" si="4"/>
        <v>-9.325427484385574E-3</v>
      </c>
      <c r="D138" s="75">
        <v>2687.5</v>
      </c>
      <c r="E138" s="74">
        <f t="shared" si="5"/>
        <v>-1.407719391083853E-2</v>
      </c>
    </row>
    <row r="139" spans="1:5" x14ac:dyDescent="0.35">
      <c r="A139" s="73">
        <v>45572</v>
      </c>
      <c r="B139" s="50">
        <v>23181.95</v>
      </c>
      <c r="C139" s="74">
        <f t="shared" si="4"/>
        <v>-1.5112591737017868E-2</v>
      </c>
      <c r="D139" s="75">
        <v>2637.85</v>
      </c>
      <c r="E139" s="74">
        <f t="shared" si="5"/>
        <v>-1.8647202033850157E-2</v>
      </c>
    </row>
    <row r="140" spans="1:5" x14ac:dyDescent="0.35">
      <c r="A140" s="73">
        <v>45573</v>
      </c>
      <c r="B140" s="50">
        <v>23512.55</v>
      </c>
      <c r="C140" s="74">
        <f t="shared" si="4"/>
        <v>1.4160362534931387E-2</v>
      </c>
      <c r="D140" s="75">
        <v>2740.55</v>
      </c>
      <c r="E140" s="74">
        <f t="shared" si="5"/>
        <v>3.8194438763498928E-2</v>
      </c>
    </row>
    <row r="141" spans="1:5" x14ac:dyDescent="0.35">
      <c r="A141" s="73">
        <v>45574</v>
      </c>
      <c r="B141" s="50">
        <v>23599.599999999999</v>
      </c>
      <c r="C141" s="74">
        <f t="shared" si="4"/>
        <v>3.6954415820534868E-3</v>
      </c>
      <c r="D141" s="75">
        <v>2782.55</v>
      </c>
      <c r="E141" s="74">
        <f t="shared" si="5"/>
        <v>1.5209143274615861E-2</v>
      </c>
    </row>
    <row r="142" spans="1:5" x14ac:dyDescent="0.35">
      <c r="A142" s="73">
        <v>45575</v>
      </c>
      <c r="B142" s="50">
        <v>23598.15</v>
      </c>
      <c r="C142" s="74">
        <f t="shared" si="4"/>
        <v>-6.1443606970831995E-5</v>
      </c>
      <c r="D142" s="75">
        <v>2793.5</v>
      </c>
      <c r="E142" s="74">
        <f t="shared" si="5"/>
        <v>3.9275164590205167E-3</v>
      </c>
    </row>
    <row r="143" spans="1:5" x14ac:dyDescent="0.35">
      <c r="A143" s="73">
        <v>45576</v>
      </c>
      <c r="B143" s="50">
        <v>23611.25</v>
      </c>
      <c r="C143" s="74">
        <f t="shared" si="4"/>
        <v>5.5497423547964508E-4</v>
      </c>
      <c r="D143" s="75">
        <v>2794.35</v>
      </c>
      <c r="E143" s="74">
        <f t="shared" si="5"/>
        <v>3.0423150462389808E-4</v>
      </c>
    </row>
    <row r="144" spans="1:5" x14ac:dyDescent="0.35">
      <c r="A144" s="73">
        <v>45579</v>
      </c>
      <c r="B144" s="50">
        <v>23727.05</v>
      </c>
      <c r="C144" s="74">
        <f t="shared" si="4"/>
        <v>4.8924541431924875E-3</v>
      </c>
      <c r="D144" s="75">
        <v>2830.4</v>
      </c>
      <c r="E144" s="74">
        <f t="shared" si="5"/>
        <v>1.2818523001693699E-2</v>
      </c>
    </row>
    <row r="145" spans="1:5" x14ac:dyDescent="0.35">
      <c r="A145" s="73">
        <v>45580</v>
      </c>
      <c r="B145" s="50">
        <v>23735.7</v>
      </c>
      <c r="C145" s="74">
        <f t="shared" si="4"/>
        <v>3.6449637224001205E-4</v>
      </c>
      <c r="D145" s="75">
        <v>2833.6</v>
      </c>
      <c r="E145" s="74">
        <f t="shared" si="5"/>
        <v>1.1299436230482118E-3</v>
      </c>
    </row>
    <row r="146" spans="1:5" x14ac:dyDescent="0.35">
      <c r="A146" s="73">
        <v>45581</v>
      </c>
      <c r="B146" s="50">
        <v>23673.15</v>
      </c>
      <c r="C146" s="74">
        <f t="shared" si="4"/>
        <v>-2.6387493598609975E-3</v>
      </c>
      <c r="D146" s="75">
        <v>2774.15</v>
      </c>
      <c r="E146" s="74">
        <f t="shared" si="5"/>
        <v>-2.1203594075698891E-2</v>
      </c>
    </row>
    <row r="147" spans="1:5" x14ac:dyDescent="0.35">
      <c r="A147" s="73">
        <v>45582</v>
      </c>
      <c r="B147" s="50">
        <v>23377</v>
      </c>
      <c r="C147" s="74">
        <f t="shared" si="4"/>
        <v>-1.2588861507563217E-2</v>
      </c>
      <c r="D147" s="75">
        <v>2679.25</v>
      </c>
      <c r="E147" s="74">
        <f t="shared" si="5"/>
        <v>-3.4807489359763751E-2</v>
      </c>
    </row>
    <row r="148" spans="1:5" x14ac:dyDescent="0.35">
      <c r="A148" s="73">
        <v>45583</v>
      </c>
      <c r="B148" s="50">
        <v>23440.7</v>
      </c>
      <c r="C148" s="74">
        <f t="shared" si="4"/>
        <v>2.7211947322348818E-3</v>
      </c>
      <c r="D148" s="75">
        <v>2715.9</v>
      </c>
      <c r="E148" s="74">
        <f t="shared" si="5"/>
        <v>1.358648555639797E-2</v>
      </c>
    </row>
    <row r="149" spans="1:5" x14ac:dyDescent="0.35">
      <c r="A149" s="73">
        <v>45586</v>
      </c>
      <c r="B149" s="50">
        <v>23263.25</v>
      </c>
      <c r="C149" s="74">
        <f t="shared" si="4"/>
        <v>-7.5989655646977981E-3</v>
      </c>
      <c r="D149" s="75">
        <v>2737.7</v>
      </c>
      <c r="E149" s="74">
        <f t="shared" si="5"/>
        <v>7.9947616672773423E-3</v>
      </c>
    </row>
    <row r="150" spans="1:5" x14ac:dyDescent="0.35">
      <c r="A150" s="73">
        <v>45587</v>
      </c>
      <c r="B150" s="50">
        <v>22814.45</v>
      </c>
      <c r="C150" s="74">
        <f t="shared" si="4"/>
        <v>-1.9480755037832937E-2</v>
      </c>
      <c r="D150" s="75">
        <v>2662.5</v>
      </c>
      <c r="E150" s="74">
        <f t="shared" si="5"/>
        <v>-2.7852620799101082E-2</v>
      </c>
    </row>
    <row r="151" spans="1:5" x14ac:dyDescent="0.35">
      <c r="A151" s="73">
        <v>45588</v>
      </c>
      <c r="B151" s="50">
        <v>22841.1</v>
      </c>
      <c r="C151" s="74">
        <f t="shared" si="4"/>
        <v>1.1674376073356435E-3</v>
      </c>
      <c r="D151" s="75">
        <v>2562.9499999999998</v>
      </c>
      <c r="E151" s="74">
        <f t="shared" si="5"/>
        <v>-3.8106592232507681E-2</v>
      </c>
    </row>
    <row r="152" spans="1:5" x14ac:dyDescent="0.35">
      <c r="A152" s="73">
        <v>45589</v>
      </c>
      <c r="B152" s="50">
        <v>22787.85</v>
      </c>
      <c r="C152" s="74">
        <f t="shared" si="4"/>
        <v>-2.3340455642513157E-3</v>
      </c>
      <c r="D152" s="75">
        <v>2482.35</v>
      </c>
      <c r="E152" s="74">
        <f t="shared" si="5"/>
        <v>-3.1953246652110953E-2</v>
      </c>
    </row>
    <row r="153" spans="1:5" x14ac:dyDescent="0.35">
      <c r="A153" s="73">
        <v>45590</v>
      </c>
      <c r="B153" s="50">
        <v>22499.05</v>
      </c>
      <c r="C153" s="74">
        <f t="shared" si="4"/>
        <v>-1.2754413087920184E-2</v>
      </c>
      <c r="D153" s="75">
        <v>2449.8000000000002</v>
      </c>
      <c r="E153" s="74">
        <f t="shared" si="5"/>
        <v>-1.319930357947671E-2</v>
      </c>
    </row>
    <row r="154" spans="1:5" x14ac:dyDescent="0.35">
      <c r="A154" s="73">
        <v>45593</v>
      </c>
      <c r="B154" s="50">
        <v>22649.95</v>
      </c>
      <c r="C154" s="74">
        <f t="shared" si="4"/>
        <v>6.6845583243187656E-3</v>
      </c>
      <c r="D154" s="75">
        <v>2462.35</v>
      </c>
      <c r="E154" s="74">
        <f t="shared" si="5"/>
        <v>5.1097899317598498E-3</v>
      </c>
    </row>
    <row r="155" spans="1:5" x14ac:dyDescent="0.35">
      <c r="A155" s="73">
        <v>45594</v>
      </c>
      <c r="B155" s="50">
        <v>22795.05</v>
      </c>
      <c r="C155" s="74">
        <f t="shared" si="4"/>
        <v>6.38576270539018E-3</v>
      </c>
      <c r="D155" s="75">
        <v>2447.1999999999998</v>
      </c>
      <c r="E155" s="74">
        <f t="shared" si="5"/>
        <v>-6.1716646486514645E-3</v>
      </c>
    </row>
    <row r="156" spans="1:5" x14ac:dyDescent="0.35">
      <c r="A156" s="73">
        <v>45595</v>
      </c>
      <c r="B156" s="50">
        <v>22749.8</v>
      </c>
      <c r="C156" s="74">
        <f t="shared" si="4"/>
        <v>-1.9870529769525913E-3</v>
      </c>
      <c r="D156" s="75">
        <v>2458.9</v>
      </c>
      <c r="E156" s="74">
        <f t="shared" si="5"/>
        <v>4.7695816147971153E-3</v>
      </c>
    </row>
    <row r="157" spans="1:5" x14ac:dyDescent="0.35">
      <c r="A157" s="73">
        <v>45596</v>
      </c>
      <c r="B157" s="50">
        <v>22689.35</v>
      </c>
      <c r="C157" s="74">
        <f t="shared" si="4"/>
        <v>-2.6607027491564708E-3</v>
      </c>
      <c r="D157" s="75">
        <v>2493.6999999999998</v>
      </c>
      <c r="E157" s="74">
        <f t="shared" si="5"/>
        <v>1.405345586036303E-2</v>
      </c>
    </row>
    <row r="158" spans="1:5" x14ac:dyDescent="0.35">
      <c r="A158" s="73">
        <v>45597</v>
      </c>
      <c r="B158" s="50">
        <v>22823.55</v>
      </c>
      <c r="C158" s="74">
        <f t="shared" si="4"/>
        <v>5.8972462281372774E-3</v>
      </c>
      <c r="D158" s="75">
        <v>2509.6999999999998</v>
      </c>
      <c r="E158" s="74">
        <f t="shared" si="5"/>
        <v>6.3956727583121412E-3</v>
      </c>
    </row>
    <row r="159" spans="1:5" x14ac:dyDescent="0.35">
      <c r="A159" s="73">
        <v>45600</v>
      </c>
      <c r="B159" s="50">
        <v>22518.3</v>
      </c>
      <c r="C159" s="74">
        <f t="shared" si="4"/>
        <v>-1.3464585661120226E-2</v>
      </c>
      <c r="D159" s="75">
        <v>2412.15</v>
      </c>
      <c r="E159" s="74">
        <f t="shared" si="5"/>
        <v>-3.9644758102022545E-2</v>
      </c>
    </row>
    <row r="160" spans="1:5" x14ac:dyDescent="0.35">
      <c r="A160" s="73">
        <v>45601</v>
      </c>
      <c r="B160" s="50">
        <v>22679.85</v>
      </c>
      <c r="C160" s="74">
        <f t="shared" si="4"/>
        <v>7.148553113680736E-3</v>
      </c>
      <c r="D160" s="75">
        <v>2458.4</v>
      </c>
      <c r="E160" s="74">
        <f t="shared" si="5"/>
        <v>1.8992265848131518E-2</v>
      </c>
    </row>
    <row r="161" spans="1:5" x14ac:dyDescent="0.35">
      <c r="A161" s="73">
        <v>45602</v>
      </c>
      <c r="B161" s="50">
        <v>23031.200000000001</v>
      </c>
      <c r="C161" s="74">
        <f t="shared" si="4"/>
        <v>1.5372953342822102E-2</v>
      </c>
      <c r="D161" s="75">
        <v>2485.9</v>
      </c>
      <c r="E161" s="74">
        <f t="shared" si="5"/>
        <v>1.1124035183859748E-2</v>
      </c>
    </row>
    <row r="162" spans="1:5" x14ac:dyDescent="0.35">
      <c r="A162" s="73">
        <v>45603</v>
      </c>
      <c r="B162" s="50">
        <v>22806.25</v>
      </c>
      <c r="C162" s="74">
        <f t="shared" si="4"/>
        <v>-9.8151972212677952E-3</v>
      </c>
      <c r="D162" s="75">
        <v>2479.4499999999998</v>
      </c>
      <c r="E162" s="74">
        <f t="shared" si="5"/>
        <v>-2.5980056301883442E-3</v>
      </c>
    </row>
    <row r="163" spans="1:5" x14ac:dyDescent="0.35">
      <c r="A163" s="73">
        <v>45604</v>
      </c>
      <c r="B163" s="50">
        <v>22645.65</v>
      </c>
      <c r="C163" s="74">
        <f t="shared" si="4"/>
        <v>-7.0668406982452286E-3</v>
      </c>
      <c r="D163" s="75">
        <v>2467.9</v>
      </c>
      <c r="E163" s="74">
        <f t="shared" si="5"/>
        <v>-4.6691748041439354E-3</v>
      </c>
    </row>
    <row r="164" spans="1:5" x14ac:dyDescent="0.35">
      <c r="A164" s="73">
        <v>45607</v>
      </c>
      <c r="B164" s="50">
        <v>22591.4</v>
      </c>
      <c r="C164" s="74">
        <f t="shared" si="4"/>
        <v>-2.3984776198701244E-3</v>
      </c>
      <c r="D164" s="75">
        <v>2460.5</v>
      </c>
      <c r="E164" s="74">
        <f t="shared" si="5"/>
        <v>-3.0030052597696567E-3</v>
      </c>
    </row>
    <row r="165" spans="1:5" x14ac:dyDescent="0.35">
      <c r="A165" s="73">
        <v>45608</v>
      </c>
      <c r="B165" s="50">
        <v>22331.05</v>
      </c>
      <c r="C165" s="74">
        <f t="shared" si="4"/>
        <v>-1.1591216194362142E-2</v>
      </c>
      <c r="D165" s="75">
        <v>2440.3000000000002</v>
      </c>
      <c r="E165" s="74">
        <f t="shared" si="5"/>
        <v>-8.2435987569456394E-3</v>
      </c>
    </row>
    <row r="166" spans="1:5" x14ac:dyDescent="0.35">
      <c r="A166" s="73">
        <v>45609</v>
      </c>
      <c r="B166" s="50">
        <v>21914.95</v>
      </c>
      <c r="C166" s="74">
        <f t="shared" si="4"/>
        <v>-1.8809034364296012E-2</v>
      </c>
      <c r="D166" s="75">
        <v>2385.75</v>
      </c>
      <c r="E166" s="74">
        <f t="shared" si="5"/>
        <v>-2.2607442251724008E-2</v>
      </c>
    </row>
    <row r="167" spans="1:5" x14ac:dyDescent="0.35">
      <c r="A167" s="73">
        <v>45610</v>
      </c>
      <c r="B167" s="50">
        <v>21963.1</v>
      </c>
      <c r="C167" s="74">
        <f t="shared" si="4"/>
        <v>2.1947201084548239E-3</v>
      </c>
      <c r="D167" s="75">
        <v>2396.15</v>
      </c>
      <c r="E167" s="74">
        <f t="shared" si="5"/>
        <v>4.3497423189745484E-3</v>
      </c>
    </row>
    <row r="168" spans="1:5" x14ac:dyDescent="0.35">
      <c r="A168" s="73">
        <v>45614</v>
      </c>
      <c r="B168" s="50">
        <v>21899.4</v>
      </c>
      <c r="C168" s="74">
        <f t="shared" si="4"/>
        <v>-2.904533247432547E-3</v>
      </c>
      <c r="D168" s="75">
        <v>2416</v>
      </c>
      <c r="E168" s="74">
        <f t="shared" si="5"/>
        <v>8.2499974383679706E-3</v>
      </c>
    </row>
    <row r="169" spans="1:5" x14ac:dyDescent="0.35">
      <c r="A169" s="73">
        <v>45615</v>
      </c>
      <c r="B169" s="50">
        <v>22004.35</v>
      </c>
      <c r="C169" s="74">
        <f t="shared" si="4"/>
        <v>4.7809218987127609E-3</v>
      </c>
      <c r="D169" s="75">
        <v>2429.25</v>
      </c>
      <c r="E169" s="74">
        <f t="shared" si="5"/>
        <v>5.4692876648428698E-3</v>
      </c>
    </row>
    <row r="170" spans="1:5" x14ac:dyDescent="0.35">
      <c r="A170" s="73">
        <v>45617</v>
      </c>
      <c r="B170" s="50">
        <v>21820.85</v>
      </c>
      <c r="C170" s="74">
        <f t="shared" si="4"/>
        <v>-8.3742263523111978E-3</v>
      </c>
      <c r="D170" s="75">
        <v>2388.4499999999998</v>
      </c>
      <c r="E170" s="74">
        <f t="shared" si="5"/>
        <v>-1.6937947749003694E-2</v>
      </c>
    </row>
    <row r="171" spans="1:5" x14ac:dyDescent="0.35">
      <c r="A171" s="73">
        <v>45618</v>
      </c>
      <c r="B171" s="50">
        <v>22225.55</v>
      </c>
      <c r="C171" s="74">
        <f t="shared" si="4"/>
        <v>1.837659326713428E-2</v>
      </c>
      <c r="D171" s="75">
        <v>2414.25</v>
      </c>
      <c r="E171" s="74">
        <f t="shared" si="5"/>
        <v>1.0744059876482638E-2</v>
      </c>
    </row>
    <row r="172" spans="1:5" x14ac:dyDescent="0.35">
      <c r="A172" s="73">
        <v>45621</v>
      </c>
      <c r="B172" s="50">
        <v>22553.5</v>
      </c>
      <c r="C172" s="74">
        <f t="shared" si="4"/>
        <v>1.4647736547371962E-2</v>
      </c>
      <c r="D172" s="75">
        <v>2458.35</v>
      </c>
      <c r="E172" s="74">
        <f t="shared" si="5"/>
        <v>1.8101713330918812E-2</v>
      </c>
    </row>
    <row r="173" spans="1:5" x14ac:dyDescent="0.35">
      <c r="A173" s="73">
        <v>45622</v>
      </c>
      <c r="B173" s="50">
        <v>22562.45</v>
      </c>
      <c r="C173" s="74">
        <f t="shared" si="4"/>
        <v>3.9675547638503813E-4</v>
      </c>
      <c r="D173" s="75">
        <v>2424.6</v>
      </c>
      <c r="E173" s="74">
        <f t="shared" si="5"/>
        <v>-1.3823830865462992E-2</v>
      </c>
    </row>
    <row r="174" spans="1:5" x14ac:dyDescent="0.35">
      <c r="A174" s="73">
        <v>45623</v>
      </c>
      <c r="B174" s="50">
        <v>22691.7</v>
      </c>
      <c r="C174" s="74">
        <f t="shared" si="4"/>
        <v>5.7121988345224623E-3</v>
      </c>
      <c r="D174" s="75">
        <v>2440.65</v>
      </c>
      <c r="E174" s="74">
        <f t="shared" si="5"/>
        <v>6.5978349409547476E-3</v>
      </c>
    </row>
    <row r="175" spans="1:5" x14ac:dyDescent="0.35">
      <c r="A175" s="73">
        <v>45624</v>
      </c>
      <c r="B175" s="50">
        <v>22514.35</v>
      </c>
      <c r="C175" s="74">
        <f t="shared" si="4"/>
        <v>-7.8463351643465011E-3</v>
      </c>
      <c r="D175" s="75">
        <v>2415.4499999999998</v>
      </c>
      <c r="E175" s="74">
        <f t="shared" si="5"/>
        <v>-1.0378792121323048E-2</v>
      </c>
    </row>
    <row r="176" spans="1:5" x14ac:dyDescent="0.35">
      <c r="A176" s="73">
        <v>45625</v>
      </c>
      <c r="B176" s="50">
        <v>22687</v>
      </c>
      <c r="C176" s="74">
        <f t="shared" si="4"/>
        <v>7.6391895203854095E-3</v>
      </c>
      <c r="D176" s="75">
        <v>2434.4499999999998</v>
      </c>
      <c r="E176" s="74">
        <f t="shared" si="5"/>
        <v>7.8352531815592506E-3</v>
      </c>
    </row>
    <row r="177" spans="1:5" x14ac:dyDescent="0.35">
      <c r="A177" s="73">
        <v>45628</v>
      </c>
      <c r="B177" s="50">
        <v>22835.85</v>
      </c>
      <c r="C177" s="74">
        <f t="shared" si="4"/>
        <v>6.5395962897831974E-3</v>
      </c>
      <c r="D177" s="75">
        <v>2493.4</v>
      </c>
      <c r="E177" s="74">
        <f t="shared" si="5"/>
        <v>2.3926382597200938E-2</v>
      </c>
    </row>
    <row r="178" spans="1:5" x14ac:dyDescent="0.35">
      <c r="A178" s="73">
        <v>45629</v>
      </c>
      <c r="B178" s="50">
        <v>23020.85</v>
      </c>
      <c r="C178" s="74">
        <f t="shared" si="4"/>
        <v>8.0686575210937323E-3</v>
      </c>
      <c r="D178" s="75">
        <v>2556.1999999999998</v>
      </c>
      <c r="E178" s="74">
        <f t="shared" si="5"/>
        <v>2.4874539786739293E-2</v>
      </c>
    </row>
    <row r="179" spans="1:5" x14ac:dyDescent="0.35">
      <c r="A179" s="73">
        <v>45630</v>
      </c>
      <c r="B179" s="50">
        <v>23099.5</v>
      </c>
      <c r="C179" s="74">
        <f t="shared" si="4"/>
        <v>3.4106452462454805E-3</v>
      </c>
      <c r="D179" s="75">
        <v>2518.6999999999998</v>
      </c>
      <c r="E179" s="74">
        <f t="shared" si="5"/>
        <v>-1.4778885316282235E-2</v>
      </c>
    </row>
    <row r="180" spans="1:5" x14ac:dyDescent="0.35">
      <c r="A180" s="73">
        <v>45631</v>
      </c>
      <c r="B180" s="50">
        <v>23277.95</v>
      </c>
      <c r="C180" s="74">
        <f t="shared" si="4"/>
        <v>7.6955882947769422E-3</v>
      </c>
      <c r="D180" s="75">
        <v>2512.1999999999998</v>
      </c>
      <c r="E180" s="74">
        <f t="shared" si="5"/>
        <v>-2.5840321281791197E-3</v>
      </c>
    </row>
    <row r="181" spans="1:5" x14ac:dyDescent="0.35">
      <c r="A181" s="73">
        <v>45632</v>
      </c>
      <c r="B181" s="50">
        <v>23312.1</v>
      </c>
      <c r="C181" s="74">
        <f t="shared" si="4"/>
        <v>1.4659785132644177E-3</v>
      </c>
      <c r="D181" s="75">
        <v>2521.5500000000002</v>
      </c>
      <c r="E181" s="74">
        <f t="shared" si="5"/>
        <v>3.7149285336134843E-3</v>
      </c>
    </row>
    <row r="182" spans="1:5" x14ac:dyDescent="0.35">
      <c r="A182" s="73">
        <v>45635</v>
      </c>
      <c r="B182" s="50">
        <v>23292</v>
      </c>
      <c r="C182" s="74">
        <f t="shared" si="4"/>
        <v>-8.6258510501380724E-4</v>
      </c>
      <c r="D182" s="75">
        <v>2488.85</v>
      </c>
      <c r="E182" s="74">
        <f t="shared" si="5"/>
        <v>-1.3053035401925895E-2</v>
      </c>
    </row>
    <row r="183" spans="1:5" x14ac:dyDescent="0.35">
      <c r="A183" s="73">
        <v>45636</v>
      </c>
      <c r="B183" s="50">
        <v>23314.9</v>
      </c>
      <c r="C183" s="74">
        <f t="shared" si="4"/>
        <v>9.8268719193202116E-4</v>
      </c>
      <c r="D183" s="75">
        <v>2520.1999999999998</v>
      </c>
      <c r="E183" s="74">
        <f t="shared" si="5"/>
        <v>1.2517507050752405E-2</v>
      </c>
    </row>
    <row r="184" spans="1:5" x14ac:dyDescent="0.35">
      <c r="A184" s="73">
        <v>45637</v>
      </c>
      <c r="B184" s="50">
        <v>23358.15</v>
      </c>
      <c r="C184" s="74">
        <f t="shared" si="4"/>
        <v>1.8533184516355224E-3</v>
      </c>
      <c r="D184" s="75">
        <v>2531.4499999999998</v>
      </c>
      <c r="E184" s="74">
        <f t="shared" si="5"/>
        <v>4.4539976436244891E-3</v>
      </c>
    </row>
    <row r="185" spans="1:5" x14ac:dyDescent="0.35">
      <c r="A185" s="73">
        <v>45638</v>
      </c>
      <c r="B185" s="50">
        <v>23256.400000000001</v>
      </c>
      <c r="C185" s="74">
        <f t="shared" si="4"/>
        <v>-4.3655966473810041E-3</v>
      </c>
      <c r="D185" s="75">
        <v>2523.75</v>
      </c>
      <c r="E185" s="74">
        <f t="shared" si="5"/>
        <v>-3.0463704521700272E-3</v>
      </c>
    </row>
    <row r="186" spans="1:5" x14ac:dyDescent="0.35">
      <c r="A186" s="73">
        <v>45639</v>
      </c>
      <c r="B186" s="50">
        <v>23358.95</v>
      </c>
      <c r="C186" s="74">
        <f t="shared" si="4"/>
        <v>4.3998453486093232E-3</v>
      </c>
      <c r="D186" s="75">
        <v>2521.9</v>
      </c>
      <c r="E186" s="74">
        <f t="shared" si="5"/>
        <v>-7.3330495888574451E-4</v>
      </c>
    </row>
    <row r="187" spans="1:5" x14ac:dyDescent="0.35">
      <c r="A187" s="73">
        <v>45642</v>
      </c>
      <c r="B187" s="50">
        <v>23352.45</v>
      </c>
      <c r="C187" s="74">
        <f t="shared" si="4"/>
        <v>-2.7830465547831594E-4</v>
      </c>
      <c r="D187" s="75">
        <v>2527.9</v>
      </c>
      <c r="E187" s="74">
        <f t="shared" si="5"/>
        <v>2.3763328541639844E-3</v>
      </c>
    </row>
    <row r="188" spans="1:5" x14ac:dyDescent="0.35">
      <c r="A188" s="73">
        <v>45643</v>
      </c>
      <c r="B188" s="50">
        <v>23095.75</v>
      </c>
      <c r="C188" s="74">
        <f t="shared" si="4"/>
        <v>-1.1053285747316169E-2</v>
      </c>
      <c r="D188" s="75">
        <v>2453.0500000000002</v>
      </c>
      <c r="E188" s="74">
        <f t="shared" si="5"/>
        <v>-3.0056770267331126E-2</v>
      </c>
    </row>
    <row r="189" spans="1:5" x14ac:dyDescent="0.35">
      <c r="A189" s="73">
        <v>45644</v>
      </c>
      <c r="B189" s="50">
        <v>22934.400000000001</v>
      </c>
      <c r="C189" s="74">
        <f t="shared" si="4"/>
        <v>-7.010651099411869E-3</v>
      </c>
      <c r="D189" s="75">
        <v>2479.25</v>
      </c>
      <c r="E189" s="74">
        <f t="shared" si="5"/>
        <v>1.0623946811240114E-2</v>
      </c>
    </row>
    <row r="190" spans="1:5" x14ac:dyDescent="0.35">
      <c r="A190" s="73">
        <v>45645</v>
      </c>
      <c r="B190" s="50">
        <v>22752.15</v>
      </c>
      <c r="C190" s="74">
        <f t="shared" si="4"/>
        <v>-7.9783203913609858E-3</v>
      </c>
      <c r="D190" s="75">
        <v>2459.65</v>
      </c>
      <c r="E190" s="74">
        <f t="shared" si="5"/>
        <v>-7.9370316848405148E-3</v>
      </c>
    </row>
    <row r="191" spans="1:5" x14ac:dyDescent="0.35">
      <c r="A191" s="73">
        <v>45646</v>
      </c>
      <c r="B191" s="50">
        <v>22319.4</v>
      </c>
      <c r="C191" s="74">
        <f t="shared" si="4"/>
        <v>-1.9203390994741863E-2</v>
      </c>
      <c r="D191" s="75">
        <v>2391.65</v>
      </c>
      <c r="E191" s="74">
        <f t="shared" si="5"/>
        <v>-2.8035559087077846E-2</v>
      </c>
    </row>
    <row r="192" spans="1:5" x14ac:dyDescent="0.35">
      <c r="A192" s="73">
        <v>45649</v>
      </c>
      <c r="B192" s="50">
        <v>22412.3</v>
      </c>
      <c r="C192" s="74">
        <f t="shared" si="4"/>
        <v>4.1536598683299415E-3</v>
      </c>
      <c r="D192" s="75">
        <v>2388.3000000000002</v>
      </c>
      <c r="E192" s="74">
        <f t="shared" si="5"/>
        <v>-1.4016885316738695E-3</v>
      </c>
    </row>
    <row r="193" spans="1:5" x14ac:dyDescent="0.35">
      <c r="A193" s="73">
        <v>45650</v>
      </c>
      <c r="B193" s="50">
        <v>22402.7</v>
      </c>
      <c r="C193" s="74">
        <f t="shared" si="4"/>
        <v>-4.2842798825566393E-4</v>
      </c>
      <c r="D193" s="75">
        <v>2427.15</v>
      </c>
      <c r="E193" s="74">
        <f t="shared" si="5"/>
        <v>1.6135913751284599E-2</v>
      </c>
    </row>
    <row r="194" spans="1:5" x14ac:dyDescent="0.35">
      <c r="A194" s="73">
        <v>45652</v>
      </c>
      <c r="B194" s="50">
        <v>22430.35</v>
      </c>
      <c r="C194" s="74">
        <f t="shared" si="4"/>
        <v>1.2334652005894376E-3</v>
      </c>
      <c r="D194" s="75">
        <v>2438.5500000000002</v>
      </c>
      <c r="E194" s="74">
        <f t="shared" si="5"/>
        <v>4.6858708344159339E-3</v>
      </c>
    </row>
    <row r="195" spans="1:5" x14ac:dyDescent="0.35">
      <c r="A195" s="73">
        <v>45653</v>
      </c>
      <c r="B195" s="50">
        <v>22445.200000000001</v>
      </c>
      <c r="C195" s="74">
        <f t="shared" si="4"/>
        <v>6.618303526998167E-4</v>
      </c>
      <c r="D195" s="75">
        <v>2420.4499999999998</v>
      </c>
      <c r="E195" s="74">
        <f t="shared" si="5"/>
        <v>-7.4501270710227267E-3</v>
      </c>
    </row>
    <row r="196" spans="1:5" x14ac:dyDescent="0.35">
      <c r="A196" s="73">
        <v>45656</v>
      </c>
      <c r="B196" s="50">
        <v>22357.15</v>
      </c>
      <c r="C196" s="74">
        <f t="shared" si="4"/>
        <v>-3.930602451062074E-3</v>
      </c>
      <c r="D196" s="75">
        <v>2353.6</v>
      </c>
      <c r="E196" s="74">
        <f t="shared" si="5"/>
        <v>-2.8007402430146908E-2</v>
      </c>
    </row>
    <row r="197" spans="1:5" x14ac:dyDescent="0.35">
      <c r="A197" s="73">
        <v>45657</v>
      </c>
      <c r="B197" s="50">
        <v>22375.4</v>
      </c>
      <c r="C197" s="74">
        <f t="shared" ref="C197:C251" si="6">LN(B197/B196)</f>
        <v>8.159606824363389E-4</v>
      </c>
      <c r="D197" s="75">
        <v>2368.5</v>
      </c>
      <c r="E197" s="74">
        <f t="shared" ref="E197:E251" si="7">LN(D197/D196)</f>
        <v>6.3107725166334887E-3</v>
      </c>
    </row>
    <row r="198" spans="1:5" x14ac:dyDescent="0.35">
      <c r="A198" s="73">
        <v>45658</v>
      </c>
      <c r="B198" s="50">
        <v>22481.8</v>
      </c>
      <c r="C198" s="74">
        <f t="shared" si="6"/>
        <v>4.7439518982442391E-3</v>
      </c>
      <c r="D198" s="75">
        <v>2406.6</v>
      </c>
      <c r="E198" s="74">
        <f t="shared" si="7"/>
        <v>1.5958119640255675E-2</v>
      </c>
    </row>
    <row r="199" spans="1:5" x14ac:dyDescent="0.35">
      <c r="A199" s="73">
        <v>45659</v>
      </c>
      <c r="B199" s="50">
        <v>22819.75</v>
      </c>
      <c r="C199" s="74">
        <f t="shared" si="6"/>
        <v>1.4920296077211332E-2</v>
      </c>
      <c r="D199" s="75">
        <v>2501.4499999999998</v>
      </c>
      <c r="E199" s="74">
        <f t="shared" si="7"/>
        <v>3.8655600717238996E-2</v>
      </c>
    </row>
    <row r="200" spans="1:5" x14ac:dyDescent="0.35">
      <c r="A200" s="73">
        <v>45660</v>
      </c>
      <c r="B200" s="50">
        <v>22708.15</v>
      </c>
      <c r="C200" s="74">
        <f t="shared" si="6"/>
        <v>-4.9024981833404235E-3</v>
      </c>
      <c r="D200" s="75">
        <v>2482.9499999999998</v>
      </c>
      <c r="E200" s="74">
        <f t="shared" si="7"/>
        <v>-7.4231943470169544E-3</v>
      </c>
    </row>
    <row r="201" spans="1:5" x14ac:dyDescent="0.35">
      <c r="A201" s="73">
        <v>45663</v>
      </c>
      <c r="B201" s="50">
        <v>22225.4</v>
      </c>
      <c r="C201" s="74">
        <f t="shared" si="6"/>
        <v>-2.14881118999211E-2</v>
      </c>
      <c r="D201" s="75">
        <v>2413.85</v>
      </c>
      <c r="E201" s="74">
        <f t="shared" si="7"/>
        <v>-2.8224386178492447E-2</v>
      </c>
    </row>
    <row r="202" spans="1:5" x14ac:dyDescent="0.35">
      <c r="A202" s="73">
        <v>45664</v>
      </c>
      <c r="B202" s="50">
        <v>22341.65</v>
      </c>
      <c r="C202" s="74">
        <f t="shared" si="6"/>
        <v>5.21687047504109E-3</v>
      </c>
      <c r="D202" s="75">
        <v>2384.5</v>
      </c>
      <c r="E202" s="74">
        <f t="shared" si="7"/>
        <v>-1.2233524457512562E-2</v>
      </c>
    </row>
    <row r="203" spans="1:5" x14ac:dyDescent="0.35">
      <c r="A203" s="73">
        <v>45665</v>
      </c>
      <c r="B203" s="50">
        <v>22231.8</v>
      </c>
      <c r="C203" s="74">
        <f t="shared" si="6"/>
        <v>-4.9289531053366888E-3</v>
      </c>
      <c r="D203" s="75">
        <v>2361.8000000000002</v>
      </c>
      <c r="E203" s="74">
        <f t="shared" si="7"/>
        <v>-9.5654185710977637E-3</v>
      </c>
    </row>
    <row r="204" spans="1:5" x14ac:dyDescent="0.35">
      <c r="A204" s="73">
        <v>45666</v>
      </c>
      <c r="B204" s="50">
        <v>22046.55</v>
      </c>
      <c r="C204" s="74">
        <f t="shared" si="6"/>
        <v>-8.3675692917225368E-3</v>
      </c>
      <c r="D204" s="75">
        <v>2326.4499999999998</v>
      </c>
      <c r="E204" s="74">
        <f t="shared" si="7"/>
        <v>-1.508053962427724E-2</v>
      </c>
    </row>
    <row r="205" spans="1:5" x14ac:dyDescent="0.35">
      <c r="A205" s="73">
        <v>45667</v>
      </c>
      <c r="B205" s="50">
        <v>21799</v>
      </c>
      <c r="C205" s="74">
        <f t="shared" si="6"/>
        <v>-1.1292029882995602E-2</v>
      </c>
      <c r="D205" s="75">
        <v>2283.25</v>
      </c>
      <c r="E205" s="74">
        <f t="shared" si="7"/>
        <v>-1.8743633971115756E-2</v>
      </c>
    </row>
    <row r="206" spans="1:5" x14ac:dyDescent="0.35">
      <c r="A206" s="73">
        <v>45670</v>
      </c>
      <c r="B206" s="50">
        <v>21243.45</v>
      </c>
      <c r="C206" s="74">
        <f t="shared" si="6"/>
        <v>-2.5815484621232111E-2</v>
      </c>
      <c r="D206" s="75">
        <v>2176.6</v>
      </c>
      <c r="E206" s="74">
        <f t="shared" si="7"/>
        <v>-4.7835840309827085E-2</v>
      </c>
    </row>
    <row r="207" spans="1:5" x14ac:dyDescent="0.35">
      <c r="A207" s="73">
        <v>45671</v>
      </c>
      <c r="B207" s="50">
        <v>21481.05</v>
      </c>
      <c r="C207" s="74">
        <f t="shared" si="6"/>
        <v>1.1122538565462909E-2</v>
      </c>
      <c r="D207" s="75">
        <v>2235</v>
      </c>
      <c r="E207" s="74">
        <f t="shared" si="7"/>
        <v>2.6477201785707921E-2</v>
      </c>
    </row>
    <row r="208" spans="1:5" x14ac:dyDescent="0.35">
      <c r="A208" s="73">
        <v>45672</v>
      </c>
      <c r="B208" s="50">
        <v>21551.200000000001</v>
      </c>
      <c r="C208" s="74">
        <f t="shared" si="6"/>
        <v>3.2603483266827591E-3</v>
      </c>
      <c r="D208" s="75">
        <v>2250.5</v>
      </c>
      <c r="E208" s="74">
        <f t="shared" si="7"/>
        <v>6.9111856853182356E-3</v>
      </c>
    </row>
    <row r="209" spans="1:5" x14ac:dyDescent="0.35">
      <c r="A209" s="73">
        <v>45673</v>
      </c>
      <c r="B209" s="50">
        <v>21714.55</v>
      </c>
      <c r="C209" s="74">
        <f t="shared" si="6"/>
        <v>7.5510433153365263E-3</v>
      </c>
      <c r="D209" s="75">
        <v>2278.0500000000002</v>
      </c>
      <c r="E209" s="74">
        <f t="shared" si="7"/>
        <v>1.2167400111401322E-2</v>
      </c>
    </row>
    <row r="210" spans="1:5" x14ac:dyDescent="0.35">
      <c r="A210" s="73">
        <v>45674</v>
      </c>
      <c r="B210" s="50">
        <v>21680.25</v>
      </c>
      <c r="C210" s="74">
        <f t="shared" si="6"/>
        <v>-1.5808348992545468E-3</v>
      </c>
      <c r="D210" s="75">
        <v>2301.25</v>
      </c>
      <c r="E210" s="74">
        <f t="shared" si="7"/>
        <v>1.0132639702898927E-2</v>
      </c>
    </row>
    <row r="211" spans="1:5" x14ac:dyDescent="0.35">
      <c r="A211" s="73">
        <v>45677</v>
      </c>
      <c r="B211" s="50">
        <v>21809</v>
      </c>
      <c r="C211" s="74">
        <f t="shared" si="6"/>
        <v>5.9210207648156812E-3</v>
      </c>
      <c r="D211" s="75">
        <v>2292.9499999999998</v>
      </c>
      <c r="E211" s="74">
        <f t="shared" si="7"/>
        <v>-3.6132554221112909E-3</v>
      </c>
    </row>
    <row r="212" spans="1:5" x14ac:dyDescent="0.35">
      <c r="A212" s="73">
        <v>45678</v>
      </c>
      <c r="B212" s="50">
        <v>21433.200000000001</v>
      </c>
      <c r="C212" s="74">
        <f t="shared" si="6"/>
        <v>-1.7381606918787849E-2</v>
      </c>
      <c r="D212" s="75">
        <v>2291.9</v>
      </c>
      <c r="E212" s="74">
        <f t="shared" si="7"/>
        <v>-4.5803025981504291E-4</v>
      </c>
    </row>
    <row r="213" spans="1:5" x14ac:dyDescent="0.35">
      <c r="A213" s="73">
        <v>45679</v>
      </c>
      <c r="B213" s="50">
        <v>21396.55</v>
      </c>
      <c r="C213" s="74">
        <f t="shared" si="6"/>
        <v>-1.7114276382938194E-3</v>
      </c>
      <c r="D213" s="75">
        <v>2273.25</v>
      </c>
      <c r="E213" s="74">
        <f t="shared" si="7"/>
        <v>-8.1706422593390941E-3</v>
      </c>
    </row>
    <row r="214" spans="1:5" x14ac:dyDescent="0.35">
      <c r="A214" s="73">
        <v>45680</v>
      </c>
      <c r="B214" s="50">
        <v>21538.05</v>
      </c>
      <c r="C214" s="74">
        <f t="shared" si="6"/>
        <v>6.5914443043045574E-3</v>
      </c>
      <c r="D214" s="75">
        <v>2300.1</v>
      </c>
      <c r="E214" s="74">
        <f t="shared" si="7"/>
        <v>1.1742074626936062E-2</v>
      </c>
    </row>
    <row r="215" spans="1:5" x14ac:dyDescent="0.35">
      <c r="A215" s="73">
        <v>45681</v>
      </c>
      <c r="B215" s="50">
        <v>21318.9</v>
      </c>
      <c r="C215" s="74">
        <f t="shared" si="6"/>
        <v>-1.022713516243952E-2</v>
      </c>
      <c r="D215" s="75">
        <v>2270.6999999999998</v>
      </c>
      <c r="E215" s="74">
        <f t="shared" si="7"/>
        <v>-1.2864446249727024E-2</v>
      </c>
    </row>
    <row r="216" spans="1:5" x14ac:dyDescent="0.35">
      <c r="A216" s="73">
        <v>45684</v>
      </c>
      <c r="B216" s="50">
        <v>20910.95</v>
      </c>
      <c r="C216" s="74">
        <f t="shared" si="6"/>
        <v>-1.9321058004099726E-2</v>
      </c>
      <c r="D216" s="75">
        <v>2231.4</v>
      </c>
      <c r="E216" s="74">
        <f t="shared" si="7"/>
        <v>-1.7458962824151984E-2</v>
      </c>
    </row>
    <row r="217" spans="1:5" x14ac:dyDescent="0.35">
      <c r="A217" s="73">
        <v>45685</v>
      </c>
      <c r="B217" s="50">
        <v>20924.75</v>
      </c>
      <c r="C217" s="74">
        <f t="shared" si="6"/>
        <v>6.5972365709289699E-4</v>
      </c>
      <c r="D217" s="75">
        <v>2335.8000000000002</v>
      </c>
      <c r="E217" s="74">
        <f t="shared" si="7"/>
        <v>4.5725253685385811E-2</v>
      </c>
    </row>
    <row r="218" spans="1:5" x14ac:dyDescent="0.35">
      <c r="A218" s="73">
        <v>45686</v>
      </c>
      <c r="B218" s="50">
        <v>21245.5</v>
      </c>
      <c r="C218" s="74">
        <f t="shared" si="6"/>
        <v>1.5212439366366647E-2</v>
      </c>
      <c r="D218" s="75">
        <v>2464.75</v>
      </c>
      <c r="E218" s="74">
        <f t="shared" si="7"/>
        <v>5.3735937610685514E-2</v>
      </c>
    </row>
    <row r="219" spans="1:5" x14ac:dyDescent="0.35">
      <c r="A219" s="73">
        <v>45687</v>
      </c>
      <c r="B219" s="50">
        <v>21297.5</v>
      </c>
      <c r="C219" s="74">
        <f t="shared" si="6"/>
        <v>2.444586695626365E-3</v>
      </c>
      <c r="D219" s="75">
        <v>2455.25</v>
      </c>
      <c r="E219" s="74">
        <f t="shared" si="7"/>
        <v>-3.8617934172670604E-3</v>
      </c>
    </row>
    <row r="220" spans="1:5" x14ac:dyDescent="0.35">
      <c r="A220" s="73">
        <v>45688</v>
      </c>
      <c r="B220" s="50">
        <v>21580.9</v>
      </c>
      <c r="C220" s="74">
        <f t="shared" si="6"/>
        <v>1.3218969308158241E-2</v>
      </c>
      <c r="D220" s="75">
        <v>2457.9</v>
      </c>
      <c r="E220" s="74">
        <f t="shared" si="7"/>
        <v>1.0787377779950846E-3</v>
      </c>
    </row>
    <row r="221" spans="1:5" x14ac:dyDescent="0.35">
      <c r="A221" s="73">
        <v>45689</v>
      </c>
      <c r="B221" s="50">
        <v>21581.75</v>
      </c>
      <c r="C221" s="74">
        <f t="shared" si="6"/>
        <v>3.9385904253321496E-5</v>
      </c>
      <c r="D221" s="75">
        <v>2555.1</v>
      </c>
      <c r="E221" s="74">
        <f t="shared" si="7"/>
        <v>3.8784034999266172E-2</v>
      </c>
    </row>
    <row r="222" spans="1:5" x14ac:dyDescent="0.35">
      <c r="A222" s="73">
        <v>45691</v>
      </c>
      <c r="B222" s="50">
        <v>21402.55</v>
      </c>
      <c r="C222" s="74">
        <f t="shared" si="6"/>
        <v>-8.3379763398147549E-3</v>
      </c>
      <c r="D222" s="75">
        <v>2653.75</v>
      </c>
      <c r="E222" s="74">
        <f t="shared" si="7"/>
        <v>3.7882372202320908E-2</v>
      </c>
    </row>
    <row r="223" spans="1:5" x14ac:dyDescent="0.35">
      <c r="A223" s="73">
        <v>45692</v>
      </c>
      <c r="B223" s="50">
        <v>21727.45</v>
      </c>
      <c r="C223" s="74">
        <f t="shared" si="6"/>
        <v>1.5066364288216446E-2</v>
      </c>
      <c r="D223" s="75">
        <v>2644.4</v>
      </c>
      <c r="E223" s="74">
        <f t="shared" si="7"/>
        <v>-3.5295375580427792E-3</v>
      </c>
    </row>
    <row r="224" spans="1:5" x14ac:dyDescent="0.35">
      <c r="A224" s="73">
        <v>45693</v>
      </c>
      <c r="B224" s="50">
        <v>21784.25</v>
      </c>
      <c r="C224" s="74">
        <f t="shared" si="6"/>
        <v>2.610793522824611E-3</v>
      </c>
      <c r="D224" s="75">
        <v>2617.0500000000002</v>
      </c>
      <c r="E224" s="74">
        <f t="shared" si="7"/>
        <v>-1.0396467265402555E-2</v>
      </c>
    </row>
    <row r="225" spans="1:5" x14ac:dyDescent="0.35">
      <c r="A225" s="73">
        <v>45694</v>
      </c>
      <c r="B225" s="50">
        <v>21672.45</v>
      </c>
      <c r="C225" s="74">
        <f t="shared" si="6"/>
        <v>-5.1453629316723414E-3</v>
      </c>
      <c r="D225" s="75">
        <v>2591.35</v>
      </c>
      <c r="E225" s="74">
        <f t="shared" si="7"/>
        <v>-9.8687537752501393E-3</v>
      </c>
    </row>
    <row r="226" spans="1:5" x14ac:dyDescent="0.35">
      <c r="A226" s="73">
        <v>45695</v>
      </c>
      <c r="B226" s="50">
        <v>21646.15</v>
      </c>
      <c r="C226" s="74">
        <f t="shared" si="6"/>
        <v>-1.2142591511012568E-3</v>
      </c>
      <c r="D226" s="75">
        <v>2605.65</v>
      </c>
      <c r="E226" s="74">
        <f t="shared" si="7"/>
        <v>5.5031887972716836E-3</v>
      </c>
    </row>
    <row r="227" spans="1:5" x14ac:dyDescent="0.35">
      <c r="A227" s="73">
        <v>45698</v>
      </c>
      <c r="B227" s="50">
        <v>21371.3</v>
      </c>
      <c r="C227" s="74">
        <f t="shared" si="6"/>
        <v>-1.2778709111536404E-2</v>
      </c>
      <c r="D227" s="75">
        <v>2558.4</v>
      </c>
      <c r="E227" s="74">
        <f t="shared" si="7"/>
        <v>-1.8300101136352255E-2</v>
      </c>
    </row>
    <row r="228" spans="1:5" x14ac:dyDescent="0.35">
      <c r="A228" s="73">
        <v>45699</v>
      </c>
      <c r="B228" s="50">
        <v>20950.45</v>
      </c>
      <c r="C228" s="74">
        <f t="shared" si="6"/>
        <v>-1.9888774573121479E-2</v>
      </c>
      <c r="D228" s="75">
        <v>2485</v>
      </c>
      <c r="E228" s="74">
        <f t="shared" si="7"/>
        <v>-2.9109403548960706E-2</v>
      </c>
    </row>
    <row r="229" spans="1:5" x14ac:dyDescent="0.35">
      <c r="A229" s="73">
        <v>45700</v>
      </c>
      <c r="B229" s="50">
        <v>20907.849999999999</v>
      </c>
      <c r="C229" s="74">
        <f t="shared" si="6"/>
        <v>-2.0354393134789936E-3</v>
      </c>
      <c r="D229" s="75">
        <v>2493.4499999999998</v>
      </c>
      <c r="E229" s="74">
        <f t="shared" si="7"/>
        <v>3.3946341188489334E-3</v>
      </c>
    </row>
    <row r="230" spans="1:5" x14ac:dyDescent="0.35">
      <c r="A230" s="73">
        <v>45701</v>
      </c>
      <c r="B230" s="50">
        <v>20904.349999999999</v>
      </c>
      <c r="C230" s="74">
        <f t="shared" si="6"/>
        <v>-1.6741525239876299E-4</v>
      </c>
      <c r="D230" s="75">
        <v>2475.4</v>
      </c>
      <c r="E230" s="74">
        <f t="shared" si="7"/>
        <v>-7.2652945436559643E-3</v>
      </c>
    </row>
    <row r="231" spans="1:5" x14ac:dyDescent="0.35">
      <c r="A231" s="73">
        <v>45702</v>
      </c>
      <c r="B231" s="50">
        <v>20633.099999999999</v>
      </c>
      <c r="C231" s="74">
        <f t="shared" si="6"/>
        <v>-1.3060688888885832E-2</v>
      </c>
      <c r="D231" s="75">
        <v>2401.4</v>
      </c>
      <c r="E231" s="74">
        <f t="shared" si="7"/>
        <v>-3.0350098509304268E-2</v>
      </c>
    </row>
    <row r="232" spans="1:5" x14ac:dyDescent="0.35">
      <c r="A232" s="73">
        <v>45705</v>
      </c>
      <c r="B232" s="50">
        <v>20652.349999999999</v>
      </c>
      <c r="C232" s="74">
        <f t="shared" si="6"/>
        <v>9.3253198863071387E-4</v>
      </c>
      <c r="D232" s="75">
        <v>2365.6999999999998</v>
      </c>
      <c r="E232" s="74">
        <f t="shared" si="7"/>
        <v>-1.4977939378256044E-2</v>
      </c>
    </row>
    <row r="233" spans="1:5" x14ac:dyDescent="0.35">
      <c r="A233" s="73">
        <v>45706</v>
      </c>
      <c r="B233" s="50">
        <v>20611.400000000001</v>
      </c>
      <c r="C233" s="74">
        <f t="shared" si="6"/>
        <v>-1.9847935993804822E-3</v>
      </c>
      <c r="D233" s="75">
        <v>2353.65</v>
      </c>
      <c r="E233" s="74">
        <f t="shared" si="7"/>
        <v>-5.1066465451746236E-3</v>
      </c>
    </row>
    <row r="234" spans="1:5" x14ac:dyDescent="0.35">
      <c r="A234" s="73">
        <v>45707</v>
      </c>
      <c r="B234" s="50">
        <v>20731.45</v>
      </c>
      <c r="C234" s="74">
        <f t="shared" si="6"/>
        <v>5.8075501527703102E-3</v>
      </c>
      <c r="D234" s="75">
        <v>2381.9</v>
      </c>
      <c r="E234" s="74">
        <f t="shared" si="7"/>
        <v>1.1931173832681738E-2</v>
      </c>
    </row>
    <row r="235" spans="1:5" x14ac:dyDescent="0.35">
      <c r="A235" s="73">
        <v>45708</v>
      </c>
      <c r="B235" s="50">
        <v>20831.099999999999</v>
      </c>
      <c r="C235" s="74">
        <f t="shared" si="6"/>
        <v>4.7951913895934797E-3</v>
      </c>
      <c r="D235" s="75">
        <v>2419.25</v>
      </c>
      <c r="E235" s="74">
        <f t="shared" si="7"/>
        <v>1.5559086255183069E-2</v>
      </c>
    </row>
    <row r="236" spans="1:5" x14ac:dyDescent="0.35">
      <c r="A236" s="73">
        <v>45709</v>
      </c>
      <c r="B236" s="50">
        <v>20690.25</v>
      </c>
      <c r="C236" s="74">
        <f t="shared" si="6"/>
        <v>-6.7844875115164027E-3</v>
      </c>
      <c r="D236" s="75">
        <v>2324.9499999999998</v>
      </c>
      <c r="E236" s="74">
        <f t="shared" si="7"/>
        <v>-3.9759041347183346E-2</v>
      </c>
    </row>
    <row r="237" spans="1:5" x14ac:dyDescent="0.35">
      <c r="A237" s="73">
        <v>45712</v>
      </c>
      <c r="B237" s="50">
        <v>20468.45</v>
      </c>
      <c r="C237" s="74">
        <f t="shared" si="6"/>
        <v>-1.0777898576830588E-2</v>
      </c>
      <c r="D237" s="75">
        <v>2362.4499999999998</v>
      </c>
      <c r="E237" s="74">
        <f t="shared" si="7"/>
        <v>1.600068270890399E-2</v>
      </c>
    </row>
    <row r="238" spans="1:5" x14ac:dyDescent="0.35">
      <c r="A238" s="73">
        <v>45713</v>
      </c>
      <c r="B238" s="50">
        <v>20418.75</v>
      </c>
      <c r="C238" s="74">
        <f t="shared" si="6"/>
        <v>-2.4310798723251505E-3</v>
      </c>
      <c r="D238" s="75">
        <v>2360.65</v>
      </c>
      <c r="E238" s="74">
        <f t="shared" si="7"/>
        <v>-7.6221129645551904E-4</v>
      </c>
    </row>
    <row r="239" spans="1:5" x14ac:dyDescent="0.35">
      <c r="A239" s="73">
        <v>45715</v>
      </c>
      <c r="B239" s="50">
        <v>20315.55</v>
      </c>
      <c r="C239" s="74">
        <f t="shared" si="6"/>
        <v>-5.0669937030935709E-3</v>
      </c>
      <c r="D239" s="75">
        <v>2338.9499999999998</v>
      </c>
      <c r="E239" s="74">
        <f t="shared" si="7"/>
        <v>-9.2348941273130043E-3</v>
      </c>
    </row>
    <row r="240" spans="1:5" x14ac:dyDescent="0.35">
      <c r="A240" s="73">
        <v>45716</v>
      </c>
      <c r="B240" s="50">
        <v>19880.900000000001</v>
      </c>
      <c r="C240" s="74">
        <f t="shared" si="6"/>
        <v>-2.1627130830672268E-2</v>
      </c>
      <c r="D240" s="75">
        <v>2225.5</v>
      </c>
      <c r="E240" s="74">
        <f t="shared" si="7"/>
        <v>-4.9720501243095037E-2</v>
      </c>
    </row>
    <row r="241" spans="1:5" x14ac:dyDescent="0.35">
      <c r="A241" s="73">
        <v>45719</v>
      </c>
      <c r="B241" s="50">
        <v>19896.95</v>
      </c>
      <c r="C241" s="74">
        <f t="shared" si="6"/>
        <v>8.0698181882664605E-4</v>
      </c>
      <c r="D241" s="75">
        <v>2323.85</v>
      </c>
      <c r="E241" s="74">
        <f t="shared" si="7"/>
        <v>4.3243683543001177E-2</v>
      </c>
    </row>
    <row r="242" spans="1:5" x14ac:dyDescent="0.35">
      <c r="A242" s="73">
        <v>45720</v>
      </c>
      <c r="B242" s="50">
        <v>19917.849999999999</v>
      </c>
      <c r="C242" s="74">
        <f t="shared" si="6"/>
        <v>1.0498609521925489E-3</v>
      </c>
      <c r="D242" s="75">
        <v>2293.9</v>
      </c>
      <c r="E242" s="74">
        <f t="shared" si="7"/>
        <v>-1.2971867238827933E-2</v>
      </c>
    </row>
    <row r="243" spans="1:5" x14ac:dyDescent="0.35">
      <c r="A243" s="73">
        <v>45721</v>
      </c>
      <c r="B243" s="50">
        <v>20256.5</v>
      </c>
      <c r="C243" s="74">
        <f t="shared" si="6"/>
        <v>1.685941509685699E-2</v>
      </c>
      <c r="D243" s="75">
        <v>2330.6999999999998</v>
      </c>
      <c r="E243" s="74">
        <f t="shared" si="7"/>
        <v>1.5915225864402381E-2</v>
      </c>
    </row>
    <row r="244" spans="1:5" x14ac:dyDescent="0.35">
      <c r="A244" s="73">
        <v>45722</v>
      </c>
      <c r="B244" s="50">
        <v>20447.099999999999</v>
      </c>
      <c r="C244" s="74">
        <f t="shared" si="6"/>
        <v>9.3653334406155319E-3</v>
      </c>
      <c r="D244" s="75">
        <v>2319.5</v>
      </c>
      <c r="E244" s="74">
        <f t="shared" si="7"/>
        <v>-4.8170064326863273E-3</v>
      </c>
    </row>
    <row r="245" spans="1:5" x14ac:dyDescent="0.35">
      <c r="A245" s="73">
        <v>45723</v>
      </c>
      <c r="B245" s="50">
        <v>20443.400000000001</v>
      </c>
      <c r="C245" s="74">
        <f t="shared" si="6"/>
        <v>-1.8097113070740626E-4</v>
      </c>
      <c r="D245" s="75">
        <v>2332.9</v>
      </c>
      <c r="E245" s="74">
        <f t="shared" si="7"/>
        <v>5.7604836447946797E-3</v>
      </c>
    </row>
    <row r="246" spans="1:5" x14ac:dyDescent="0.35">
      <c r="A246" s="73">
        <v>45726</v>
      </c>
      <c r="B246" s="50">
        <v>20266.5</v>
      </c>
      <c r="C246" s="74">
        <f t="shared" si="6"/>
        <v>-8.6908154252751824E-3</v>
      </c>
      <c r="D246" s="75">
        <v>2257.25</v>
      </c>
      <c r="E246" s="74">
        <f t="shared" si="7"/>
        <v>-3.2964870649004469E-2</v>
      </c>
    </row>
    <row r="247" spans="1:5" x14ac:dyDescent="0.35">
      <c r="A247" s="73">
        <v>45727</v>
      </c>
      <c r="B247" s="50">
        <v>20302.5</v>
      </c>
      <c r="C247" s="74">
        <f t="shared" si="6"/>
        <v>1.7747545884423727E-3</v>
      </c>
      <c r="D247" s="75">
        <v>2288.85</v>
      </c>
      <c r="E247" s="74">
        <f t="shared" si="7"/>
        <v>1.3902249818265598E-2</v>
      </c>
    </row>
    <row r="248" spans="1:5" x14ac:dyDescent="0.35">
      <c r="A248" s="73">
        <v>45728</v>
      </c>
      <c r="B248" s="50">
        <v>20264.349999999999</v>
      </c>
      <c r="C248" s="74">
        <f t="shared" si="6"/>
        <v>-1.8808466147394187E-3</v>
      </c>
      <c r="D248" s="75">
        <v>2259</v>
      </c>
      <c r="E248" s="74">
        <f t="shared" si="7"/>
        <v>-1.3127270537850963E-2</v>
      </c>
    </row>
    <row r="249" spans="1:5" x14ac:dyDescent="0.35">
      <c r="A249" s="73">
        <v>45729</v>
      </c>
      <c r="B249" s="50">
        <v>20176.05</v>
      </c>
      <c r="C249" s="74">
        <f t="shared" si="6"/>
        <v>-4.3669271482853081E-3</v>
      </c>
      <c r="D249" s="75">
        <v>2250.9</v>
      </c>
      <c r="E249" s="74">
        <f t="shared" si="7"/>
        <v>-3.5921012482104477E-3</v>
      </c>
    </row>
    <row r="250" spans="1:5" x14ac:dyDescent="0.35">
      <c r="A250" s="73">
        <v>45733</v>
      </c>
      <c r="B250" s="50">
        <v>20288.3</v>
      </c>
      <c r="C250" s="74">
        <f t="shared" si="6"/>
        <v>5.5481078003296351E-3</v>
      </c>
      <c r="D250" s="75">
        <v>2266.8000000000002</v>
      </c>
      <c r="E250" s="74">
        <f t="shared" si="7"/>
        <v>7.0390090756714775E-3</v>
      </c>
    </row>
    <row r="251" spans="1:5" x14ac:dyDescent="0.35">
      <c r="A251" s="76">
        <v>45734</v>
      </c>
      <c r="B251" s="52">
        <v>20657.2</v>
      </c>
      <c r="C251" s="55">
        <f t="shared" si="6"/>
        <v>1.8019561705520069E-2</v>
      </c>
      <c r="D251" s="77">
        <v>2311.75</v>
      </c>
      <c r="E251" s="55">
        <f t="shared" si="7"/>
        <v>1.963566816228364E-2</v>
      </c>
    </row>
  </sheetData>
  <mergeCells count="3">
    <mergeCell ref="B1:C1"/>
    <mergeCell ref="D1:E1"/>
    <mergeCell ref="A1:A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467AF-F3F3-4F86-B9F7-8E9FDD2DBE8B}">
  <dimension ref="A1:AA255"/>
  <sheetViews>
    <sheetView zoomScale="77" workbookViewId="0">
      <selection activeCell="D7" sqref="D7"/>
    </sheetView>
  </sheetViews>
  <sheetFormatPr defaultRowHeight="14.5" x14ac:dyDescent="0.35"/>
  <cols>
    <col min="2" max="2" width="26.7265625" bestFit="1" customWidth="1"/>
    <col min="4" max="4" width="108.36328125" customWidth="1"/>
  </cols>
  <sheetData>
    <row r="1" spans="1:27" x14ac:dyDescent="0.35">
      <c r="A1" s="20"/>
      <c r="B1" s="45"/>
      <c r="C1" s="47">
        <v>2024</v>
      </c>
      <c r="D1" s="20"/>
      <c r="E1" s="20"/>
      <c r="F1" s="20"/>
      <c r="G1" s="20"/>
      <c r="H1" s="20"/>
      <c r="I1" s="20"/>
      <c r="J1" s="20"/>
      <c r="K1" s="20"/>
      <c r="L1" s="20"/>
      <c r="M1" s="20"/>
      <c r="N1" s="20"/>
      <c r="O1" s="20"/>
      <c r="P1" s="20"/>
      <c r="Q1" s="20"/>
      <c r="R1" s="20"/>
      <c r="S1" s="1"/>
      <c r="T1" s="1"/>
      <c r="U1" s="1"/>
      <c r="V1" s="1"/>
      <c r="W1" s="1"/>
      <c r="X1" s="1"/>
      <c r="Y1" s="1"/>
      <c r="Z1" s="1"/>
      <c r="AA1" s="1"/>
    </row>
    <row r="2" spans="1:27" x14ac:dyDescent="0.35">
      <c r="A2" s="20"/>
      <c r="B2" s="45" t="s">
        <v>213</v>
      </c>
      <c r="C2" s="49"/>
      <c r="D2" s="20"/>
      <c r="E2" s="20"/>
      <c r="F2" s="20"/>
      <c r="G2" s="20"/>
      <c r="H2" s="20"/>
      <c r="I2" s="20"/>
      <c r="J2" s="20"/>
      <c r="K2" s="20"/>
      <c r="L2" s="20"/>
      <c r="M2" s="20"/>
      <c r="N2" s="20"/>
      <c r="O2" s="20"/>
      <c r="P2" s="20"/>
      <c r="Q2" s="20"/>
      <c r="R2" s="20"/>
      <c r="S2" s="1"/>
      <c r="T2" s="1"/>
      <c r="U2" s="1"/>
      <c r="V2" s="1"/>
      <c r="W2" s="1"/>
      <c r="X2" s="1"/>
      <c r="Y2" s="1"/>
      <c r="Z2" s="1"/>
      <c r="AA2" s="1"/>
    </row>
    <row r="3" spans="1:27" x14ac:dyDescent="0.35">
      <c r="A3" s="20"/>
      <c r="B3" s="54" t="s">
        <v>207</v>
      </c>
      <c r="C3" s="51">
        <f>(Statements!R68-Statements!Q68)/Statements!Q68</f>
        <v>0.31974661833485873</v>
      </c>
      <c r="E3" s="20"/>
      <c r="F3" s="20"/>
      <c r="G3" s="20"/>
      <c r="H3" s="20"/>
      <c r="I3" s="20"/>
      <c r="J3" s="20"/>
      <c r="K3" s="20"/>
      <c r="L3" s="20"/>
      <c r="M3" s="20"/>
      <c r="N3" s="20"/>
      <c r="O3" s="20"/>
      <c r="P3" s="20"/>
      <c r="Q3" s="20"/>
      <c r="R3" s="20"/>
      <c r="S3" s="1"/>
      <c r="T3" s="1"/>
      <c r="U3" s="1"/>
      <c r="V3" s="1"/>
      <c r="W3" s="1"/>
      <c r="X3" s="1"/>
      <c r="Y3" s="1"/>
      <c r="Z3" s="1"/>
      <c r="AA3" s="1"/>
    </row>
    <row r="4" spans="1:27" x14ac:dyDescent="0.35">
      <c r="A4" s="20"/>
      <c r="B4" s="54" t="s">
        <v>208</v>
      </c>
      <c r="C4" s="51">
        <f>(Statements!R65-Statements!Q65)/Statements!Q65</f>
        <v>0.20568412449874721</v>
      </c>
      <c r="E4" s="20"/>
      <c r="F4" s="20"/>
      <c r="G4" s="20"/>
      <c r="H4" s="20"/>
      <c r="I4" s="20"/>
      <c r="J4" s="20"/>
      <c r="K4" s="20"/>
      <c r="L4" s="20"/>
      <c r="M4" s="20"/>
      <c r="N4" s="20"/>
      <c r="O4" s="20"/>
      <c r="P4" s="20"/>
      <c r="Q4" s="20"/>
      <c r="R4" s="20"/>
      <c r="S4" s="1"/>
      <c r="T4" s="1"/>
      <c r="U4" s="1"/>
      <c r="V4" s="1"/>
      <c r="W4" s="1"/>
      <c r="X4" s="1"/>
      <c r="Y4" s="1"/>
      <c r="Z4" s="1"/>
      <c r="AA4" s="1"/>
    </row>
    <row r="5" spans="1:27" ht="30" customHeight="1" x14ac:dyDescent="0.35">
      <c r="A5" s="20"/>
      <c r="B5" s="46" t="s">
        <v>206</v>
      </c>
      <c r="C5" s="53">
        <f>C3/C4</f>
        <v>1.554551762874661</v>
      </c>
      <c r="D5" s="44" t="s">
        <v>286</v>
      </c>
      <c r="E5" s="20"/>
      <c r="F5" s="20"/>
      <c r="G5" s="20"/>
      <c r="H5" s="20"/>
      <c r="I5" s="20"/>
      <c r="J5" s="20"/>
      <c r="K5" s="20"/>
      <c r="L5" s="20"/>
      <c r="M5" s="20"/>
      <c r="N5" s="20"/>
      <c r="O5" s="20"/>
      <c r="P5" s="20"/>
      <c r="Q5" s="20"/>
      <c r="R5" s="20"/>
      <c r="S5" s="1"/>
      <c r="T5" s="1"/>
      <c r="U5" s="1"/>
      <c r="V5" s="1"/>
      <c r="W5" s="1"/>
      <c r="X5" s="1"/>
      <c r="Y5" s="1"/>
      <c r="Z5" s="1"/>
      <c r="AA5" s="1"/>
    </row>
    <row r="6" spans="1:27" x14ac:dyDescent="0.35">
      <c r="A6" s="20"/>
      <c r="B6" s="46"/>
      <c r="C6" s="46"/>
      <c r="D6" s="20"/>
      <c r="E6" s="20"/>
      <c r="F6" s="20"/>
      <c r="G6" s="20"/>
      <c r="H6" s="20"/>
      <c r="I6" s="20"/>
      <c r="J6" s="20"/>
      <c r="K6" s="20"/>
      <c r="L6" s="20"/>
      <c r="M6" s="20"/>
      <c r="N6" s="20"/>
      <c r="O6" s="20"/>
      <c r="P6" s="20"/>
      <c r="Q6" s="20"/>
      <c r="R6" s="20"/>
      <c r="S6" s="1"/>
      <c r="T6" s="1"/>
      <c r="U6" s="1"/>
      <c r="V6" s="1"/>
      <c r="W6" s="1"/>
      <c r="X6" s="1"/>
      <c r="Y6" s="1"/>
      <c r="Z6" s="1"/>
      <c r="AA6" s="1"/>
    </row>
    <row r="7" spans="1:27" ht="29" x14ac:dyDescent="0.35">
      <c r="A7" s="20"/>
      <c r="B7" s="28" t="s">
        <v>209</v>
      </c>
      <c r="C7" s="21">
        <v>1.0188671636081057</v>
      </c>
      <c r="D7" s="43" t="s">
        <v>287</v>
      </c>
      <c r="E7" s="20"/>
      <c r="F7" s="20"/>
      <c r="G7" s="20"/>
      <c r="H7" s="20"/>
      <c r="I7" s="20"/>
      <c r="J7" s="20"/>
      <c r="K7" s="20"/>
      <c r="L7" s="20"/>
      <c r="M7" s="20"/>
      <c r="N7" s="20"/>
      <c r="O7" s="20"/>
      <c r="P7" s="20"/>
      <c r="Q7" s="20"/>
      <c r="R7" s="20"/>
      <c r="S7" s="1"/>
      <c r="T7" s="1"/>
      <c r="U7" s="1"/>
      <c r="V7" s="1"/>
      <c r="W7" s="1"/>
      <c r="X7" s="1"/>
      <c r="Y7" s="1"/>
      <c r="Z7" s="1"/>
      <c r="AA7" s="1"/>
    </row>
    <row r="8" spans="1:27" x14ac:dyDescent="0.35">
      <c r="A8" s="20"/>
      <c r="B8" s="21"/>
      <c r="C8" s="21"/>
      <c r="D8" s="20"/>
      <c r="E8" s="20"/>
      <c r="F8" s="20"/>
      <c r="G8" s="20"/>
      <c r="H8" s="20"/>
      <c r="I8" s="20"/>
      <c r="J8" s="20"/>
      <c r="K8" s="20"/>
      <c r="L8" s="20"/>
      <c r="M8" s="20"/>
      <c r="N8" s="20"/>
      <c r="O8" s="20"/>
      <c r="P8" s="20"/>
      <c r="Q8" s="20"/>
      <c r="R8" s="20"/>
      <c r="S8" s="1"/>
      <c r="T8" s="1"/>
      <c r="U8" s="1"/>
      <c r="V8" s="1"/>
      <c r="W8" s="1"/>
      <c r="X8" s="1"/>
      <c r="Y8" s="1"/>
      <c r="Z8" s="1"/>
      <c r="AA8" s="1"/>
    </row>
    <row r="9" spans="1:27" x14ac:dyDescent="0.35">
      <c r="A9" s="20"/>
      <c r="B9" s="45" t="s">
        <v>210</v>
      </c>
      <c r="C9" s="45"/>
      <c r="D9" s="20"/>
      <c r="E9" s="20"/>
      <c r="F9" s="20"/>
      <c r="G9" s="20"/>
      <c r="H9" s="20"/>
      <c r="I9" s="20"/>
      <c r="J9" s="20"/>
      <c r="K9" s="20"/>
      <c r="L9" s="20"/>
      <c r="M9" s="20"/>
      <c r="N9" s="20"/>
      <c r="O9" s="20"/>
      <c r="P9" s="20"/>
      <c r="Q9" s="20"/>
      <c r="R9" s="20"/>
      <c r="S9" s="1"/>
      <c r="T9" s="1"/>
      <c r="U9" s="1"/>
      <c r="V9" s="1"/>
      <c r="W9" s="1"/>
      <c r="X9" s="1"/>
      <c r="Y9" s="1"/>
      <c r="Z9" s="1"/>
      <c r="AA9" s="1"/>
    </row>
    <row r="10" spans="1:27" x14ac:dyDescent="0.35">
      <c r="A10" s="20"/>
      <c r="B10" s="45" t="s">
        <v>211</v>
      </c>
      <c r="C10" s="49">
        <f>Statements!R19/Statements!R24</f>
        <v>0.25399170098718932</v>
      </c>
      <c r="D10" s="20"/>
      <c r="E10" s="20"/>
      <c r="F10" s="20"/>
      <c r="G10" s="20"/>
      <c r="H10" s="20"/>
      <c r="I10" s="20"/>
      <c r="J10" s="20"/>
      <c r="K10" s="20"/>
      <c r="L10" s="20"/>
      <c r="M10" s="20"/>
      <c r="N10" s="20"/>
      <c r="O10" s="20"/>
      <c r="P10" s="20"/>
      <c r="Q10" s="20"/>
      <c r="R10" s="20"/>
      <c r="S10" s="1"/>
      <c r="T10" s="1"/>
      <c r="U10" s="1"/>
      <c r="V10" s="1"/>
      <c r="W10" s="1"/>
      <c r="X10" s="1"/>
      <c r="Y10" s="1"/>
      <c r="Z10" s="1"/>
      <c r="AA10" s="1"/>
    </row>
    <row r="11" spans="1:27" x14ac:dyDescent="0.35">
      <c r="A11" s="20"/>
      <c r="B11" s="54" t="s">
        <v>171</v>
      </c>
      <c r="C11" s="51">
        <f>Statements!R73/Statements!R72</f>
        <v>0.25089726899369208</v>
      </c>
      <c r="D11" s="20"/>
      <c r="E11" s="20"/>
      <c r="F11" s="20"/>
      <c r="G11" s="20"/>
      <c r="H11" s="20"/>
      <c r="I11" s="20"/>
      <c r="J11" s="20"/>
      <c r="K11" s="20"/>
      <c r="L11" s="20"/>
      <c r="M11" s="20"/>
      <c r="N11" s="20"/>
      <c r="O11" s="20"/>
      <c r="P11" s="20"/>
      <c r="Q11" s="20"/>
      <c r="R11" s="20"/>
      <c r="S11" s="1"/>
      <c r="T11" s="1"/>
      <c r="U11" s="1"/>
      <c r="V11" s="1"/>
      <c r="W11" s="1"/>
      <c r="X11" s="1"/>
      <c r="Y11" s="1"/>
      <c r="Z11" s="1"/>
      <c r="AA11" s="1"/>
    </row>
    <row r="12" spans="1:27" ht="29" x14ac:dyDescent="0.35">
      <c r="A12" s="20"/>
      <c r="B12" s="56" t="s">
        <v>212</v>
      </c>
      <c r="C12" s="55">
        <f>C7/(1+(C10*(1-C11)))</f>
        <v>0.85599964126826444</v>
      </c>
      <c r="D12" s="43" t="s">
        <v>288</v>
      </c>
      <c r="E12" s="20"/>
      <c r="F12" s="20"/>
      <c r="G12" s="20"/>
      <c r="H12" s="20"/>
      <c r="I12" s="20"/>
      <c r="J12" s="20"/>
      <c r="K12" s="20"/>
      <c r="L12" s="20"/>
      <c r="M12" s="20"/>
      <c r="N12" s="20"/>
      <c r="O12" s="20"/>
      <c r="P12" s="20"/>
      <c r="Q12" s="20"/>
      <c r="R12" s="20"/>
      <c r="S12" s="1"/>
      <c r="T12" s="1"/>
      <c r="U12" s="1"/>
      <c r="V12" s="1"/>
      <c r="W12" s="1"/>
      <c r="X12" s="1"/>
      <c r="Y12" s="1"/>
      <c r="Z12" s="1"/>
      <c r="AA12" s="1"/>
    </row>
    <row r="13" spans="1:27" x14ac:dyDescent="0.35">
      <c r="A13" s="20"/>
      <c r="B13" s="46"/>
      <c r="C13" s="46"/>
      <c r="D13" s="20"/>
      <c r="E13" s="20"/>
      <c r="F13" s="20"/>
      <c r="G13" s="20"/>
      <c r="H13" s="20"/>
      <c r="I13" s="20"/>
      <c r="J13" s="20"/>
      <c r="K13" s="20"/>
      <c r="L13" s="20"/>
      <c r="M13" s="20"/>
      <c r="N13" s="20"/>
      <c r="O13" s="20"/>
      <c r="P13" s="20"/>
      <c r="Q13" s="20"/>
      <c r="R13" s="20"/>
      <c r="S13" s="1"/>
      <c r="T13" s="1"/>
      <c r="U13" s="1"/>
      <c r="V13" s="1"/>
      <c r="W13" s="1"/>
      <c r="X13" s="1"/>
      <c r="Y13" s="1"/>
      <c r="Z13" s="1"/>
      <c r="AA13" s="1"/>
    </row>
    <row r="14" spans="1:27" ht="43.5" x14ac:dyDescent="0.35">
      <c r="A14" s="20"/>
      <c r="B14" s="28" t="s">
        <v>214</v>
      </c>
      <c r="C14" s="21">
        <f>C12/(1+C5)</f>
        <v>0.33508800005876566</v>
      </c>
      <c r="D14" s="43" t="s">
        <v>289</v>
      </c>
      <c r="E14" s="20"/>
      <c r="F14" s="20"/>
      <c r="G14" s="20"/>
      <c r="H14" s="20"/>
      <c r="I14" s="20"/>
      <c r="J14" s="20"/>
      <c r="K14" s="20"/>
      <c r="L14" s="20"/>
      <c r="M14" s="20"/>
      <c r="N14" s="20"/>
      <c r="O14" s="20"/>
      <c r="P14" s="20"/>
      <c r="Q14" s="20"/>
      <c r="R14" s="20"/>
      <c r="S14" s="1"/>
      <c r="T14" s="1"/>
      <c r="U14" s="1"/>
      <c r="V14" s="1"/>
      <c r="W14" s="1"/>
      <c r="X14" s="1"/>
      <c r="Y14" s="1"/>
      <c r="Z14" s="1"/>
      <c r="AA14" s="1"/>
    </row>
    <row r="15" spans="1:27" x14ac:dyDescent="0.35">
      <c r="A15" s="20"/>
      <c r="B15" s="20"/>
      <c r="C15" s="20"/>
      <c r="D15" s="20"/>
      <c r="E15" s="20"/>
      <c r="F15" s="20"/>
      <c r="G15" s="20"/>
      <c r="H15" s="20"/>
      <c r="I15" s="20"/>
      <c r="J15" s="20"/>
      <c r="K15" s="20"/>
      <c r="L15" s="20"/>
      <c r="M15" s="20"/>
      <c r="N15" s="20"/>
      <c r="O15" s="20"/>
      <c r="P15" s="20"/>
      <c r="Q15" s="20"/>
      <c r="R15" s="20"/>
      <c r="S15" s="1"/>
      <c r="T15" s="1"/>
      <c r="U15" s="1"/>
      <c r="V15" s="1"/>
      <c r="W15" s="1"/>
      <c r="X15" s="1"/>
      <c r="Y15" s="1"/>
      <c r="Z15" s="1"/>
      <c r="AA15" s="1"/>
    </row>
    <row r="16" spans="1:27" x14ac:dyDescent="0.35">
      <c r="A16" s="20"/>
      <c r="B16" s="20"/>
      <c r="C16" s="20"/>
      <c r="D16" s="20"/>
      <c r="E16" s="20"/>
      <c r="F16" s="20"/>
      <c r="G16" s="20"/>
      <c r="H16" s="20"/>
      <c r="I16" s="20"/>
      <c r="J16" s="20"/>
      <c r="K16" s="20"/>
      <c r="L16" s="20"/>
      <c r="M16" s="20"/>
      <c r="N16" s="20"/>
      <c r="O16" s="20"/>
      <c r="P16" s="20"/>
      <c r="Q16" s="20"/>
      <c r="R16" s="20"/>
      <c r="S16" s="1"/>
      <c r="T16" s="1"/>
      <c r="U16" s="1"/>
      <c r="V16" s="1"/>
      <c r="W16" s="1"/>
      <c r="X16" s="1"/>
      <c r="Y16" s="1"/>
      <c r="Z16" s="1"/>
      <c r="AA16" s="1"/>
    </row>
    <row r="17" spans="1:27" x14ac:dyDescent="0.35">
      <c r="A17" s="20"/>
      <c r="B17" s="20"/>
      <c r="C17" s="20"/>
      <c r="D17" s="20"/>
      <c r="E17" s="20"/>
      <c r="F17" s="20"/>
      <c r="G17" s="20"/>
      <c r="H17" s="20"/>
      <c r="I17" s="20"/>
      <c r="J17" s="20"/>
      <c r="K17" s="20"/>
      <c r="L17" s="20"/>
      <c r="M17" s="20"/>
      <c r="N17" s="20"/>
      <c r="O17" s="20"/>
      <c r="P17" s="20"/>
      <c r="Q17" s="20"/>
      <c r="R17" s="20"/>
      <c r="S17" s="1"/>
      <c r="T17" s="1"/>
      <c r="U17" s="1"/>
      <c r="V17" s="1"/>
      <c r="W17" s="1"/>
      <c r="X17" s="1"/>
      <c r="Y17" s="1"/>
      <c r="Z17" s="1"/>
      <c r="AA17" s="1"/>
    </row>
    <row r="18" spans="1:27" x14ac:dyDescent="0.35">
      <c r="A18" s="20"/>
      <c r="B18" s="20"/>
      <c r="C18" s="20"/>
      <c r="D18" s="20"/>
      <c r="E18" s="20"/>
      <c r="F18" s="20"/>
      <c r="G18" s="20"/>
      <c r="H18" s="20"/>
      <c r="I18" s="20"/>
      <c r="J18" s="20"/>
      <c r="K18" s="20"/>
      <c r="L18" s="20"/>
      <c r="M18" s="20"/>
      <c r="N18" s="20"/>
      <c r="O18" s="20"/>
      <c r="P18" s="20"/>
      <c r="Q18" s="20"/>
      <c r="R18" s="20"/>
      <c r="S18" s="1"/>
      <c r="T18" s="1"/>
      <c r="U18" s="1"/>
      <c r="V18" s="1"/>
      <c r="W18" s="1"/>
      <c r="X18" s="1"/>
      <c r="Y18" s="1"/>
      <c r="Z18" s="1"/>
      <c r="AA18" s="1"/>
    </row>
    <row r="19" spans="1:27" x14ac:dyDescent="0.35">
      <c r="A19" s="20"/>
      <c r="B19" s="20"/>
      <c r="C19" s="20"/>
      <c r="D19" s="20"/>
      <c r="E19" s="20"/>
      <c r="F19" s="20"/>
      <c r="G19" s="20"/>
      <c r="H19" s="20"/>
      <c r="I19" s="20"/>
      <c r="J19" s="20"/>
      <c r="K19" s="20"/>
      <c r="L19" s="20"/>
      <c r="M19" s="20"/>
      <c r="N19" s="20"/>
      <c r="O19" s="20"/>
      <c r="P19" s="20"/>
      <c r="Q19" s="20"/>
      <c r="R19" s="20"/>
      <c r="S19" s="1"/>
      <c r="T19" s="1"/>
      <c r="U19" s="1"/>
      <c r="V19" s="1"/>
      <c r="W19" s="1"/>
      <c r="X19" s="1"/>
      <c r="Y19" s="1"/>
      <c r="Z19" s="1"/>
      <c r="AA19" s="1"/>
    </row>
    <row r="20" spans="1:27" x14ac:dyDescent="0.35">
      <c r="A20" s="20"/>
      <c r="B20" s="20"/>
      <c r="C20" s="20"/>
      <c r="D20" s="20"/>
      <c r="E20" s="20"/>
      <c r="F20" s="20"/>
      <c r="G20" s="20"/>
      <c r="H20" s="20"/>
      <c r="I20" s="20"/>
      <c r="J20" s="20"/>
      <c r="K20" s="20"/>
      <c r="L20" s="20"/>
      <c r="M20" s="20"/>
      <c r="N20" s="20"/>
      <c r="O20" s="20"/>
      <c r="P20" s="20"/>
      <c r="Q20" s="20"/>
      <c r="R20" s="20"/>
      <c r="S20" s="1"/>
      <c r="T20" s="1"/>
      <c r="U20" s="1"/>
      <c r="V20" s="1"/>
      <c r="W20" s="1"/>
      <c r="X20" s="1"/>
      <c r="Y20" s="1"/>
      <c r="Z20" s="1"/>
      <c r="AA20" s="1"/>
    </row>
    <row r="21" spans="1:27" x14ac:dyDescent="0.35">
      <c r="A21" s="20"/>
      <c r="B21" s="20"/>
      <c r="C21" s="20"/>
      <c r="D21" s="20"/>
      <c r="E21" s="20"/>
      <c r="F21" s="20"/>
      <c r="G21" s="20"/>
      <c r="H21" s="20"/>
      <c r="I21" s="20"/>
      <c r="J21" s="20"/>
      <c r="K21" s="20"/>
      <c r="L21" s="20"/>
      <c r="M21" s="20"/>
      <c r="N21" s="20"/>
      <c r="O21" s="20"/>
      <c r="P21" s="20"/>
      <c r="Q21" s="20"/>
      <c r="R21" s="20"/>
      <c r="S21" s="1"/>
      <c r="T21" s="1"/>
      <c r="U21" s="1"/>
      <c r="V21" s="1"/>
      <c r="W21" s="1"/>
      <c r="X21" s="1"/>
      <c r="Y21" s="1"/>
      <c r="Z21" s="1"/>
      <c r="AA21" s="1"/>
    </row>
    <row r="22" spans="1:27" x14ac:dyDescent="0.35">
      <c r="A22" s="20"/>
      <c r="B22" s="20"/>
      <c r="C22" s="20"/>
      <c r="D22" s="20"/>
      <c r="E22" s="20"/>
      <c r="F22" s="20"/>
      <c r="G22" s="20"/>
      <c r="H22" s="20"/>
      <c r="I22" s="20"/>
      <c r="J22" s="20"/>
      <c r="K22" s="20"/>
      <c r="L22" s="20"/>
      <c r="M22" s="20"/>
      <c r="N22" s="20"/>
      <c r="O22" s="20"/>
      <c r="P22" s="20"/>
      <c r="Q22" s="20"/>
      <c r="R22" s="20"/>
      <c r="S22" s="1"/>
      <c r="T22" s="1"/>
      <c r="U22" s="1"/>
      <c r="V22" s="1"/>
      <c r="W22" s="1"/>
      <c r="X22" s="1"/>
      <c r="Y22" s="1"/>
      <c r="Z22" s="1"/>
      <c r="AA22" s="1"/>
    </row>
    <row r="23" spans="1:27" x14ac:dyDescent="0.35">
      <c r="A23" s="20"/>
      <c r="B23" s="20"/>
      <c r="C23" s="20"/>
      <c r="D23" s="20"/>
      <c r="E23" s="20"/>
      <c r="F23" s="20"/>
      <c r="G23" s="20"/>
      <c r="H23" s="20"/>
      <c r="I23" s="20"/>
      <c r="J23" s="20"/>
      <c r="K23" s="20"/>
      <c r="L23" s="20"/>
      <c r="M23" s="20"/>
      <c r="N23" s="20"/>
      <c r="O23" s="20"/>
      <c r="P23" s="20"/>
      <c r="Q23" s="20"/>
      <c r="R23" s="20"/>
      <c r="S23" s="1"/>
      <c r="T23" s="1"/>
      <c r="U23" s="1"/>
      <c r="V23" s="1"/>
      <c r="W23" s="1"/>
      <c r="X23" s="1"/>
      <c r="Y23" s="1"/>
      <c r="Z23" s="1"/>
      <c r="AA23" s="1"/>
    </row>
    <row r="24" spans="1:27" x14ac:dyDescent="0.35">
      <c r="A24" s="20"/>
      <c r="B24" s="20"/>
      <c r="C24" s="20"/>
      <c r="D24" s="20"/>
      <c r="E24" s="20"/>
      <c r="F24" s="20"/>
      <c r="G24" s="20"/>
      <c r="H24" s="20"/>
      <c r="I24" s="20"/>
      <c r="J24" s="20"/>
      <c r="K24" s="20"/>
      <c r="L24" s="20"/>
      <c r="M24" s="20"/>
      <c r="N24" s="20"/>
      <c r="O24" s="20"/>
      <c r="P24" s="20"/>
      <c r="Q24" s="20"/>
      <c r="R24" s="20"/>
      <c r="S24" s="1"/>
      <c r="T24" s="1"/>
      <c r="U24" s="1"/>
      <c r="V24" s="1"/>
      <c r="W24" s="1"/>
      <c r="X24" s="1"/>
      <c r="Y24" s="1"/>
      <c r="Z24" s="1"/>
      <c r="AA24" s="1"/>
    </row>
    <row r="25" spans="1:27" x14ac:dyDescent="0.35">
      <c r="A25" s="20"/>
      <c r="B25" s="20"/>
      <c r="C25" s="20"/>
      <c r="D25" s="20"/>
      <c r="E25" s="20"/>
      <c r="F25" s="20"/>
      <c r="G25" s="20"/>
      <c r="H25" s="20"/>
      <c r="I25" s="20"/>
      <c r="J25" s="20"/>
      <c r="K25" s="20"/>
      <c r="L25" s="20"/>
      <c r="M25" s="20"/>
      <c r="N25" s="20"/>
      <c r="O25" s="20"/>
      <c r="P25" s="20"/>
      <c r="Q25" s="20"/>
      <c r="R25" s="20"/>
      <c r="S25" s="1"/>
      <c r="T25" s="1"/>
      <c r="U25" s="1"/>
      <c r="V25" s="1"/>
      <c r="W25" s="1"/>
      <c r="X25" s="1"/>
      <c r="Y25" s="1"/>
      <c r="Z25" s="1"/>
      <c r="AA25" s="1"/>
    </row>
    <row r="26" spans="1:27" x14ac:dyDescent="0.35">
      <c r="A26" s="20"/>
      <c r="B26" s="20"/>
      <c r="C26" s="20"/>
      <c r="D26" s="20"/>
      <c r="E26" s="20"/>
      <c r="F26" s="20"/>
      <c r="G26" s="20"/>
      <c r="H26" s="20"/>
      <c r="I26" s="20"/>
      <c r="J26" s="20"/>
      <c r="K26" s="20"/>
      <c r="L26" s="20"/>
      <c r="M26" s="20"/>
      <c r="N26" s="20"/>
      <c r="O26" s="20"/>
      <c r="P26" s="20"/>
      <c r="Q26" s="20"/>
      <c r="R26" s="20"/>
      <c r="S26" s="1"/>
      <c r="T26" s="1"/>
      <c r="U26" s="1"/>
      <c r="V26" s="1"/>
      <c r="W26" s="1"/>
      <c r="X26" s="1"/>
      <c r="Y26" s="1"/>
      <c r="Z26" s="1"/>
      <c r="AA26" s="1"/>
    </row>
    <row r="27" spans="1:27" x14ac:dyDescent="0.35">
      <c r="A27" s="20"/>
      <c r="B27" s="20"/>
      <c r="C27" s="20"/>
      <c r="D27" s="20"/>
      <c r="E27" s="20"/>
      <c r="F27" s="20"/>
      <c r="G27" s="20"/>
      <c r="H27" s="20"/>
      <c r="I27" s="20"/>
      <c r="J27" s="20"/>
      <c r="K27" s="20"/>
      <c r="L27" s="20"/>
      <c r="M27" s="20"/>
      <c r="N27" s="20"/>
      <c r="O27" s="20"/>
      <c r="P27" s="20"/>
      <c r="Q27" s="20"/>
      <c r="R27" s="20"/>
      <c r="S27" s="1"/>
      <c r="T27" s="1"/>
      <c r="U27" s="1"/>
      <c r="V27" s="1"/>
      <c r="W27" s="1"/>
      <c r="X27" s="1"/>
      <c r="Y27" s="1"/>
      <c r="Z27" s="1"/>
      <c r="AA27" s="1"/>
    </row>
    <row r="28" spans="1:27" x14ac:dyDescent="0.35">
      <c r="A28" s="20"/>
      <c r="B28" s="20"/>
      <c r="C28" s="20"/>
      <c r="D28" s="20"/>
      <c r="E28" s="20"/>
      <c r="F28" s="20"/>
      <c r="G28" s="20"/>
      <c r="H28" s="20"/>
      <c r="I28" s="20"/>
      <c r="J28" s="20"/>
      <c r="K28" s="20"/>
      <c r="L28" s="20"/>
      <c r="M28" s="20"/>
      <c r="N28" s="20"/>
      <c r="O28" s="20"/>
      <c r="P28" s="20"/>
      <c r="Q28" s="20"/>
      <c r="R28" s="20"/>
      <c r="S28" s="1"/>
      <c r="T28" s="1"/>
      <c r="U28" s="1"/>
      <c r="V28" s="1"/>
      <c r="W28" s="1"/>
      <c r="X28" s="1"/>
      <c r="Y28" s="1"/>
      <c r="Z28" s="1"/>
      <c r="AA28" s="1"/>
    </row>
    <row r="29" spans="1:27" x14ac:dyDescent="0.35">
      <c r="A29" s="20"/>
      <c r="B29" s="20"/>
      <c r="C29" s="20"/>
      <c r="D29" s="20"/>
      <c r="E29" s="20"/>
      <c r="F29" s="20"/>
      <c r="G29" s="20"/>
      <c r="H29" s="20"/>
      <c r="I29" s="20"/>
      <c r="J29" s="20"/>
      <c r="K29" s="20"/>
      <c r="L29" s="20"/>
      <c r="M29" s="20"/>
      <c r="N29" s="20"/>
      <c r="O29" s="20"/>
      <c r="P29" s="20"/>
      <c r="Q29" s="20"/>
      <c r="R29" s="20"/>
      <c r="S29" s="1"/>
      <c r="T29" s="1"/>
      <c r="U29" s="1"/>
      <c r="V29" s="1"/>
      <c r="W29" s="1"/>
      <c r="X29" s="1"/>
      <c r="Y29" s="1"/>
      <c r="Z29" s="1"/>
      <c r="AA29" s="1"/>
    </row>
    <row r="30" spans="1:27" x14ac:dyDescent="0.35">
      <c r="A30" s="20"/>
      <c r="B30" s="20"/>
      <c r="C30" s="20"/>
      <c r="D30" s="20"/>
      <c r="E30" s="20"/>
      <c r="F30" s="20"/>
      <c r="G30" s="20"/>
      <c r="H30" s="20"/>
      <c r="I30" s="20"/>
      <c r="J30" s="20"/>
      <c r="K30" s="20"/>
      <c r="L30" s="20"/>
      <c r="M30" s="20"/>
      <c r="N30" s="20"/>
      <c r="O30" s="20"/>
      <c r="P30" s="20"/>
      <c r="Q30" s="20"/>
      <c r="R30" s="20"/>
      <c r="S30" s="1"/>
      <c r="T30" s="1"/>
      <c r="U30" s="1"/>
      <c r="V30" s="1"/>
      <c r="W30" s="1"/>
      <c r="X30" s="1"/>
      <c r="Y30" s="1"/>
      <c r="Z30" s="1"/>
      <c r="AA30" s="1"/>
    </row>
    <row r="31" spans="1:27" x14ac:dyDescent="0.35">
      <c r="A31" s="20"/>
      <c r="B31" s="20"/>
      <c r="C31" s="20"/>
      <c r="D31" s="20"/>
      <c r="E31" s="20"/>
      <c r="F31" s="20"/>
      <c r="G31" s="20"/>
      <c r="H31" s="20"/>
      <c r="I31" s="20"/>
      <c r="J31" s="20"/>
      <c r="K31" s="20"/>
      <c r="L31" s="20"/>
      <c r="M31" s="20"/>
      <c r="N31" s="20"/>
      <c r="O31" s="20"/>
      <c r="P31" s="20"/>
      <c r="Q31" s="20"/>
      <c r="R31" s="20"/>
      <c r="S31" s="1"/>
      <c r="T31" s="1"/>
      <c r="U31" s="1"/>
      <c r="V31" s="1"/>
      <c r="W31" s="1"/>
      <c r="X31" s="1"/>
      <c r="Y31" s="1"/>
      <c r="Z31" s="1"/>
      <c r="AA31" s="1"/>
    </row>
    <row r="32" spans="1:27" x14ac:dyDescent="0.35">
      <c r="A32" s="20"/>
      <c r="B32" s="20"/>
      <c r="C32" s="20"/>
      <c r="D32" s="20"/>
      <c r="E32" s="20"/>
      <c r="F32" s="20"/>
      <c r="G32" s="20"/>
      <c r="H32" s="20"/>
      <c r="I32" s="20"/>
      <c r="J32" s="20"/>
      <c r="K32" s="20"/>
      <c r="L32" s="20"/>
      <c r="M32" s="20"/>
      <c r="N32" s="20"/>
      <c r="O32" s="20"/>
      <c r="P32" s="20"/>
      <c r="Q32" s="20"/>
      <c r="R32" s="20"/>
      <c r="S32" s="1"/>
      <c r="T32" s="1"/>
      <c r="U32" s="1"/>
      <c r="V32" s="1"/>
      <c r="W32" s="1"/>
      <c r="X32" s="1"/>
      <c r="Y32" s="1"/>
      <c r="Z32" s="1"/>
      <c r="AA32" s="1"/>
    </row>
    <row r="33" spans="1:27" x14ac:dyDescent="0.35">
      <c r="A33" s="20"/>
      <c r="B33" s="20"/>
      <c r="C33" s="20"/>
      <c r="D33" s="20"/>
      <c r="E33" s="20"/>
      <c r="F33" s="20"/>
      <c r="G33" s="20"/>
      <c r="H33" s="20"/>
      <c r="I33" s="20"/>
      <c r="J33" s="20"/>
      <c r="K33" s="20"/>
      <c r="L33" s="20"/>
      <c r="M33" s="20"/>
      <c r="N33" s="20"/>
      <c r="O33" s="20"/>
      <c r="P33" s="20"/>
      <c r="Q33" s="20"/>
      <c r="R33" s="20"/>
      <c r="S33" s="1"/>
      <c r="T33" s="1"/>
      <c r="U33" s="1"/>
      <c r="V33" s="1"/>
      <c r="W33" s="1"/>
      <c r="X33" s="1"/>
      <c r="Y33" s="1"/>
      <c r="Z33" s="1"/>
      <c r="AA33" s="1"/>
    </row>
    <row r="34" spans="1:27" x14ac:dyDescent="0.35">
      <c r="A34" s="20"/>
      <c r="B34" s="20"/>
      <c r="C34" s="20"/>
      <c r="D34" s="20"/>
      <c r="E34" s="20"/>
      <c r="F34" s="20"/>
      <c r="G34" s="20"/>
      <c r="H34" s="20"/>
      <c r="I34" s="20"/>
      <c r="J34" s="20"/>
      <c r="K34" s="20"/>
      <c r="L34" s="20"/>
      <c r="M34" s="20"/>
      <c r="N34" s="20"/>
      <c r="O34" s="20"/>
      <c r="P34" s="20"/>
      <c r="Q34" s="20"/>
      <c r="R34" s="20"/>
      <c r="S34" s="1"/>
      <c r="T34" s="1"/>
      <c r="U34" s="1"/>
      <c r="V34" s="1"/>
      <c r="W34" s="1"/>
      <c r="X34" s="1"/>
      <c r="Y34" s="1"/>
      <c r="Z34" s="1"/>
      <c r="AA34" s="1"/>
    </row>
    <row r="35" spans="1:27" x14ac:dyDescent="0.35">
      <c r="A35" s="20"/>
      <c r="B35" s="20"/>
      <c r="C35" s="20"/>
      <c r="D35" s="20"/>
      <c r="E35" s="20"/>
      <c r="F35" s="20"/>
      <c r="G35" s="20"/>
      <c r="H35" s="20"/>
      <c r="I35" s="20"/>
      <c r="J35" s="20"/>
      <c r="K35" s="20"/>
      <c r="L35" s="20"/>
      <c r="M35" s="20"/>
      <c r="N35" s="20"/>
      <c r="O35" s="20"/>
      <c r="P35" s="20"/>
      <c r="Q35" s="20"/>
      <c r="R35" s="20"/>
      <c r="S35" s="1"/>
      <c r="T35" s="1"/>
      <c r="U35" s="1"/>
      <c r="V35" s="1"/>
      <c r="W35" s="1"/>
      <c r="X35" s="1"/>
      <c r="Y35" s="1"/>
      <c r="Z35" s="1"/>
      <c r="AA35" s="1"/>
    </row>
    <row r="36" spans="1:27" x14ac:dyDescent="0.35">
      <c r="A36" s="20"/>
      <c r="B36" s="20"/>
      <c r="C36" s="20"/>
      <c r="D36" s="20"/>
      <c r="E36" s="20"/>
      <c r="F36" s="20"/>
      <c r="G36" s="20"/>
      <c r="H36" s="20"/>
      <c r="I36" s="20"/>
      <c r="J36" s="20"/>
      <c r="K36" s="20"/>
      <c r="L36" s="20"/>
      <c r="M36" s="20"/>
      <c r="N36" s="20"/>
      <c r="O36" s="20"/>
      <c r="P36" s="20"/>
      <c r="Q36" s="20"/>
      <c r="R36" s="20"/>
      <c r="S36" s="1"/>
      <c r="T36" s="1"/>
      <c r="U36" s="1"/>
      <c r="V36" s="1"/>
      <c r="W36" s="1"/>
      <c r="X36" s="1"/>
      <c r="Y36" s="1"/>
      <c r="Z36" s="1"/>
      <c r="AA36" s="1"/>
    </row>
    <row r="37" spans="1:27" x14ac:dyDescent="0.35">
      <c r="A37" s="20"/>
      <c r="B37" s="20"/>
      <c r="C37" s="20"/>
      <c r="D37" s="20"/>
      <c r="E37" s="20"/>
      <c r="F37" s="20"/>
      <c r="G37" s="20"/>
      <c r="H37" s="20"/>
      <c r="I37" s="20"/>
      <c r="J37" s="20"/>
      <c r="K37" s="20"/>
      <c r="L37" s="20"/>
      <c r="M37" s="20"/>
      <c r="N37" s="20"/>
      <c r="O37" s="20"/>
      <c r="P37" s="20"/>
      <c r="Q37" s="20"/>
      <c r="R37" s="20"/>
      <c r="S37" s="1"/>
      <c r="T37" s="1"/>
      <c r="U37" s="1"/>
      <c r="V37" s="1"/>
      <c r="W37" s="1"/>
      <c r="X37" s="1"/>
      <c r="Y37" s="1"/>
      <c r="Z37" s="1"/>
      <c r="AA37" s="1"/>
    </row>
    <row r="38" spans="1:27" x14ac:dyDescent="0.35">
      <c r="A38" s="20"/>
      <c r="B38" s="20"/>
      <c r="C38" s="20"/>
      <c r="D38" s="20"/>
      <c r="E38" s="20"/>
      <c r="F38" s="20"/>
      <c r="G38" s="20"/>
      <c r="H38" s="20"/>
      <c r="I38" s="20"/>
      <c r="J38" s="20"/>
      <c r="K38" s="20"/>
      <c r="L38" s="20"/>
      <c r="M38" s="20"/>
      <c r="N38" s="20"/>
      <c r="O38" s="20"/>
      <c r="P38" s="20"/>
      <c r="Q38" s="20"/>
      <c r="R38" s="20"/>
      <c r="S38" s="1"/>
      <c r="T38" s="1"/>
      <c r="U38" s="1"/>
      <c r="V38" s="1"/>
      <c r="W38" s="1"/>
      <c r="X38" s="1"/>
      <c r="Y38" s="1"/>
      <c r="Z38" s="1"/>
      <c r="AA38" s="1"/>
    </row>
    <row r="39" spans="1:27" x14ac:dyDescent="0.35">
      <c r="A39" s="20"/>
      <c r="B39" s="20"/>
      <c r="C39" s="20"/>
      <c r="D39" s="20"/>
      <c r="E39" s="20"/>
      <c r="F39" s="20"/>
      <c r="G39" s="20"/>
      <c r="H39" s="20"/>
      <c r="I39" s="20"/>
      <c r="J39" s="20"/>
      <c r="K39" s="20"/>
      <c r="L39" s="20"/>
      <c r="M39" s="20"/>
      <c r="N39" s="20"/>
      <c r="O39" s="20"/>
      <c r="P39" s="20"/>
      <c r="Q39" s="20"/>
      <c r="R39" s="20"/>
      <c r="S39" s="1"/>
      <c r="T39" s="1"/>
      <c r="U39" s="1"/>
      <c r="V39" s="1"/>
      <c r="W39" s="1"/>
      <c r="X39" s="1"/>
      <c r="Y39" s="1"/>
      <c r="Z39" s="1"/>
      <c r="AA39" s="1"/>
    </row>
    <row r="40" spans="1:27" x14ac:dyDescent="0.35">
      <c r="A40" s="20"/>
      <c r="B40" s="20"/>
      <c r="C40" s="20"/>
      <c r="D40" s="20"/>
      <c r="E40" s="20"/>
      <c r="F40" s="20"/>
      <c r="G40" s="20"/>
      <c r="H40" s="20"/>
      <c r="I40" s="20"/>
      <c r="J40" s="20"/>
      <c r="K40" s="20"/>
      <c r="L40" s="20"/>
      <c r="M40" s="20"/>
      <c r="N40" s="20"/>
      <c r="O40" s="20"/>
      <c r="P40" s="20"/>
      <c r="Q40" s="20"/>
      <c r="R40" s="20"/>
      <c r="S40" s="1"/>
      <c r="T40" s="1"/>
      <c r="U40" s="1"/>
      <c r="V40" s="1"/>
      <c r="W40" s="1"/>
      <c r="X40" s="1"/>
      <c r="Y40" s="1"/>
      <c r="Z40" s="1"/>
      <c r="AA40" s="1"/>
    </row>
    <row r="41" spans="1:27" x14ac:dyDescent="0.35">
      <c r="A41" s="20"/>
      <c r="B41" s="20"/>
      <c r="C41" s="20"/>
      <c r="D41" s="20"/>
      <c r="E41" s="20"/>
      <c r="F41" s="20"/>
      <c r="G41" s="20"/>
      <c r="H41" s="20"/>
      <c r="I41" s="20"/>
      <c r="J41" s="20"/>
      <c r="K41" s="20"/>
      <c r="L41" s="20"/>
      <c r="M41" s="20"/>
      <c r="N41" s="20"/>
      <c r="O41" s="20"/>
      <c r="P41" s="20"/>
      <c r="Q41" s="20"/>
      <c r="R41" s="20"/>
      <c r="S41" s="1"/>
      <c r="T41" s="1"/>
      <c r="U41" s="1"/>
      <c r="V41" s="1"/>
      <c r="W41" s="1"/>
      <c r="X41" s="1"/>
      <c r="Y41" s="1"/>
      <c r="Z41" s="1"/>
      <c r="AA41" s="1"/>
    </row>
    <row r="42" spans="1:27" x14ac:dyDescent="0.35">
      <c r="A42" s="20"/>
      <c r="B42" s="20"/>
      <c r="C42" s="20"/>
      <c r="D42" s="20"/>
      <c r="E42" s="20"/>
      <c r="F42" s="20"/>
      <c r="G42" s="20"/>
      <c r="H42" s="20"/>
      <c r="I42" s="20"/>
      <c r="J42" s="20"/>
      <c r="K42" s="20"/>
      <c r="L42" s="20"/>
      <c r="M42" s="20"/>
      <c r="N42" s="20"/>
      <c r="O42" s="20"/>
      <c r="P42" s="20"/>
      <c r="Q42" s="20"/>
      <c r="R42" s="20"/>
      <c r="S42" s="1"/>
      <c r="T42" s="1"/>
      <c r="U42" s="1"/>
      <c r="V42" s="1"/>
      <c r="W42" s="1"/>
      <c r="X42" s="1"/>
      <c r="Y42" s="1"/>
      <c r="Z42" s="1"/>
      <c r="AA42" s="1"/>
    </row>
    <row r="43" spans="1:27" x14ac:dyDescent="0.35">
      <c r="A43" s="20"/>
      <c r="B43" s="20"/>
      <c r="C43" s="20"/>
      <c r="D43" s="20"/>
      <c r="E43" s="20"/>
      <c r="F43" s="20"/>
      <c r="G43" s="20"/>
      <c r="H43" s="20"/>
      <c r="I43" s="20"/>
      <c r="J43" s="20"/>
      <c r="K43" s="20"/>
      <c r="L43" s="20"/>
      <c r="M43" s="20"/>
      <c r="N43" s="20"/>
      <c r="O43" s="20"/>
      <c r="P43" s="20"/>
      <c r="Q43" s="20"/>
      <c r="R43" s="20"/>
      <c r="S43" s="1"/>
      <c r="T43" s="1"/>
      <c r="U43" s="1"/>
      <c r="V43" s="1"/>
      <c r="W43" s="1"/>
      <c r="X43" s="1"/>
      <c r="Y43" s="1"/>
      <c r="Z43" s="1"/>
      <c r="AA43" s="1"/>
    </row>
    <row r="44" spans="1:27" x14ac:dyDescent="0.35">
      <c r="A44" s="20"/>
      <c r="B44" s="20"/>
      <c r="C44" s="20"/>
      <c r="D44" s="20"/>
      <c r="E44" s="20"/>
      <c r="F44" s="20"/>
      <c r="G44" s="20"/>
      <c r="H44" s="20"/>
      <c r="I44" s="20"/>
      <c r="J44" s="20"/>
      <c r="K44" s="20"/>
      <c r="L44" s="20"/>
      <c r="M44" s="20"/>
      <c r="N44" s="20"/>
      <c r="O44" s="20"/>
      <c r="P44" s="20"/>
      <c r="Q44" s="20"/>
      <c r="R44" s="20"/>
      <c r="S44" s="1"/>
      <c r="T44" s="1"/>
      <c r="U44" s="1"/>
      <c r="V44" s="1"/>
      <c r="W44" s="1"/>
      <c r="X44" s="1"/>
      <c r="Y44" s="1"/>
      <c r="Z44" s="1"/>
      <c r="AA44" s="1"/>
    </row>
    <row r="45" spans="1:27" x14ac:dyDescent="0.35">
      <c r="A45" s="20"/>
      <c r="B45" s="20"/>
      <c r="C45" s="20"/>
      <c r="D45" s="20"/>
      <c r="E45" s="20"/>
      <c r="F45" s="20"/>
      <c r="G45" s="20"/>
      <c r="H45" s="20"/>
      <c r="I45" s="20"/>
      <c r="J45" s="20"/>
      <c r="K45" s="20"/>
      <c r="L45" s="20"/>
      <c r="M45" s="20"/>
      <c r="N45" s="20"/>
      <c r="O45" s="20"/>
      <c r="P45" s="20"/>
      <c r="Q45" s="20"/>
      <c r="R45" s="20"/>
      <c r="S45" s="1"/>
      <c r="T45" s="1"/>
      <c r="U45" s="1"/>
      <c r="V45" s="1"/>
      <c r="W45" s="1"/>
      <c r="X45" s="1"/>
      <c r="Y45" s="1"/>
      <c r="Z45" s="1"/>
      <c r="AA45" s="1"/>
    </row>
    <row r="46" spans="1:27" x14ac:dyDescent="0.35">
      <c r="A46" s="20"/>
      <c r="B46" s="20"/>
      <c r="C46" s="20"/>
      <c r="D46" s="20"/>
      <c r="E46" s="20"/>
      <c r="F46" s="20"/>
      <c r="G46" s="20"/>
      <c r="H46" s="20"/>
      <c r="I46" s="20"/>
      <c r="J46" s="20"/>
      <c r="K46" s="20"/>
      <c r="L46" s="20"/>
      <c r="M46" s="20"/>
      <c r="N46" s="20"/>
      <c r="O46" s="20"/>
      <c r="P46" s="20"/>
      <c r="Q46" s="20"/>
      <c r="R46" s="20"/>
      <c r="S46" s="1"/>
      <c r="T46" s="1"/>
      <c r="U46" s="1"/>
      <c r="V46" s="1"/>
      <c r="W46" s="1"/>
      <c r="X46" s="1"/>
      <c r="Y46" s="1"/>
      <c r="Z46" s="1"/>
      <c r="AA46" s="1"/>
    </row>
    <row r="47" spans="1:27" x14ac:dyDescent="0.35">
      <c r="A47" s="20"/>
      <c r="B47" s="20"/>
      <c r="C47" s="20"/>
      <c r="D47" s="20"/>
      <c r="E47" s="20"/>
      <c r="F47" s="20"/>
      <c r="G47" s="20"/>
      <c r="H47" s="20"/>
      <c r="I47" s="20"/>
      <c r="J47" s="20"/>
      <c r="K47" s="20"/>
      <c r="L47" s="20"/>
      <c r="M47" s="20"/>
      <c r="N47" s="20"/>
      <c r="O47" s="20"/>
      <c r="P47" s="20"/>
      <c r="Q47" s="20"/>
      <c r="R47" s="20"/>
      <c r="S47" s="1"/>
      <c r="T47" s="1"/>
      <c r="U47" s="1"/>
      <c r="V47" s="1"/>
      <c r="W47" s="1"/>
      <c r="X47" s="1"/>
      <c r="Y47" s="1"/>
      <c r="Z47" s="1"/>
      <c r="AA47" s="1"/>
    </row>
    <row r="48" spans="1:27" x14ac:dyDescent="0.35">
      <c r="A48" s="20"/>
      <c r="B48" s="20"/>
      <c r="C48" s="20"/>
      <c r="D48" s="20"/>
      <c r="E48" s="20"/>
      <c r="F48" s="20"/>
      <c r="G48" s="20"/>
      <c r="H48" s="20"/>
      <c r="I48" s="20"/>
      <c r="J48" s="20"/>
      <c r="K48" s="20"/>
      <c r="L48" s="20"/>
      <c r="M48" s="20"/>
      <c r="N48" s="20"/>
      <c r="O48" s="20"/>
      <c r="P48" s="20"/>
      <c r="Q48" s="20"/>
      <c r="R48" s="20"/>
      <c r="S48" s="1"/>
      <c r="T48" s="1"/>
      <c r="U48" s="1"/>
      <c r="V48" s="1"/>
      <c r="W48" s="1"/>
      <c r="X48" s="1"/>
      <c r="Y48" s="1"/>
      <c r="Z48" s="1"/>
      <c r="AA48" s="1"/>
    </row>
    <row r="49" spans="1:27" x14ac:dyDescent="0.35">
      <c r="A49" s="20"/>
      <c r="B49" s="20"/>
      <c r="C49" s="20"/>
      <c r="D49" s="20"/>
      <c r="E49" s="20"/>
      <c r="F49" s="20"/>
      <c r="G49" s="20"/>
      <c r="H49" s="20"/>
      <c r="I49" s="20"/>
      <c r="J49" s="20"/>
      <c r="K49" s="20"/>
      <c r="L49" s="20"/>
      <c r="M49" s="20"/>
      <c r="N49" s="20"/>
      <c r="O49" s="20"/>
      <c r="P49" s="20"/>
      <c r="Q49" s="20"/>
      <c r="R49" s="20"/>
      <c r="S49" s="1"/>
      <c r="T49" s="1"/>
      <c r="U49" s="1"/>
      <c r="V49" s="1"/>
      <c r="W49" s="1"/>
      <c r="X49" s="1"/>
      <c r="Y49" s="1"/>
      <c r="Z49" s="1"/>
      <c r="AA49" s="1"/>
    </row>
    <row r="50" spans="1:27" x14ac:dyDescent="0.35">
      <c r="A50" s="20"/>
      <c r="B50" s="20"/>
      <c r="C50" s="20"/>
      <c r="D50" s="20"/>
      <c r="E50" s="20"/>
      <c r="F50" s="20"/>
      <c r="G50" s="20"/>
      <c r="H50" s="20"/>
      <c r="I50" s="20"/>
      <c r="J50" s="20"/>
      <c r="K50" s="20"/>
      <c r="L50" s="20"/>
      <c r="M50" s="20"/>
      <c r="N50" s="20"/>
      <c r="O50" s="20"/>
      <c r="P50" s="20"/>
      <c r="Q50" s="20"/>
      <c r="R50" s="20"/>
      <c r="S50" s="1"/>
      <c r="T50" s="1"/>
      <c r="U50" s="1"/>
      <c r="V50" s="1"/>
      <c r="W50" s="1"/>
      <c r="X50" s="1"/>
      <c r="Y50" s="1"/>
      <c r="Z50" s="1"/>
      <c r="AA50" s="1"/>
    </row>
    <row r="51" spans="1:27" x14ac:dyDescent="0.35">
      <c r="A51" s="20"/>
      <c r="B51" s="20"/>
      <c r="C51" s="20"/>
      <c r="D51" s="20"/>
      <c r="E51" s="20"/>
      <c r="F51" s="20"/>
      <c r="G51" s="20"/>
      <c r="H51" s="20"/>
      <c r="I51" s="20"/>
      <c r="J51" s="20"/>
      <c r="K51" s="20"/>
      <c r="L51" s="20"/>
      <c r="M51" s="20"/>
      <c r="N51" s="20"/>
      <c r="O51" s="20"/>
      <c r="P51" s="20"/>
      <c r="Q51" s="20"/>
      <c r="R51" s="20"/>
      <c r="S51" s="1"/>
      <c r="T51" s="1"/>
      <c r="U51" s="1"/>
      <c r="V51" s="1"/>
      <c r="W51" s="1"/>
      <c r="X51" s="1"/>
      <c r="Y51" s="1"/>
      <c r="Z51" s="1"/>
      <c r="AA51" s="1"/>
    </row>
    <row r="52" spans="1:27" x14ac:dyDescent="0.35">
      <c r="A52" s="20"/>
      <c r="B52" s="20"/>
      <c r="C52" s="20"/>
      <c r="D52" s="20"/>
      <c r="E52" s="20"/>
      <c r="F52" s="20"/>
      <c r="G52" s="20"/>
      <c r="H52" s="20"/>
      <c r="I52" s="20"/>
      <c r="J52" s="20"/>
      <c r="K52" s="20"/>
      <c r="L52" s="20"/>
      <c r="M52" s="20"/>
      <c r="N52" s="20"/>
      <c r="O52" s="20"/>
      <c r="P52" s="20"/>
      <c r="Q52" s="20"/>
      <c r="R52" s="20"/>
      <c r="S52" s="1"/>
      <c r="T52" s="1"/>
      <c r="U52" s="1"/>
      <c r="V52" s="1"/>
      <c r="W52" s="1"/>
      <c r="X52" s="1"/>
      <c r="Y52" s="1"/>
      <c r="Z52" s="1"/>
      <c r="AA52" s="1"/>
    </row>
    <row r="53" spans="1:27" x14ac:dyDescent="0.35">
      <c r="A53" s="20"/>
      <c r="B53" s="20"/>
      <c r="C53" s="20"/>
      <c r="D53" s="20"/>
      <c r="E53" s="20"/>
      <c r="F53" s="20"/>
      <c r="G53" s="20"/>
      <c r="H53" s="20"/>
      <c r="I53" s="20"/>
      <c r="J53" s="20"/>
      <c r="K53" s="20"/>
      <c r="L53" s="20"/>
      <c r="M53" s="20"/>
      <c r="N53" s="20"/>
      <c r="O53" s="20"/>
      <c r="P53" s="20"/>
      <c r="Q53" s="20"/>
      <c r="R53" s="20"/>
      <c r="S53" s="1"/>
      <c r="T53" s="1"/>
      <c r="U53" s="1"/>
      <c r="V53" s="1"/>
      <c r="W53" s="1"/>
      <c r="X53" s="1"/>
      <c r="Y53" s="1"/>
      <c r="Z53" s="1"/>
      <c r="AA53" s="1"/>
    </row>
    <row r="54" spans="1:27" x14ac:dyDescent="0.35">
      <c r="A54" s="20"/>
      <c r="B54" s="20"/>
      <c r="C54" s="20"/>
      <c r="D54" s="20"/>
      <c r="E54" s="20"/>
      <c r="F54" s="20"/>
      <c r="G54" s="20"/>
      <c r="H54" s="20"/>
      <c r="I54" s="20"/>
      <c r="J54" s="20"/>
      <c r="K54" s="20"/>
      <c r="L54" s="20"/>
      <c r="M54" s="20"/>
      <c r="N54" s="20"/>
      <c r="O54" s="20"/>
      <c r="P54" s="20"/>
      <c r="Q54" s="20"/>
      <c r="R54" s="20"/>
      <c r="S54" s="1"/>
      <c r="T54" s="1"/>
      <c r="U54" s="1"/>
      <c r="V54" s="1"/>
      <c r="W54" s="1"/>
      <c r="X54" s="1"/>
      <c r="Y54" s="1"/>
      <c r="Z54" s="1"/>
      <c r="AA54" s="1"/>
    </row>
    <row r="55" spans="1:27" x14ac:dyDescent="0.35">
      <c r="A55" s="20"/>
      <c r="B55" s="20"/>
      <c r="C55" s="20"/>
      <c r="D55" s="20"/>
      <c r="E55" s="20"/>
      <c r="F55" s="20"/>
      <c r="G55" s="20"/>
      <c r="H55" s="20"/>
      <c r="I55" s="20"/>
      <c r="J55" s="20"/>
      <c r="K55" s="20"/>
      <c r="L55" s="20"/>
      <c r="M55" s="20"/>
      <c r="N55" s="20"/>
      <c r="O55" s="20"/>
      <c r="P55" s="20"/>
      <c r="Q55" s="20"/>
      <c r="R55" s="20"/>
      <c r="S55" s="1"/>
      <c r="T55" s="1"/>
      <c r="U55" s="1"/>
      <c r="V55" s="1"/>
      <c r="W55" s="1"/>
      <c r="X55" s="1"/>
      <c r="Y55" s="1"/>
      <c r="Z55" s="1"/>
      <c r="AA55" s="1"/>
    </row>
    <row r="56" spans="1:27" x14ac:dyDescent="0.35">
      <c r="A56" s="20"/>
      <c r="B56" s="20"/>
      <c r="C56" s="20"/>
      <c r="D56" s="20"/>
      <c r="E56" s="20"/>
      <c r="F56" s="20"/>
      <c r="G56" s="20"/>
      <c r="H56" s="20"/>
      <c r="I56" s="20"/>
      <c r="J56" s="20"/>
      <c r="K56" s="20"/>
      <c r="L56" s="20"/>
      <c r="M56" s="20"/>
      <c r="N56" s="20"/>
      <c r="O56" s="20"/>
      <c r="P56" s="20"/>
      <c r="Q56" s="20"/>
      <c r="R56" s="20"/>
      <c r="S56" s="1"/>
      <c r="T56" s="1"/>
      <c r="U56" s="1"/>
      <c r="V56" s="1"/>
      <c r="W56" s="1"/>
      <c r="X56" s="1"/>
      <c r="Y56" s="1"/>
      <c r="Z56" s="1"/>
      <c r="AA56" s="1"/>
    </row>
    <row r="57" spans="1:27" x14ac:dyDescent="0.35">
      <c r="A57" s="20"/>
      <c r="B57" s="20"/>
      <c r="C57" s="20"/>
      <c r="D57" s="20"/>
      <c r="E57" s="20"/>
      <c r="F57" s="20"/>
      <c r="G57" s="20"/>
      <c r="H57" s="20"/>
      <c r="I57" s="20"/>
      <c r="J57" s="20"/>
      <c r="K57" s="20"/>
      <c r="L57" s="20"/>
      <c r="M57" s="20"/>
      <c r="N57" s="20"/>
      <c r="O57" s="20"/>
      <c r="P57" s="20"/>
      <c r="Q57" s="20"/>
      <c r="R57" s="20"/>
      <c r="S57" s="1"/>
      <c r="T57" s="1"/>
      <c r="U57" s="1"/>
      <c r="V57" s="1"/>
      <c r="W57" s="1"/>
      <c r="X57" s="1"/>
      <c r="Y57" s="1"/>
      <c r="Z57" s="1"/>
      <c r="AA57" s="1"/>
    </row>
    <row r="58" spans="1:27" x14ac:dyDescent="0.35">
      <c r="A58" s="20"/>
      <c r="B58" s="20"/>
      <c r="C58" s="20"/>
      <c r="D58" s="20"/>
      <c r="E58" s="20"/>
      <c r="F58" s="20"/>
      <c r="G58" s="20"/>
      <c r="H58" s="20"/>
      <c r="I58" s="20"/>
      <c r="J58" s="20"/>
      <c r="K58" s="20"/>
      <c r="L58" s="20"/>
      <c r="M58" s="20"/>
      <c r="N58" s="20"/>
      <c r="O58" s="20"/>
      <c r="P58" s="20"/>
      <c r="Q58" s="20"/>
      <c r="R58" s="20"/>
      <c r="S58" s="1"/>
      <c r="T58" s="1"/>
      <c r="U58" s="1"/>
      <c r="V58" s="1"/>
      <c r="W58" s="1"/>
      <c r="X58" s="1"/>
      <c r="Y58" s="1"/>
      <c r="Z58" s="1"/>
      <c r="AA58" s="1"/>
    </row>
    <row r="59" spans="1:27" x14ac:dyDescent="0.35">
      <c r="A59" s="20"/>
      <c r="B59" s="20"/>
      <c r="C59" s="20"/>
      <c r="D59" s="20"/>
      <c r="E59" s="20"/>
      <c r="F59" s="20"/>
      <c r="G59" s="20"/>
      <c r="H59" s="20"/>
      <c r="I59" s="20"/>
      <c r="J59" s="20"/>
      <c r="K59" s="20"/>
      <c r="L59" s="20"/>
      <c r="M59" s="20"/>
      <c r="N59" s="20"/>
      <c r="O59" s="20"/>
      <c r="P59" s="20"/>
      <c r="Q59" s="20"/>
      <c r="R59" s="20"/>
      <c r="S59" s="1"/>
      <c r="T59" s="1"/>
      <c r="U59" s="1"/>
      <c r="V59" s="1"/>
      <c r="W59" s="1"/>
      <c r="X59" s="1"/>
      <c r="Y59" s="1"/>
      <c r="Z59" s="1"/>
      <c r="AA59" s="1"/>
    </row>
    <row r="60" spans="1:27" x14ac:dyDescent="0.35">
      <c r="A60" s="20"/>
      <c r="B60" s="20"/>
      <c r="C60" s="20"/>
      <c r="D60" s="20"/>
      <c r="E60" s="20"/>
      <c r="F60" s="20"/>
      <c r="G60" s="20"/>
      <c r="H60" s="20"/>
      <c r="I60" s="20"/>
      <c r="J60" s="20"/>
      <c r="K60" s="20"/>
      <c r="L60" s="20"/>
      <c r="M60" s="20"/>
      <c r="N60" s="20"/>
      <c r="O60" s="20"/>
      <c r="P60" s="20"/>
      <c r="Q60" s="20"/>
      <c r="R60" s="20"/>
      <c r="S60" s="1"/>
      <c r="T60" s="1"/>
      <c r="U60" s="1"/>
      <c r="V60" s="1"/>
      <c r="W60" s="1"/>
      <c r="X60" s="1"/>
      <c r="Y60" s="1"/>
      <c r="Z60" s="1"/>
      <c r="AA60" s="1"/>
    </row>
    <row r="61" spans="1:27" x14ac:dyDescent="0.35">
      <c r="A61" s="20"/>
      <c r="B61" s="20"/>
      <c r="C61" s="20"/>
      <c r="D61" s="20"/>
      <c r="E61" s="20"/>
      <c r="F61" s="20"/>
      <c r="G61" s="20"/>
      <c r="H61" s="20"/>
      <c r="I61" s="20"/>
      <c r="J61" s="20"/>
      <c r="K61" s="20"/>
      <c r="L61" s="20"/>
      <c r="M61" s="20"/>
      <c r="N61" s="20"/>
      <c r="O61" s="20"/>
      <c r="P61" s="20"/>
      <c r="Q61" s="20"/>
      <c r="R61" s="20"/>
      <c r="S61" s="1"/>
      <c r="T61" s="1"/>
      <c r="U61" s="1"/>
      <c r="V61" s="1"/>
      <c r="W61" s="1"/>
      <c r="X61" s="1"/>
      <c r="Y61" s="1"/>
      <c r="Z61" s="1"/>
      <c r="AA61" s="1"/>
    </row>
    <row r="62" spans="1:27" x14ac:dyDescent="0.35">
      <c r="A62" s="20"/>
      <c r="B62" s="20"/>
      <c r="C62" s="20"/>
      <c r="D62" s="20"/>
      <c r="E62" s="20"/>
      <c r="F62" s="20"/>
      <c r="G62" s="20"/>
      <c r="H62" s="20"/>
      <c r="I62" s="20"/>
      <c r="J62" s="20"/>
      <c r="K62" s="20"/>
      <c r="L62" s="20"/>
      <c r="M62" s="20"/>
      <c r="N62" s="20"/>
      <c r="O62" s="20"/>
      <c r="P62" s="20"/>
      <c r="Q62" s="20"/>
      <c r="R62" s="20"/>
      <c r="S62" s="1"/>
      <c r="T62" s="1"/>
      <c r="U62" s="1"/>
      <c r="V62" s="1"/>
      <c r="W62" s="1"/>
      <c r="X62" s="1"/>
      <c r="Y62" s="1"/>
      <c r="Z62" s="1"/>
      <c r="AA62" s="1"/>
    </row>
    <row r="63" spans="1:27" x14ac:dyDescent="0.35">
      <c r="A63" s="20"/>
      <c r="B63" s="20"/>
      <c r="C63" s="20"/>
      <c r="D63" s="20"/>
      <c r="E63" s="20"/>
      <c r="F63" s="20"/>
      <c r="G63" s="20"/>
      <c r="H63" s="20"/>
      <c r="I63" s="20"/>
      <c r="J63" s="20"/>
      <c r="K63" s="20"/>
      <c r="L63" s="20"/>
      <c r="M63" s="20"/>
      <c r="N63" s="20"/>
      <c r="O63" s="20"/>
      <c r="P63" s="20"/>
      <c r="Q63" s="20"/>
      <c r="R63" s="20"/>
      <c r="S63" s="1"/>
      <c r="T63" s="1"/>
      <c r="U63" s="1"/>
      <c r="V63" s="1"/>
      <c r="W63" s="1"/>
      <c r="X63" s="1"/>
      <c r="Y63" s="1"/>
      <c r="Z63" s="1"/>
      <c r="AA63" s="1"/>
    </row>
    <row r="64" spans="1:27" x14ac:dyDescent="0.35">
      <c r="A64" s="20"/>
      <c r="B64" s="20"/>
      <c r="C64" s="20"/>
      <c r="D64" s="20"/>
      <c r="E64" s="20"/>
      <c r="F64" s="20"/>
      <c r="G64" s="20"/>
      <c r="H64" s="20"/>
      <c r="I64" s="20"/>
      <c r="J64" s="20"/>
      <c r="K64" s="20"/>
      <c r="L64" s="20"/>
      <c r="M64" s="20"/>
      <c r="N64" s="20"/>
      <c r="O64" s="20"/>
      <c r="P64" s="20"/>
      <c r="Q64" s="20"/>
      <c r="R64" s="20"/>
      <c r="S64" s="1"/>
      <c r="T64" s="1"/>
      <c r="U64" s="1"/>
      <c r="V64" s="1"/>
      <c r="W64" s="1"/>
      <c r="X64" s="1"/>
      <c r="Y64" s="1"/>
      <c r="Z64" s="1"/>
      <c r="AA64" s="1"/>
    </row>
    <row r="65" spans="1:27" x14ac:dyDescent="0.35">
      <c r="A65" s="20"/>
      <c r="B65" s="20"/>
      <c r="C65" s="20"/>
      <c r="D65" s="20"/>
      <c r="E65" s="20"/>
      <c r="F65" s="20"/>
      <c r="G65" s="20"/>
      <c r="H65" s="20"/>
      <c r="I65" s="20"/>
      <c r="J65" s="20"/>
      <c r="K65" s="20"/>
      <c r="L65" s="20"/>
      <c r="M65" s="20"/>
      <c r="N65" s="20"/>
      <c r="O65" s="20"/>
      <c r="P65" s="20"/>
      <c r="Q65" s="20"/>
      <c r="R65" s="20"/>
      <c r="S65" s="1"/>
      <c r="T65" s="1"/>
      <c r="U65" s="1"/>
      <c r="V65" s="1"/>
      <c r="W65" s="1"/>
      <c r="X65" s="1"/>
      <c r="Y65" s="1"/>
      <c r="Z65" s="1"/>
      <c r="AA65" s="1"/>
    </row>
    <row r="66" spans="1:27" x14ac:dyDescent="0.35">
      <c r="A66" s="20"/>
      <c r="B66" s="20"/>
      <c r="C66" s="20"/>
      <c r="D66" s="20"/>
      <c r="E66" s="20"/>
      <c r="F66" s="20"/>
      <c r="G66" s="20"/>
      <c r="H66" s="20"/>
      <c r="I66" s="20"/>
      <c r="J66" s="20"/>
      <c r="K66" s="20"/>
      <c r="L66" s="20"/>
      <c r="M66" s="20"/>
      <c r="N66" s="20"/>
      <c r="O66" s="20"/>
      <c r="P66" s="20"/>
      <c r="Q66" s="20"/>
      <c r="R66" s="20"/>
      <c r="S66" s="1"/>
      <c r="T66" s="1"/>
      <c r="U66" s="1"/>
      <c r="V66" s="1"/>
      <c r="W66" s="1"/>
      <c r="X66" s="1"/>
      <c r="Y66" s="1"/>
      <c r="Z66" s="1"/>
      <c r="AA66" s="1"/>
    </row>
    <row r="67" spans="1:27" x14ac:dyDescent="0.35">
      <c r="A67" s="20"/>
      <c r="B67" s="20"/>
      <c r="C67" s="20"/>
      <c r="D67" s="20"/>
      <c r="E67" s="20"/>
      <c r="F67" s="20"/>
      <c r="G67" s="20"/>
      <c r="H67" s="20"/>
      <c r="I67" s="20"/>
      <c r="J67" s="20"/>
      <c r="K67" s="20"/>
      <c r="L67" s="20"/>
      <c r="M67" s="20"/>
      <c r="N67" s="20"/>
      <c r="O67" s="20"/>
      <c r="P67" s="20"/>
      <c r="Q67" s="20"/>
      <c r="R67" s="20"/>
      <c r="S67" s="1"/>
      <c r="T67" s="1"/>
      <c r="U67" s="1"/>
      <c r="V67" s="1"/>
      <c r="W67" s="1"/>
      <c r="X67" s="1"/>
      <c r="Y67" s="1"/>
      <c r="Z67" s="1"/>
      <c r="AA67" s="1"/>
    </row>
    <row r="68" spans="1:27" x14ac:dyDescent="0.35">
      <c r="A68" s="20"/>
      <c r="B68" s="20"/>
      <c r="C68" s="20"/>
      <c r="D68" s="20"/>
      <c r="E68" s="20"/>
      <c r="F68" s="20"/>
      <c r="G68" s="20"/>
      <c r="H68" s="20"/>
      <c r="I68" s="20"/>
      <c r="J68" s="20"/>
      <c r="K68" s="20"/>
      <c r="L68" s="20"/>
      <c r="M68" s="20"/>
      <c r="N68" s="20"/>
      <c r="O68" s="20"/>
      <c r="P68" s="20"/>
      <c r="Q68" s="20"/>
      <c r="R68" s="20"/>
      <c r="S68" s="1"/>
      <c r="T68" s="1"/>
      <c r="U68" s="1"/>
      <c r="V68" s="1"/>
      <c r="W68" s="1"/>
      <c r="X68" s="1"/>
      <c r="Y68" s="1"/>
      <c r="Z68" s="1"/>
      <c r="AA68" s="1"/>
    </row>
    <row r="69" spans="1:27" x14ac:dyDescent="0.35">
      <c r="A69" s="20"/>
      <c r="B69" s="20"/>
      <c r="C69" s="20"/>
      <c r="D69" s="20"/>
      <c r="E69" s="20"/>
      <c r="F69" s="20"/>
      <c r="G69" s="20"/>
      <c r="H69" s="20"/>
      <c r="I69" s="20"/>
      <c r="J69" s="20"/>
      <c r="K69" s="20"/>
      <c r="L69" s="20"/>
      <c r="M69" s="20"/>
      <c r="N69" s="20"/>
      <c r="O69" s="20"/>
      <c r="P69" s="20"/>
      <c r="Q69" s="20"/>
      <c r="R69" s="20"/>
      <c r="S69" s="1"/>
      <c r="T69" s="1"/>
      <c r="U69" s="1"/>
      <c r="V69" s="1"/>
      <c r="W69" s="1"/>
      <c r="X69" s="1"/>
      <c r="Y69" s="1"/>
      <c r="Z69" s="1"/>
      <c r="AA69" s="1"/>
    </row>
    <row r="70" spans="1:27" x14ac:dyDescent="0.35">
      <c r="A70" s="20"/>
      <c r="B70" s="20"/>
      <c r="C70" s="20"/>
      <c r="D70" s="20"/>
      <c r="E70" s="20"/>
      <c r="F70" s="20"/>
      <c r="G70" s="20"/>
      <c r="H70" s="20"/>
      <c r="I70" s="20"/>
      <c r="J70" s="20"/>
      <c r="K70" s="20"/>
      <c r="L70" s="20"/>
      <c r="M70" s="20"/>
      <c r="N70" s="20"/>
      <c r="O70" s="20"/>
      <c r="P70" s="20"/>
      <c r="Q70" s="20"/>
      <c r="R70" s="20"/>
      <c r="S70" s="1"/>
      <c r="T70" s="1"/>
      <c r="U70" s="1"/>
      <c r="V70" s="1"/>
      <c r="W70" s="1"/>
      <c r="X70" s="1"/>
      <c r="Y70" s="1"/>
      <c r="Z70" s="1"/>
      <c r="AA70" s="1"/>
    </row>
    <row r="71" spans="1:27" x14ac:dyDescent="0.35">
      <c r="A71" s="20"/>
      <c r="B71" s="20"/>
      <c r="C71" s="20"/>
      <c r="D71" s="20"/>
      <c r="E71" s="20"/>
      <c r="F71" s="20"/>
      <c r="G71" s="20"/>
      <c r="H71" s="20"/>
      <c r="I71" s="20"/>
      <c r="J71" s="20"/>
      <c r="K71" s="20"/>
      <c r="L71" s="20"/>
      <c r="M71" s="20"/>
      <c r="N71" s="20"/>
      <c r="O71" s="20"/>
      <c r="P71" s="20"/>
      <c r="Q71" s="20"/>
      <c r="R71" s="20"/>
      <c r="S71" s="1"/>
      <c r="T71" s="1"/>
      <c r="U71" s="1"/>
      <c r="V71" s="1"/>
      <c r="W71" s="1"/>
      <c r="X71" s="1"/>
      <c r="Y71" s="1"/>
      <c r="Z71" s="1"/>
      <c r="AA71" s="1"/>
    </row>
    <row r="72" spans="1:27" x14ac:dyDescent="0.35">
      <c r="A72" s="20"/>
      <c r="B72" s="20"/>
      <c r="C72" s="20"/>
      <c r="D72" s="20"/>
      <c r="E72" s="20"/>
      <c r="F72" s="20"/>
      <c r="G72" s="20"/>
      <c r="H72" s="20"/>
      <c r="I72" s="20"/>
      <c r="J72" s="20"/>
      <c r="K72" s="20"/>
      <c r="L72" s="20"/>
      <c r="M72" s="20"/>
      <c r="N72" s="20"/>
      <c r="O72" s="20"/>
      <c r="P72" s="20"/>
      <c r="Q72" s="20"/>
      <c r="R72" s="20"/>
      <c r="S72" s="1"/>
      <c r="T72" s="1"/>
      <c r="U72" s="1"/>
      <c r="V72" s="1"/>
      <c r="W72" s="1"/>
      <c r="X72" s="1"/>
      <c r="Y72" s="1"/>
      <c r="Z72" s="1"/>
      <c r="AA72" s="1"/>
    </row>
    <row r="73" spans="1:27" x14ac:dyDescent="0.35">
      <c r="A73" s="20"/>
      <c r="B73" s="20"/>
      <c r="C73" s="20"/>
      <c r="D73" s="20"/>
      <c r="E73" s="20"/>
      <c r="F73" s="20"/>
      <c r="G73" s="20"/>
      <c r="H73" s="20"/>
      <c r="I73" s="20"/>
      <c r="J73" s="20"/>
      <c r="K73" s="20"/>
      <c r="L73" s="20"/>
      <c r="M73" s="20"/>
      <c r="N73" s="20"/>
      <c r="O73" s="20"/>
      <c r="P73" s="20"/>
      <c r="Q73" s="20"/>
      <c r="R73" s="20"/>
      <c r="S73" s="1"/>
      <c r="T73" s="1"/>
      <c r="U73" s="1"/>
      <c r="V73" s="1"/>
      <c r="W73" s="1"/>
      <c r="X73" s="1"/>
      <c r="Y73" s="1"/>
      <c r="Z73" s="1"/>
      <c r="AA73" s="1"/>
    </row>
    <row r="74" spans="1:27" x14ac:dyDescent="0.35">
      <c r="A74" s="20"/>
      <c r="B74" s="20"/>
      <c r="C74" s="20"/>
      <c r="D74" s="20"/>
      <c r="E74" s="20"/>
      <c r="F74" s="20"/>
      <c r="G74" s="20"/>
      <c r="H74" s="20"/>
      <c r="I74" s="20"/>
      <c r="J74" s="20"/>
      <c r="K74" s="20"/>
      <c r="L74" s="20"/>
      <c r="M74" s="20"/>
      <c r="N74" s="20"/>
      <c r="O74" s="20"/>
      <c r="P74" s="20"/>
      <c r="Q74" s="20"/>
      <c r="R74" s="20"/>
      <c r="S74" s="1"/>
      <c r="T74" s="1"/>
      <c r="U74" s="1"/>
      <c r="V74" s="1"/>
      <c r="W74" s="1"/>
      <c r="X74" s="1"/>
      <c r="Y74" s="1"/>
      <c r="Z74" s="1"/>
      <c r="AA74" s="1"/>
    </row>
    <row r="75" spans="1:27" x14ac:dyDescent="0.35">
      <c r="A75" s="20"/>
      <c r="B75" s="20"/>
      <c r="C75" s="20"/>
      <c r="D75" s="20"/>
      <c r="E75" s="20"/>
      <c r="F75" s="20"/>
      <c r="G75" s="20"/>
      <c r="H75" s="20"/>
      <c r="I75" s="20"/>
      <c r="J75" s="20"/>
      <c r="K75" s="20"/>
      <c r="L75" s="20"/>
      <c r="M75" s="20"/>
      <c r="N75" s="20"/>
      <c r="O75" s="20"/>
      <c r="P75" s="20"/>
      <c r="Q75" s="20"/>
      <c r="R75" s="20"/>
      <c r="S75" s="1"/>
      <c r="T75" s="1"/>
      <c r="U75" s="1"/>
      <c r="V75" s="1"/>
      <c r="W75" s="1"/>
      <c r="X75" s="1"/>
      <c r="Y75" s="1"/>
      <c r="Z75" s="1"/>
      <c r="AA75" s="1"/>
    </row>
    <row r="76" spans="1:27" x14ac:dyDescent="0.35">
      <c r="A76" s="20"/>
      <c r="B76" s="20"/>
      <c r="C76" s="20"/>
      <c r="D76" s="20"/>
      <c r="E76" s="20"/>
      <c r="F76" s="20"/>
      <c r="G76" s="20"/>
      <c r="H76" s="20"/>
      <c r="I76" s="20"/>
      <c r="J76" s="20"/>
      <c r="K76" s="20"/>
      <c r="L76" s="20"/>
      <c r="M76" s="20"/>
      <c r="N76" s="20"/>
      <c r="O76" s="20"/>
      <c r="P76" s="20"/>
      <c r="Q76" s="20"/>
      <c r="R76" s="20"/>
      <c r="S76" s="1"/>
      <c r="T76" s="1"/>
      <c r="U76" s="1"/>
      <c r="V76" s="1"/>
      <c r="W76" s="1"/>
      <c r="X76" s="1"/>
      <c r="Y76" s="1"/>
      <c r="Z76" s="1"/>
      <c r="AA76" s="1"/>
    </row>
    <row r="77" spans="1:27" x14ac:dyDescent="0.35">
      <c r="A77" s="20"/>
      <c r="B77" s="20"/>
      <c r="C77" s="20"/>
      <c r="D77" s="20"/>
      <c r="E77" s="20"/>
      <c r="F77" s="20"/>
      <c r="G77" s="20"/>
      <c r="H77" s="20"/>
      <c r="I77" s="20"/>
      <c r="J77" s="20"/>
      <c r="K77" s="20"/>
      <c r="L77" s="20"/>
      <c r="M77" s="20"/>
      <c r="N77" s="20"/>
      <c r="O77" s="20"/>
      <c r="P77" s="20"/>
      <c r="Q77" s="20"/>
      <c r="R77" s="20"/>
      <c r="S77" s="1"/>
      <c r="T77" s="1"/>
      <c r="U77" s="1"/>
      <c r="V77" s="1"/>
      <c r="W77" s="1"/>
      <c r="X77" s="1"/>
      <c r="Y77" s="1"/>
      <c r="Z77" s="1"/>
      <c r="AA77" s="1"/>
    </row>
    <row r="78" spans="1:27" x14ac:dyDescent="0.35">
      <c r="A78" s="20"/>
      <c r="B78" s="20"/>
      <c r="C78" s="20"/>
      <c r="D78" s="20"/>
      <c r="E78" s="20"/>
      <c r="F78" s="20"/>
      <c r="G78" s="20"/>
      <c r="H78" s="20"/>
      <c r="I78" s="20"/>
      <c r="J78" s="20"/>
      <c r="K78" s="20"/>
      <c r="L78" s="20"/>
      <c r="M78" s="20"/>
      <c r="N78" s="20"/>
      <c r="O78" s="20"/>
      <c r="P78" s="20"/>
      <c r="Q78" s="20"/>
      <c r="R78" s="20"/>
      <c r="S78" s="1"/>
      <c r="T78" s="1"/>
      <c r="U78" s="1"/>
      <c r="V78" s="1"/>
      <c r="W78" s="1"/>
      <c r="X78" s="1"/>
      <c r="Y78" s="1"/>
      <c r="Z78" s="1"/>
      <c r="AA78" s="1"/>
    </row>
    <row r="79" spans="1:27" x14ac:dyDescent="0.35">
      <c r="A79" s="20"/>
      <c r="B79" s="20"/>
      <c r="C79" s="20"/>
      <c r="D79" s="20"/>
      <c r="E79" s="20"/>
      <c r="F79" s="20"/>
      <c r="G79" s="20"/>
      <c r="H79" s="20"/>
      <c r="I79" s="20"/>
      <c r="J79" s="20"/>
      <c r="K79" s="20"/>
      <c r="L79" s="20"/>
      <c r="M79" s="20"/>
      <c r="N79" s="20"/>
      <c r="O79" s="20"/>
      <c r="P79" s="20"/>
      <c r="Q79" s="20"/>
      <c r="R79" s="20"/>
      <c r="S79" s="1"/>
      <c r="T79" s="1"/>
      <c r="U79" s="1"/>
      <c r="V79" s="1"/>
      <c r="W79" s="1"/>
      <c r="X79" s="1"/>
      <c r="Y79" s="1"/>
      <c r="Z79" s="1"/>
      <c r="AA79" s="1"/>
    </row>
    <row r="80" spans="1:27" x14ac:dyDescent="0.35">
      <c r="A80" s="20"/>
      <c r="B80" s="20"/>
      <c r="C80" s="20"/>
      <c r="D80" s="20"/>
      <c r="E80" s="20"/>
      <c r="F80" s="20"/>
      <c r="G80" s="20"/>
      <c r="H80" s="20"/>
      <c r="I80" s="20"/>
      <c r="J80" s="20"/>
      <c r="K80" s="20"/>
      <c r="L80" s="20"/>
      <c r="M80" s="20"/>
      <c r="N80" s="20"/>
      <c r="O80" s="20"/>
      <c r="P80" s="20"/>
      <c r="Q80" s="20"/>
      <c r="R80" s="20"/>
      <c r="S80" s="1"/>
      <c r="T80" s="1"/>
      <c r="U80" s="1"/>
      <c r="V80" s="1"/>
      <c r="W80" s="1"/>
      <c r="X80" s="1"/>
      <c r="Y80" s="1"/>
      <c r="Z80" s="1"/>
      <c r="AA80" s="1"/>
    </row>
    <row r="81" spans="1:27" x14ac:dyDescent="0.35">
      <c r="A81" s="20"/>
      <c r="B81" s="20"/>
      <c r="C81" s="20"/>
      <c r="D81" s="20"/>
      <c r="E81" s="20"/>
      <c r="F81" s="20"/>
      <c r="G81" s="20"/>
      <c r="H81" s="20"/>
      <c r="I81" s="20"/>
      <c r="J81" s="20"/>
      <c r="K81" s="20"/>
      <c r="L81" s="20"/>
      <c r="M81" s="20"/>
      <c r="N81" s="20"/>
      <c r="O81" s="20"/>
      <c r="P81" s="20"/>
      <c r="Q81" s="20"/>
      <c r="R81" s="20"/>
      <c r="S81" s="1"/>
      <c r="T81" s="1"/>
      <c r="U81" s="1"/>
      <c r="V81" s="1"/>
      <c r="W81" s="1"/>
      <c r="X81" s="1"/>
      <c r="Y81" s="1"/>
      <c r="Z81" s="1"/>
      <c r="AA81" s="1"/>
    </row>
    <row r="82" spans="1:27" x14ac:dyDescent="0.35">
      <c r="A82" s="20"/>
      <c r="B82" s="20"/>
      <c r="C82" s="20"/>
      <c r="D82" s="20"/>
      <c r="E82" s="20"/>
      <c r="F82" s="20"/>
      <c r="G82" s="20"/>
      <c r="H82" s="20"/>
      <c r="I82" s="20"/>
      <c r="J82" s="20"/>
      <c r="K82" s="20"/>
      <c r="L82" s="20"/>
      <c r="M82" s="20"/>
      <c r="N82" s="20"/>
      <c r="O82" s="20"/>
      <c r="P82" s="20"/>
      <c r="Q82" s="20"/>
      <c r="R82" s="20"/>
      <c r="S82" s="1"/>
      <c r="T82" s="1"/>
      <c r="U82" s="1"/>
      <c r="V82" s="1"/>
      <c r="W82" s="1"/>
      <c r="X82" s="1"/>
      <c r="Y82" s="1"/>
      <c r="Z82" s="1"/>
      <c r="AA82" s="1"/>
    </row>
    <row r="83" spans="1:27" x14ac:dyDescent="0.35">
      <c r="A83" s="20"/>
      <c r="B83" s="20"/>
      <c r="C83" s="20"/>
      <c r="D83" s="20"/>
      <c r="E83" s="20"/>
      <c r="F83" s="20"/>
      <c r="G83" s="20"/>
      <c r="H83" s="20"/>
      <c r="I83" s="20"/>
      <c r="J83" s="20"/>
      <c r="K83" s="20"/>
      <c r="L83" s="20"/>
      <c r="M83" s="20"/>
      <c r="N83" s="20"/>
      <c r="O83" s="20"/>
      <c r="P83" s="20"/>
      <c r="Q83" s="20"/>
      <c r="R83" s="20"/>
      <c r="S83" s="1"/>
      <c r="T83" s="1"/>
      <c r="U83" s="1"/>
      <c r="V83" s="1"/>
      <c r="W83" s="1"/>
      <c r="X83" s="1"/>
      <c r="Y83" s="1"/>
      <c r="Z83" s="1"/>
      <c r="AA83" s="1"/>
    </row>
    <row r="84" spans="1:27" x14ac:dyDescent="0.35">
      <c r="A84" s="20"/>
      <c r="B84" s="20"/>
      <c r="C84" s="20"/>
      <c r="D84" s="20"/>
      <c r="E84" s="20"/>
      <c r="F84" s="20"/>
      <c r="G84" s="20"/>
      <c r="H84" s="20"/>
      <c r="I84" s="20"/>
      <c r="J84" s="20"/>
      <c r="K84" s="20"/>
      <c r="L84" s="20"/>
      <c r="M84" s="20"/>
      <c r="N84" s="20"/>
      <c r="O84" s="20"/>
      <c r="P84" s="20"/>
      <c r="Q84" s="20"/>
      <c r="R84" s="20"/>
      <c r="S84" s="1"/>
      <c r="T84" s="1"/>
      <c r="U84" s="1"/>
      <c r="V84" s="1"/>
      <c r="W84" s="1"/>
      <c r="X84" s="1"/>
      <c r="Y84" s="1"/>
      <c r="Z84" s="1"/>
      <c r="AA84" s="1"/>
    </row>
    <row r="85" spans="1:27" x14ac:dyDescent="0.35">
      <c r="A85" s="20"/>
      <c r="B85" s="20"/>
      <c r="C85" s="20"/>
      <c r="D85" s="20"/>
      <c r="E85" s="20"/>
      <c r="F85" s="20"/>
      <c r="G85" s="20"/>
      <c r="H85" s="20"/>
      <c r="I85" s="20"/>
      <c r="J85" s="20"/>
      <c r="K85" s="20"/>
      <c r="L85" s="20"/>
      <c r="M85" s="20"/>
      <c r="N85" s="20"/>
      <c r="O85" s="20"/>
      <c r="P85" s="20"/>
      <c r="Q85" s="20"/>
      <c r="R85" s="20"/>
      <c r="S85" s="1"/>
      <c r="T85" s="1"/>
      <c r="U85" s="1"/>
      <c r="V85" s="1"/>
      <c r="W85" s="1"/>
      <c r="X85" s="1"/>
      <c r="Y85" s="1"/>
      <c r="Z85" s="1"/>
      <c r="AA85" s="1"/>
    </row>
    <row r="86" spans="1:27" x14ac:dyDescent="0.35">
      <c r="A86" s="20"/>
      <c r="B86" s="20"/>
      <c r="C86" s="20"/>
      <c r="D86" s="20"/>
      <c r="E86" s="20"/>
      <c r="F86" s="20"/>
      <c r="G86" s="20"/>
      <c r="H86" s="20"/>
      <c r="I86" s="20"/>
      <c r="J86" s="20"/>
      <c r="K86" s="20"/>
      <c r="L86" s="20"/>
      <c r="M86" s="20"/>
      <c r="N86" s="20"/>
      <c r="O86" s="20"/>
      <c r="P86" s="20"/>
      <c r="Q86" s="20"/>
      <c r="R86" s="20"/>
      <c r="S86" s="1"/>
      <c r="T86" s="1"/>
      <c r="U86" s="1"/>
      <c r="V86" s="1"/>
      <c r="W86" s="1"/>
      <c r="X86" s="1"/>
      <c r="Y86" s="1"/>
      <c r="Z86" s="1"/>
      <c r="AA86" s="1"/>
    </row>
    <row r="87" spans="1:27" x14ac:dyDescent="0.35">
      <c r="A87" s="20"/>
      <c r="B87" s="20"/>
      <c r="C87" s="20"/>
      <c r="D87" s="20"/>
      <c r="E87" s="20"/>
      <c r="F87" s="20"/>
      <c r="G87" s="20"/>
      <c r="H87" s="20"/>
      <c r="I87" s="20"/>
      <c r="J87" s="20"/>
      <c r="K87" s="20"/>
      <c r="L87" s="20"/>
      <c r="M87" s="20"/>
      <c r="N87" s="20"/>
      <c r="O87" s="20"/>
      <c r="P87" s="20"/>
      <c r="Q87" s="20"/>
      <c r="R87" s="20"/>
      <c r="S87" s="1"/>
      <c r="T87" s="1"/>
      <c r="U87" s="1"/>
      <c r="V87" s="1"/>
      <c r="W87" s="1"/>
      <c r="X87" s="1"/>
      <c r="Y87" s="1"/>
      <c r="Z87" s="1"/>
      <c r="AA87" s="1"/>
    </row>
    <row r="88" spans="1:27" x14ac:dyDescent="0.35">
      <c r="A88" s="20"/>
      <c r="B88" s="20"/>
      <c r="C88" s="20"/>
      <c r="D88" s="20"/>
      <c r="E88" s="20"/>
      <c r="F88" s="20"/>
      <c r="G88" s="20"/>
      <c r="H88" s="20"/>
      <c r="I88" s="20"/>
      <c r="J88" s="20"/>
      <c r="K88" s="20"/>
      <c r="L88" s="20"/>
      <c r="M88" s="20"/>
      <c r="N88" s="20"/>
      <c r="O88" s="20"/>
      <c r="P88" s="20"/>
      <c r="Q88" s="20"/>
      <c r="R88" s="20"/>
      <c r="S88" s="1"/>
      <c r="T88" s="1"/>
      <c r="U88" s="1"/>
      <c r="V88" s="1"/>
      <c r="W88" s="1"/>
      <c r="X88" s="1"/>
      <c r="Y88" s="1"/>
      <c r="Z88" s="1"/>
      <c r="AA88" s="1"/>
    </row>
    <row r="89" spans="1:27" x14ac:dyDescent="0.35">
      <c r="A89" s="20"/>
      <c r="B89" s="20"/>
      <c r="C89" s="20"/>
      <c r="D89" s="20"/>
      <c r="E89" s="20"/>
      <c r="F89" s="20"/>
      <c r="G89" s="20"/>
      <c r="H89" s="20"/>
      <c r="I89" s="20"/>
      <c r="J89" s="20"/>
      <c r="K89" s="20"/>
      <c r="L89" s="20"/>
      <c r="M89" s="20"/>
      <c r="N89" s="20"/>
      <c r="O89" s="20"/>
      <c r="P89" s="20"/>
      <c r="Q89" s="20"/>
      <c r="R89" s="20"/>
      <c r="S89" s="1"/>
      <c r="T89" s="1"/>
      <c r="U89" s="1"/>
      <c r="V89" s="1"/>
      <c r="W89" s="1"/>
      <c r="X89" s="1"/>
      <c r="Y89" s="1"/>
      <c r="Z89" s="1"/>
      <c r="AA89" s="1"/>
    </row>
    <row r="90" spans="1:27" x14ac:dyDescent="0.35">
      <c r="A90" s="20"/>
      <c r="B90" s="20"/>
      <c r="C90" s="20"/>
      <c r="D90" s="20"/>
      <c r="E90" s="20"/>
      <c r="F90" s="20"/>
      <c r="G90" s="20"/>
      <c r="H90" s="20"/>
      <c r="I90" s="20"/>
      <c r="J90" s="20"/>
      <c r="K90" s="20"/>
      <c r="L90" s="20"/>
      <c r="M90" s="20"/>
      <c r="N90" s="20"/>
      <c r="O90" s="20"/>
      <c r="P90" s="20"/>
      <c r="Q90" s="20"/>
      <c r="R90" s="20"/>
      <c r="S90" s="1"/>
      <c r="T90" s="1"/>
      <c r="U90" s="1"/>
      <c r="V90" s="1"/>
      <c r="W90" s="1"/>
      <c r="X90" s="1"/>
      <c r="Y90" s="1"/>
      <c r="Z90" s="1"/>
      <c r="AA90" s="1"/>
    </row>
    <row r="91" spans="1:27" x14ac:dyDescent="0.35">
      <c r="A91" s="20"/>
      <c r="B91" s="20"/>
      <c r="C91" s="20"/>
      <c r="D91" s="20"/>
      <c r="E91" s="20"/>
      <c r="F91" s="20"/>
      <c r="G91" s="20"/>
      <c r="H91" s="20"/>
      <c r="I91" s="20"/>
      <c r="J91" s="20"/>
      <c r="K91" s="20"/>
      <c r="L91" s="20"/>
      <c r="M91" s="20"/>
      <c r="N91" s="20"/>
      <c r="O91" s="20"/>
      <c r="P91" s="20"/>
      <c r="Q91" s="20"/>
      <c r="R91" s="20"/>
      <c r="S91" s="1"/>
      <c r="T91" s="1"/>
      <c r="U91" s="1"/>
      <c r="V91" s="1"/>
      <c r="W91" s="1"/>
      <c r="X91" s="1"/>
      <c r="Y91" s="1"/>
      <c r="Z91" s="1"/>
      <c r="AA91" s="1"/>
    </row>
    <row r="92" spans="1:27" x14ac:dyDescent="0.35">
      <c r="A92" s="20"/>
      <c r="B92" s="20"/>
      <c r="C92" s="20"/>
      <c r="D92" s="20"/>
      <c r="E92" s="20"/>
      <c r="F92" s="20"/>
      <c r="G92" s="20"/>
      <c r="H92" s="20"/>
      <c r="I92" s="20"/>
      <c r="J92" s="20"/>
      <c r="K92" s="20"/>
      <c r="L92" s="20"/>
      <c r="M92" s="20"/>
      <c r="N92" s="20"/>
      <c r="O92" s="20"/>
      <c r="P92" s="20"/>
      <c r="Q92" s="20"/>
      <c r="R92" s="20"/>
      <c r="S92" s="1"/>
      <c r="T92" s="1"/>
      <c r="U92" s="1"/>
      <c r="V92" s="1"/>
      <c r="W92" s="1"/>
      <c r="X92" s="1"/>
      <c r="Y92" s="1"/>
      <c r="Z92" s="1"/>
      <c r="AA92" s="1"/>
    </row>
    <row r="93" spans="1:27" x14ac:dyDescent="0.35">
      <c r="A93" s="20"/>
      <c r="B93" s="20"/>
      <c r="C93" s="20"/>
      <c r="D93" s="20"/>
      <c r="E93" s="20"/>
      <c r="F93" s="20"/>
      <c r="G93" s="20"/>
      <c r="H93" s="20"/>
      <c r="I93" s="20"/>
      <c r="J93" s="20"/>
      <c r="K93" s="20"/>
      <c r="L93" s="20"/>
      <c r="M93" s="20"/>
      <c r="N93" s="20"/>
      <c r="O93" s="20"/>
      <c r="P93" s="20"/>
      <c r="Q93" s="20"/>
      <c r="R93" s="20"/>
      <c r="S93" s="1"/>
      <c r="T93" s="1"/>
      <c r="U93" s="1"/>
      <c r="V93" s="1"/>
      <c r="W93" s="1"/>
      <c r="X93" s="1"/>
      <c r="Y93" s="1"/>
      <c r="Z93" s="1"/>
      <c r="AA93" s="1"/>
    </row>
    <row r="94" spans="1:27" x14ac:dyDescent="0.35">
      <c r="A94" s="20"/>
      <c r="B94" s="20"/>
      <c r="C94" s="20"/>
      <c r="D94" s="20"/>
      <c r="E94" s="20"/>
      <c r="F94" s="20"/>
      <c r="G94" s="20"/>
      <c r="H94" s="20"/>
      <c r="I94" s="20"/>
      <c r="J94" s="20"/>
      <c r="K94" s="20"/>
      <c r="L94" s="20"/>
      <c r="M94" s="20"/>
      <c r="N94" s="20"/>
      <c r="O94" s="20"/>
      <c r="P94" s="20"/>
      <c r="Q94" s="20"/>
      <c r="R94" s="20"/>
      <c r="S94" s="1"/>
      <c r="T94" s="1"/>
      <c r="U94" s="1"/>
      <c r="V94" s="1"/>
      <c r="W94" s="1"/>
      <c r="X94" s="1"/>
      <c r="Y94" s="1"/>
      <c r="Z94" s="1"/>
      <c r="AA94" s="1"/>
    </row>
    <row r="95" spans="1:27" x14ac:dyDescent="0.35">
      <c r="A95" s="20"/>
      <c r="B95" s="20"/>
      <c r="C95" s="20"/>
      <c r="D95" s="20"/>
      <c r="E95" s="20"/>
      <c r="F95" s="20"/>
      <c r="G95" s="20"/>
      <c r="H95" s="20"/>
      <c r="I95" s="20"/>
      <c r="J95" s="20"/>
      <c r="K95" s="20"/>
      <c r="L95" s="20"/>
      <c r="M95" s="20"/>
      <c r="N95" s="20"/>
      <c r="O95" s="20"/>
      <c r="P95" s="20"/>
      <c r="Q95" s="20"/>
      <c r="R95" s="20"/>
      <c r="S95" s="1"/>
      <c r="T95" s="1"/>
      <c r="U95" s="1"/>
      <c r="V95" s="1"/>
      <c r="W95" s="1"/>
      <c r="X95" s="1"/>
      <c r="Y95" s="1"/>
      <c r="Z95" s="1"/>
      <c r="AA95" s="1"/>
    </row>
    <row r="96" spans="1:27" x14ac:dyDescent="0.35">
      <c r="A96" s="20"/>
      <c r="B96" s="20"/>
      <c r="C96" s="20"/>
      <c r="D96" s="20"/>
      <c r="E96" s="20"/>
      <c r="F96" s="20"/>
      <c r="G96" s="20"/>
      <c r="H96" s="20"/>
      <c r="I96" s="20"/>
      <c r="J96" s="20"/>
      <c r="K96" s="20"/>
      <c r="L96" s="20"/>
      <c r="M96" s="20"/>
      <c r="N96" s="20"/>
      <c r="O96" s="20"/>
      <c r="P96" s="20"/>
      <c r="Q96" s="20"/>
      <c r="R96" s="20"/>
      <c r="S96" s="1"/>
      <c r="T96" s="1"/>
      <c r="U96" s="1"/>
      <c r="V96" s="1"/>
      <c r="W96" s="1"/>
      <c r="X96" s="1"/>
      <c r="Y96" s="1"/>
      <c r="Z96" s="1"/>
      <c r="AA96" s="1"/>
    </row>
    <row r="97" spans="1:27" x14ac:dyDescent="0.35">
      <c r="A97" s="20"/>
      <c r="B97" s="20"/>
      <c r="C97" s="20"/>
      <c r="D97" s="20"/>
      <c r="E97" s="20"/>
      <c r="F97" s="20"/>
      <c r="G97" s="20"/>
      <c r="H97" s="20"/>
      <c r="I97" s="20"/>
      <c r="J97" s="20"/>
      <c r="K97" s="20"/>
      <c r="L97" s="20"/>
      <c r="M97" s="20"/>
      <c r="N97" s="20"/>
      <c r="O97" s="20"/>
      <c r="P97" s="20"/>
      <c r="Q97" s="20"/>
      <c r="R97" s="20"/>
      <c r="S97" s="1"/>
      <c r="T97" s="1"/>
      <c r="U97" s="1"/>
      <c r="V97" s="1"/>
      <c r="W97" s="1"/>
      <c r="X97" s="1"/>
      <c r="Y97" s="1"/>
      <c r="Z97" s="1"/>
      <c r="AA97" s="1"/>
    </row>
    <row r="98" spans="1:27" x14ac:dyDescent="0.35">
      <c r="A98" s="20"/>
      <c r="B98" s="20"/>
      <c r="C98" s="20"/>
      <c r="D98" s="20"/>
      <c r="E98" s="20"/>
      <c r="F98" s="20"/>
      <c r="G98" s="20"/>
      <c r="H98" s="20"/>
      <c r="I98" s="20"/>
      <c r="J98" s="20"/>
      <c r="K98" s="20"/>
      <c r="L98" s="20"/>
      <c r="M98" s="20"/>
      <c r="N98" s="20"/>
      <c r="O98" s="20"/>
      <c r="P98" s="20"/>
      <c r="Q98" s="20"/>
      <c r="R98" s="20"/>
      <c r="S98" s="1"/>
      <c r="T98" s="1"/>
      <c r="U98" s="1"/>
      <c r="V98" s="1"/>
      <c r="W98" s="1"/>
      <c r="X98" s="1"/>
      <c r="Y98" s="1"/>
      <c r="Z98" s="1"/>
      <c r="AA98" s="1"/>
    </row>
    <row r="99" spans="1:27" x14ac:dyDescent="0.35">
      <c r="A99" s="20"/>
      <c r="B99" s="20"/>
      <c r="C99" s="20"/>
      <c r="D99" s="20"/>
      <c r="E99" s="20"/>
      <c r="F99" s="20"/>
      <c r="G99" s="20"/>
      <c r="H99" s="20"/>
      <c r="I99" s="20"/>
      <c r="J99" s="20"/>
      <c r="K99" s="20"/>
      <c r="L99" s="20"/>
      <c r="M99" s="20"/>
      <c r="N99" s="20"/>
      <c r="O99" s="20"/>
      <c r="P99" s="20"/>
      <c r="Q99" s="20"/>
      <c r="R99" s="20"/>
      <c r="S99" s="1"/>
      <c r="T99" s="1"/>
      <c r="U99" s="1"/>
      <c r="V99" s="1"/>
      <c r="W99" s="1"/>
      <c r="X99" s="1"/>
      <c r="Y99" s="1"/>
      <c r="Z99" s="1"/>
      <c r="AA99" s="1"/>
    </row>
    <row r="100" spans="1:27" x14ac:dyDescent="0.35">
      <c r="A100" s="20"/>
      <c r="B100" s="20"/>
      <c r="C100" s="20"/>
      <c r="D100" s="20"/>
      <c r="E100" s="20"/>
      <c r="F100" s="20"/>
      <c r="G100" s="20"/>
      <c r="H100" s="20"/>
      <c r="I100" s="20"/>
      <c r="J100" s="20"/>
      <c r="K100" s="20"/>
      <c r="L100" s="20"/>
      <c r="M100" s="20"/>
      <c r="N100" s="20"/>
      <c r="O100" s="20"/>
      <c r="P100" s="20"/>
      <c r="Q100" s="20"/>
      <c r="R100" s="20"/>
      <c r="S100" s="1"/>
      <c r="T100" s="1"/>
      <c r="U100" s="1"/>
      <c r="V100" s="1"/>
      <c r="W100" s="1"/>
      <c r="X100" s="1"/>
      <c r="Y100" s="1"/>
      <c r="Z100" s="1"/>
      <c r="AA100" s="1"/>
    </row>
    <row r="101" spans="1:27" x14ac:dyDescent="0.35">
      <c r="A101" s="20"/>
      <c r="B101" s="20"/>
      <c r="C101" s="20"/>
      <c r="D101" s="20"/>
      <c r="E101" s="20"/>
      <c r="F101" s="20"/>
      <c r="G101" s="20"/>
      <c r="H101" s="20"/>
      <c r="I101" s="20"/>
      <c r="J101" s="20"/>
      <c r="K101" s="20"/>
      <c r="L101" s="20"/>
      <c r="M101" s="20"/>
      <c r="N101" s="20"/>
      <c r="O101" s="20"/>
      <c r="P101" s="20"/>
      <c r="Q101" s="20"/>
      <c r="R101" s="20"/>
      <c r="S101" s="1"/>
      <c r="T101" s="1"/>
      <c r="U101" s="1"/>
      <c r="V101" s="1"/>
      <c r="W101" s="1"/>
      <c r="X101" s="1"/>
      <c r="Y101" s="1"/>
      <c r="Z101" s="1"/>
      <c r="AA101" s="1"/>
    </row>
    <row r="102" spans="1:27" x14ac:dyDescent="0.35">
      <c r="A102" s="20"/>
      <c r="B102" s="20"/>
      <c r="C102" s="20"/>
      <c r="D102" s="20"/>
      <c r="E102" s="20"/>
      <c r="F102" s="20"/>
      <c r="G102" s="20"/>
      <c r="H102" s="20"/>
      <c r="I102" s="20"/>
      <c r="J102" s="20"/>
      <c r="K102" s="20"/>
      <c r="L102" s="20"/>
      <c r="M102" s="20"/>
      <c r="N102" s="20"/>
      <c r="O102" s="20"/>
      <c r="P102" s="20"/>
      <c r="Q102" s="20"/>
      <c r="R102" s="20"/>
      <c r="S102" s="1"/>
      <c r="T102" s="1"/>
      <c r="U102" s="1"/>
      <c r="V102" s="1"/>
      <c r="W102" s="1"/>
      <c r="X102" s="1"/>
      <c r="Y102" s="1"/>
      <c r="Z102" s="1"/>
      <c r="AA102" s="1"/>
    </row>
    <row r="103" spans="1:27" x14ac:dyDescent="0.35">
      <c r="A103" s="20"/>
      <c r="B103" s="20"/>
      <c r="C103" s="20"/>
      <c r="D103" s="20"/>
      <c r="E103" s="20"/>
      <c r="F103" s="20"/>
      <c r="G103" s="20"/>
      <c r="H103" s="20"/>
      <c r="I103" s="20"/>
      <c r="J103" s="20"/>
      <c r="K103" s="20"/>
      <c r="L103" s="20"/>
      <c r="M103" s="20"/>
      <c r="N103" s="20"/>
      <c r="O103" s="20"/>
      <c r="P103" s="20"/>
      <c r="Q103" s="20"/>
      <c r="R103" s="20"/>
      <c r="S103" s="1"/>
      <c r="T103" s="1"/>
      <c r="U103" s="1"/>
      <c r="V103" s="1"/>
      <c r="W103" s="1"/>
      <c r="X103" s="1"/>
      <c r="Y103" s="1"/>
      <c r="Z103" s="1"/>
      <c r="AA103" s="1"/>
    </row>
    <row r="104" spans="1:27" x14ac:dyDescent="0.35">
      <c r="A104" s="20"/>
      <c r="B104" s="20"/>
      <c r="C104" s="20"/>
      <c r="D104" s="20"/>
      <c r="E104" s="20"/>
      <c r="F104" s="20"/>
      <c r="G104" s="20"/>
      <c r="H104" s="20"/>
      <c r="I104" s="20"/>
      <c r="J104" s="20"/>
      <c r="K104" s="20"/>
      <c r="L104" s="20"/>
      <c r="M104" s="20"/>
      <c r="N104" s="20"/>
      <c r="O104" s="20"/>
      <c r="P104" s="20"/>
      <c r="Q104" s="20"/>
      <c r="R104" s="20"/>
      <c r="S104" s="1"/>
      <c r="T104" s="1"/>
      <c r="U104" s="1"/>
      <c r="V104" s="1"/>
      <c r="W104" s="1"/>
      <c r="X104" s="1"/>
      <c r="Y104" s="1"/>
      <c r="Z104" s="1"/>
      <c r="AA104" s="1"/>
    </row>
    <row r="105" spans="1:27" x14ac:dyDescent="0.35">
      <c r="A105" s="20"/>
      <c r="B105" s="20"/>
      <c r="C105" s="20"/>
      <c r="D105" s="20"/>
      <c r="E105" s="20"/>
      <c r="F105" s="20"/>
      <c r="G105" s="20"/>
      <c r="H105" s="20"/>
      <c r="I105" s="20"/>
      <c r="J105" s="20"/>
      <c r="K105" s="20"/>
      <c r="L105" s="20"/>
      <c r="M105" s="20"/>
      <c r="N105" s="20"/>
      <c r="O105" s="20"/>
      <c r="P105" s="20"/>
      <c r="Q105" s="20"/>
      <c r="R105" s="20"/>
      <c r="S105" s="1"/>
      <c r="T105" s="1"/>
      <c r="U105" s="1"/>
      <c r="V105" s="1"/>
      <c r="W105" s="1"/>
      <c r="X105" s="1"/>
      <c r="Y105" s="1"/>
      <c r="Z105" s="1"/>
      <c r="AA105" s="1"/>
    </row>
    <row r="106" spans="1:27" x14ac:dyDescent="0.35">
      <c r="A106" s="20"/>
      <c r="B106" s="20"/>
      <c r="C106" s="20"/>
      <c r="D106" s="20"/>
      <c r="E106" s="20"/>
      <c r="F106" s="20"/>
      <c r="G106" s="20"/>
      <c r="H106" s="20"/>
      <c r="I106" s="20"/>
      <c r="J106" s="20"/>
      <c r="K106" s="20"/>
      <c r="L106" s="20"/>
      <c r="M106" s="20"/>
      <c r="N106" s="20"/>
      <c r="O106" s="20"/>
      <c r="P106" s="20"/>
      <c r="Q106" s="20"/>
      <c r="R106" s="20"/>
      <c r="S106" s="1"/>
      <c r="T106" s="1"/>
      <c r="U106" s="1"/>
      <c r="V106" s="1"/>
      <c r="W106" s="1"/>
      <c r="X106" s="1"/>
      <c r="Y106" s="1"/>
      <c r="Z106" s="1"/>
      <c r="AA106" s="1"/>
    </row>
    <row r="107" spans="1:27" x14ac:dyDescent="0.35">
      <c r="A107" s="20"/>
      <c r="B107" s="20"/>
      <c r="C107" s="20"/>
      <c r="D107" s="20"/>
      <c r="E107" s="20"/>
      <c r="F107" s="20"/>
      <c r="G107" s="20"/>
      <c r="H107" s="20"/>
      <c r="I107" s="20"/>
      <c r="J107" s="20"/>
      <c r="K107" s="20"/>
      <c r="L107" s="20"/>
      <c r="M107" s="20"/>
      <c r="N107" s="20"/>
      <c r="O107" s="20"/>
      <c r="P107" s="20"/>
      <c r="Q107" s="20"/>
      <c r="R107" s="20"/>
      <c r="S107" s="1"/>
      <c r="T107" s="1"/>
      <c r="U107" s="1"/>
      <c r="V107" s="1"/>
      <c r="W107" s="1"/>
      <c r="X107" s="1"/>
      <c r="Y107" s="1"/>
      <c r="Z107" s="1"/>
      <c r="AA107" s="1"/>
    </row>
    <row r="108" spans="1:27" x14ac:dyDescent="0.35">
      <c r="A108" s="20"/>
      <c r="B108" s="20"/>
      <c r="C108" s="20"/>
      <c r="D108" s="20"/>
      <c r="E108" s="20"/>
      <c r="F108" s="20"/>
      <c r="G108" s="20"/>
      <c r="H108" s="20"/>
      <c r="I108" s="20"/>
      <c r="J108" s="20"/>
      <c r="K108" s="20"/>
      <c r="L108" s="20"/>
      <c r="M108" s="20"/>
      <c r="N108" s="20"/>
      <c r="O108" s="20"/>
      <c r="P108" s="20"/>
      <c r="Q108" s="20"/>
      <c r="R108" s="20"/>
      <c r="S108" s="1"/>
      <c r="T108" s="1"/>
      <c r="U108" s="1"/>
      <c r="V108" s="1"/>
      <c r="W108" s="1"/>
      <c r="X108" s="1"/>
      <c r="Y108" s="1"/>
      <c r="Z108" s="1"/>
      <c r="AA108" s="1"/>
    </row>
    <row r="109" spans="1:27" x14ac:dyDescent="0.35">
      <c r="A109" s="20"/>
      <c r="B109" s="20"/>
      <c r="C109" s="20"/>
      <c r="D109" s="20"/>
      <c r="E109" s="20"/>
      <c r="F109" s="20"/>
      <c r="G109" s="20"/>
      <c r="H109" s="20"/>
      <c r="I109" s="20"/>
      <c r="J109" s="20"/>
      <c r="K109" s="20"/>
      <c r="L109" s="20"/>
      <c r="M109" s="20"/>
      <c r="N109" s="20"/>
      <c r="O109" s="20"/>
      <c r="P109" s="20"/>
      <c r="Q109" s="20"/>
      <c r="R109" s="20"/>
      <c r="S109" s="1"/>
      <c r="T109" s="1"/>
      <c r="U109" s="1"/>
      <c r="V109" s="1"/>
      <c r="W109" s="1"/>
      <c r="X109" s="1"/>
      <c r="Y109" s="1"/>
      <c r="Z109" s="1"/>
      <c r="AA109" s="1"/>
    </row>
    <row r="110" spans="1:27" x14ac:dyDescent="0.35">
      <c r="A110" s="20"/>
      <c r="B110" s="20"/>
      <c r="C110" s="20"/>
      <c r="D110" s="20"/>
      <c r="E110" s="20"/>
      <c r="F110" s="20"/>
      <c r="G110" s="20"/>
      <c r="H110" s="20"/>
      <c r="I110" s="20"/>
      <c r="J110" s="20"/>
      <c r="K110" s="20"/>
      <c r="L110" s="20"/>
      <c r="M110" s="20"/>
      <c r="N110" s="20"/>
      <c r="O110" s="20"/>
      <c r="P110" s="20"/>
      <c r="Q110" s="20"/>
      <c r="R110" s="20"/>
      <c r="S110" s="1"/>
      <c r="T110" s="1"/>
      <c r="U110" s="1"/>
      <c r="V110" s="1"/>
      <c r="W110" s="1"/>
      <c r="X110" s="1"/>
      <c r="Y110" s="1"/>
      <c r="Z110" s="1"/>
      <c r="AA110" s="1"/>
    </row>
    <row r="111" spans="1:27" x14ac:dyDescent="0.35">
      <c r="A111" s="20"/>
      <c r="B111" s="20"/>
      <c r="C111" s="20"/>
      <c r="D111" s="20"/>
      <c r="E111" s="20"/>
      <c r="F111" s="20"/>
      <c r="G111" s="20"/>
      <c r="H111" s="20"/>
      <c r="I111" s="20"/>
      <c r="J111" s="20"/>
      <c r="K111" s="20"/>
      <c r="L111" s="20"/>
      <c r="M111" s="20"/>
      <c r="N111" s="20"/>
      <c r="O111" s="20"/>
      <c r="P111" s="20"/>
      <c r="Q111" s="20"/>
      <c r="R111" s="20"/>
      <c r="S111" s="1"/>
      <c r="T111" s="1"/>
      <c r="U111" s="1"/>
      <c r="V111" s="1"/>
      <c r="W111" s="1"/>
      <c r="X111" s="1"/>
      <c r="Y111" s="1"/>
      <c r="Z111" s="1"/>
      <c r="AA111" s="1"/>
    </row>
    <row r="112" spans="1:27" x14ac:dyDescent="0.35">
      <c r="A112" s="20"/>
      <c r="B112" s="20"/>
      <c r="C112" s="20"/>
      <c r="D112" s="20"/>
      <c r="E112" s="20"/>
      <c r="F112" s="20"/>
      <c r="G112" s="20"/>
      <c r="H112" s="20"/>
      <c r="I112" s="20"/>
      <c r="J112" s="20"/>
      <c r="K112" s="20"/>
      <c r="L112" s="20"/>
      <c r="M112" s="20"/>
      <c r="N112" s="20"/>
      <c r="O112" s="20"/>
      <c r="P112" s="20"/>
      <c r="Q112" s="20"/>
      <c r="R112" s="20"/>
      <c r="S112" s="1"/>
      <c r="T112" s="1"/>
      <c r="U112" s="1"/>
      <c r="V112" s="1"/>
      <c r="W112" s="1"/>
      <c r="X112" s="1"/>
      <c r="Y112" s="1"/>
      <c r="Z112" s="1"/>
      <c r="AA112" s="1"/>
    </row>
    <row r="113" spans="1:27" x14ac:dyDescent="0.35">
      <c r="A113" s="20"/>
      <c r="B113" s="20"/>
      <c r="C113" s="20"/>
      <c r="D113" s="20"/>
      <c r="E113" s="20"/>
      <c r="F113" s="20"/>
      <c r="G113" s="20"/>
      <c r="H113" s="20"/>
      <c r="I113" s="20"/>
      <c r="J113" s="20"/>
      <c r="K113" s="20"/>
      <c r="L113" s="20"/>
      <c r="M113" s="20"/>
      <c r="N113" s="20"/>
      <c r="O113" s="20"/>
      <c r="P113" s="20"/>
      <c r="Q113" s="20"/>
      <c r="R113" s="20"/>
      <c r="S113" s="1"/>
      <c r="T113" s="1"/>
      <c r="U113" s="1"/>
      <c r="V113" s="1"/>
      <c r="W113" s="1"/>
      <c r="X113" s="1"/>
      <c r="Y113" s="1"/>
      <c r="Z113" s="1"/>
      <c r="AA113" s="1"/>
    </row>
    <row r="114" spans="1:27" x14ac:dyDescent="0.35">
      <c r="A114" s="20"/>
      <c r="B114" s="20"/>
      <c r="C114" s="20"/>
      <c r="D114" s="20"/>
      <c r="E114" s="20"/>
      <c r="F114" s="20"/>
      <c r="G114" s="20"/>
      <c r="H114" s="20"/>
      <c r="I114" s="20"/>
      <c r="J114" s="20"/>
      <c r="K114" s="20"/>
      <c r="L114" s="20"/>
      <c r="M114" s="20"/>
      <c r="N114" s="20"/>
      <c r="O114" s="20"/>
      <c r="P114" s="20"/>
      <c r="Q114" s="20"/>
      <c r="R114" s="20"/>
      <c r="S114" s="1"/>
      <c r="T114" s="1"/>
      <c r="U114" s="1"/>
      <c r="V114" s="1"/>
      <c r="W114" s="1"/>
      <c r="X114" s="1"/>
      <c r="Y114" s="1"/>
      <c r="Z114" s="1"/>
      <c r="AA114" s="1"/>
    </row>
    <row r="115" spans="1:27" x14ac:dyDescent="0.35">
      <c r="A115" s="20"/>
      <c r="B115" s="20"/>
      <c r="C115" s="20"/>
      <c r="D115" s="20"/>
      <c r="E115" s="20"/>
      <c r="F115" s="20"/>
      <c r="G115" s="20"/>
      <c r="H115" s="20"/>
      <c r="I115" s="20"/>
      <c r="J115" s="20"/>
      <c r="K115" s="20"/>
      <c r="L115" s="20"/>
      <c r="M115" s="20"/>
      <c r="N115" s="20"/>
      <c r="O115" s="20"/>
      <c r="P115" s="20"/>
      <c r="Q115" s="20"/>
      <c r="R115" s="20"/>
      <c r="S115" s="1"/>
      <c r="T115" s="1"/>
      <c r="U115" s="1"/>
      <c r="V115" s="1"/>
      <c r="W115" s="1"/>
      <c r="X115" s="1"/>
      <c r="Y115" s="1"/>
      <c r="Z115" s="1"/>
      <c r="AA115" s="1"/>
    </row>
    <row r="116" spans="1:27" x14ac:dyDescent="0.35">
      <c r="A116" s="20"/>
      <c r="B116" s="20"/>
      <c r="C116" s="20"/>
      <c r="D116" s="20"/>
      <c r="E116" s="20"/>
      <c r="F116" s="20"/>
      <c r="G116" s="20"/>
      <c r="H116" s="20"/>
      <c r="I116" s="20"/>
      <c r="J116" s="20"/>
      <c r="K116" s="20"/>
      <c r="L116" s="20"/>
      <c r="M116" s="20"/>
      <c r="N116" s="20"/>
      <c r="O116" s="20"/>
      <c r="P116" s="20"/>
      <c r="Q116" s="20"/>
      <c r="R116" s="20"/>
      <c r="S116" s="1"/>
      <c r="T116" s="1"/>
      <c r="U116" s="1"/>
      <c r="V116" s="1"/>
      <c r="W116" s="1"/>
      <c r="X116" s="1"/>
      <c r="Y116" s="1"/>
      <c r="Z116" s="1"/>
      <c r="AA116" s="1"/>
    </row>
    <row r="117" spans="1:27" x14ac:dyDescent="0.35">
      <c r="A117" s="20"/>
      <c r="B117" s="20"/>
      <c r="C117" s="20"/>
      <c r="D117" s="20"/>
      <c r="E117" s="20"/>
      <c r="F117" s="20"/>
      <c r="G117" s="20"/>
      <c r="H117" s="20"/>
      <c r="I117" s="20"/>
      <c r="J117" s="20"/>
      <c r="K117" s="20"/>
      <c r="L117" s="20"/>
      <c r="M117" s="20"/>
      <c r="N117" s="20"/>
      <c r="O117" s="20"/>
      <c r="P117" s="20"/>
      <c r="Q117" s="20"/>
      <c r="R117" s="20"/>
      <c r="S117" s="1"/>
      <c r="T117" s="1"/>
      <c r="U117" s="1"/>
      <c r="V117" s="1"/>
      <c r="W117" s="1"/>
      <c r="X117" s="1"/>
      <c r="Y117" s="1"/>
      <c r="Z117" s="1"/>
      <c r="AA117" s="1"/>
    </row>
    <row r="118" spans="1:27" x14ac:dyDescent="0.35">
      <c r="A118" s="20"/>
      <c r="B118" s="20"/>
      <c r="C118" s="20"/>
      <c r="D118" s="20"/>
      <c r="E118" s="20"/>
      <c r="F118" s="20"/>
      <c r="G118" s="20"/>
      <c r="H118" s="20"/>
      <c r="I118" s="20"/>
      <c r="J118" s="20"/>
      <c r="K118" s="20"/>
      <c r="L118" s="20"/>
      <c r="M118" s="20"/>
      <c r="N118" s="20"/>
      <c r="O118" s="20"/>
      <c r="P118" s="20"/>
      <c r="Q118" s="20"/>
      <c r="R118" s="20"/>
      <c r="S118" s="1"/>
      <c r="T118" s="1"/>
      <c r="U118" s="1"/>
      <c r="V118" s="1"/>
      <c r="W118" s="1"/>
      <c r="X118" s="1"/>
      <c r="Y118" s="1"/>
      <c r="Z118" s="1"/>
      <c r="AA118" s="1"/>
    </row>
    <row r="119" spans="1:27" x14ac:dyDescent="0.35">
      <c r="A119" s="20"/>
      <c r="B119" s="20"/>
      <c r="C119" s="20"/>
      <c r="D119" s="20"/>
      <c r="E119" s="20"/>
      <c r="F119" s="20"/>
      <c r="G119" s="20"/>
      <c r="H119" s="20"/>
      <c r="I119" s="20"/>
      <c r="J119" s="20"/>
      <c r="K119" s="20"/>
      <c r="L119" s="20"/>
      <c r="M119" s="20"/>
      <c r="N119" s="20"/>
      <c r="O119" s="20"/>
      <c r="P119" s="20"/>
      <c r="Q119" s="20"/>
      <c r="R119" s="20"/>
      <c r="S119" s="1"/>
      <c r="T119" s="1"/>
      <c r="U119" s="1"/>
      <c r="V119" s="1"/>
      <c r="W119" s="1"/>
      <c r="X119" s="1"/>
      <c r="Y119" s="1"/>
      <c r="Z119" s="1"/>
      <c r="AA119" s="1"/>
    </row>
    <row r="120" spans="1:27" x14ac:dyDescent="0.35">
      <c r="A120" s="20"/>
      <c r="B120" s="20"/>
      <c r="C120" s="20"/>
      <c r="D120" s="20"/>
      <c r="E120" s="20"/>
      <c r="F120" s="20"/>
      <c r="G120" s="20"/>
      <c r="H120" s="20"/>
      <c r="I120" s="20"/>
      <c r="J120" s="20"/>
      <c r="K120" s="20"/>
      <c r="L120" s="20"/>
      <c r="M120" s="20"/>
      <c r="N120" s="20"/>
      <c r="O120" s="20"/>
      <c r="P120" s="20"/>
      <c r="Q120" s="20"/>
      <c r="R120" s="20"/>
      <c r="S120" s="1"/>
      <c r="T120" s="1"/>
      <c r="U120" s="1"/>
      <c r="V120" s="1"/>
      <c r="W120" s="1"/>
      <c r="X120" s="1"/>
      <c r="Y120" s="1"/>
      <c r="Z120" s="1"/>
      <c r="AA120" s="1"/>
    </row>
    <row r="121" spans="1:27" x14ac:dyDescent="0.35">
      <c r="A121" s="20"/>
      <c r="B121" s="20"/>
      <c r="C121" s="20"/>
      <c r="D121" s="20"/>
      <c r="E121" s="20"/>
      <c r="F121" s="20"/>
      <c r="G121" s="20"/>
      <c r="H121" s="20"/>
      <c r="I121" s="20"/>
      <c r="J121" s="20"/>
      <c r="K121" s="20"/>
      <c r="L121" s="20"/>
      <c r="M121" s="20"/>
      <c r="N121" s="20"/>
      <c r="O121" s="20"/>
      <c r="P121" s="20"/>
      <c r="Q121" s="20"/>
      <c r="R121" s="20"/>
      <c r="S121" s="1"/>
      <c r="T121" s="1"/>
      <c r="U121" s="1"/>
      <c r="V121" s="1"/>
      <c r="W121" s="1"/>
      <c r="X121" s="1"/>
      <c r="Y121" s="1"/>
      <c r="Z121" s="1"/>
      <c r="AA121" s="1"/>
    </row>
    <row r="122" spans="1:27" x14ac:dyDescent="0.35">
      <c r="A122" s="20"/>
      <c r="B122" s="20"/>
      <c r="C122" s="20"/>
      <c r="D122" s="20"/>
      <c r="E122" s="20"/>
      <c r="F122" s="20"/>
      <c r="G122" s="20"/>
      <c r="H122" s="20"/>
      <c r="I122" s="20"/>
      <c r="J122" s="20"/>
      <c r="K122" s="20"/>
      <c r="L122" s="20"/>
      <c r="M122" s="20"/>
      <c r="N122" s="20"/>
      <c r="O122" s="20"/>
      <c r="P122" s="20"/>
      <c r="Q122" s="20"/>
      <c r="R122" s="20"/>
      <c r="S122" s="1"/>
      <c r="T122" s="1"/>
      <c r="U122" s="1"/>
      <c r="V122" s="1"/>
      <c r="W122" s="1"/>
      <c r="X122" s="1"/>
      <c r="Y122" s="1"/>
      <c r="Z122" s="1"/>
      <c r="AA122" s="1"/>
    </row>
    <row r="123" spans="1:27" x14ac:dyDescent="0.35">
      <c r="A123" s="20"/>
      <c r="B123" s="20"/>
      <c r="C123" s="20"/>
      <c r="D123" s="20"/>
      <c r="E123" s="20"/>
      <c r="F123" s="20"/>
      <c r="G123" s="20"/>
      <c r="H123" s="20"/>
      <c r="I123" s="20"/>
      <c r="J123" s="20"/>
      <c r="K123" s="20"/>
      <c r="L123" s="20"/>
      <c r="M123" s="20"/>
      <c r="N123" s="20"/>
      <c r="O123" s="20"/>
      <c r="P123" s="20"/>
      <c r="Q123" s="20"/>
      <c r="R123" s="20"/>
      <c r="S123" s="1"/>
      <c r="T123" s="1"/>
      <c r="U123" s="1"/>
      <c r="V123" s="1"/>
      <c r="W123" s="1"/>
      <c r="X123" s="1"/>
      <c r="Y123" s="1"/>
      <c r="Z123" s="1"/>
      <c r="AA123" s="1"/>
    </row>
    <row r="124" spans="1:27" x14ac:dyDescent="0.35">
      <c r="A124" s="20"/>
      <c r="B124" s="20"/>
      <c r="C124" s="20"/>
      <c r="D124" s="20"/>
      <c r="E124" s="20"/>
      <c r="F124" s="20"/>
      <c r="G124" s="20"/>
      <c r="H124" s="20"/>
      <c r="I124" s="20"/>
      <c r="J124" s="20"/>
      <c r="K124" s="20"/>
      <c r="L124" s="20"/>
      <c r="M124" s="20"/>
      <c r="N124" s="20"/>
      <c r="O124" s="20"/>
      <c r="P124" s="20"/>
      <c r="Q124" s="20"/>
      <c r="R124" s="20"/>
      <c r="S124" s="1"/>
      <c r="T124" s="1"/>
      <c r="U124" s="1"/>
      <c r="V124" s="1"/>
      <c r="W124" s="1"/>
      <c r="X124" s="1"/>
      <c r="Y124" s="1"/>
      <c r="Z124" s="1"/>
      <c r="AA124" s="1"/>
    </row>
    <row r="125" spans="1:27" x14ac:dyDescent="0.35">
      <c r="A125" s="20"/>
      <c r="B125" s="20"/>
      <c r="C125" s="20"/>
      <c r="D125" s="20"/>
      <c r="E125" s="20"/>
      <c r="F125" s="20"/>
      <c r="G125" s="20"/>
      <c r="H125" s="20"/>
      <c r="I125" s="20"/>
      <c r="J125" s="20"/>
      <c r="K125" s="20"/>
      <c r="L125" s="20"/>
      <c r="M125" s="20"/>
      <c r="N125" s="20"/>
      <c r="O125" s="20"/>
      <c r="P125" s="20"/>
      <c r="Q125" s="20"/>
      <c r="R125" s="20"/>
      <c r="S125" s="1"/>
      <c r="T125" s="1"/>
      <c r="U125" s="1"/>
      <c r="V125" s="1"/>
      <c r="W125" s="1"/>
      <c r="X125" s="1"/>
      <c r="Y125" s="1"/>
      <c r="Z125" s="1"/>
      <c r="AA125" s="1"/>
    </row>
    <row r="126" spans="1:27" x14ac:dyDescent="0.35">
      <c r="A126" s="20"/>
      <c r="B126" s="20"/>
      <c r="C126" s="20"/>
      <c r="D126" s="20"/>
      <c r="E126" s="20"/>
      <c r="F126" s="20"/>
      <c r="G126" s="20"/>
      <c r="H126" s="20"/>
      <c r="I126" s="20"/>
      <c r="J126" s="20"/>
      <c r="K126" s="20"/>
      <c r="L126" s="20"/>
      <c r="M126" s="20"/>
      <c r="N126" s="20"/>
      <c r="O126" s="20"/>
      <c r="P126" s="20"/>
      <c r="Q126" s="20"/>
      <c r="R126" s="20"/>
      <c r="S126" s="1"/>
      <c r="T126" s="1"/>
      <c r="U126" s="1"/>
      <c r="V126" s="1"/>
      <c r="W126" s="1"/>
      <c r="X126" s="1"/>
      <c r="Y126" s="1"/>
      <c r="Z126" s="1"/>
      <c r="AA126" s="1"/>
    </row>
    <row r="127" spans="1:27" x14ac:dyDescent="0.35">
      <c r="A127" s="20"/>
      <c r="B127" s="20"/>
      <c r="C127" s="20"/>
      <c r="D127" s="20"/>
      <c r="E127" s="20"/>
      <c r="F127" s="20"/>
      <c r="G127" s="20"/>
      <c r="H127" s="20"/>
      <c r="I127" s="20"/>
      <c r="J127" s="20"/>
      <c r="K127" s="20"/>
      <c r="L127" s="20"/>
      <c r="M127" s="20"/>
      <c r="N127" s="20"/>
      <c r="O127" s="20"/>
      <c r="P127" s="20"/>
      <c r="Q127" s="20"/>
      <c r="R127" s="20"/>
      <c r="S127" s="1"/>
      <c r="T127" s="1"/>
      <c r="U127" s="1"/>
      <c r="V127" s="1"/>
      <c r="W127" s="1"/>
      <c r="X127" s="1"/>
      <c r="Y127" s="1"/>
      <c r="Z127" s="1"/>
      <c r="AA127" s="1"/>
    </row>
    <row r="128" spans="1:27" x14ac:dyDescent="0.35">
      <c r="A128" s="20"/>
      <c r="B128" s="20"/>
      <c r="C128" s="20"/>
      <c r="D128" s="20"/>
      <c r="E128" s="20"/>
      <c r="F128" s="20"/>
      <c r="G128" s="20"/>
      <c r="H128" s="20"/>
      <c r="I128" s="20"/>
      <c r="J128" s="20"/>
      <c r="K128" s="20"/>
      <c r="L128" s="20"/>
      <c r="M128" s="20"/>
      <c r="N128" s="20"/>
      <c r="O128" s="20"/>
      <c r="P128" s="20"/>
      <c r="Q128" s="20"/>
      <c r="R128" s="20"/>
      <c r="S128" s="1"/>
      <c r="T128" s="1"/>
      <c r="U128" s="1"/>
      <c r="V128" s="1"/>
      <c r="W128" s="1"/>
      <c r="X128" s="1"/>
      <c r="Y128" s="1"/>
      <c r="Z128" s="1"/>
      <c r="AA128" s="1"/>
    </row>
    <row r="129" spans="1:27" x14ac:dyDescent="0.35">
      <c r="A129" s="20"/>
      <c r="B129" s="20"/>
      <c r="C129" s="20"/>
      <c r="D129" s="20"/>
      <c r="E129" s="20"/>
      <c r="F129" s="20"/>
      <c r="G129" s="20"/>
      <c r="H129" s="20"/>
      <c r="I129" s="20"/>
      <c r="J129" s="20"/>
      <c r="K129" s="20"/>
      <c r="L129" s="20"/>
      <c r="M129" s="20"/>
      <c r="N129" s="20"/>
      <c r="O129" s="20"/>
      <c r="P129" s="20"/>
      <c r="Q129" s="20"/>
      <c r="R129" s="20"/>
      <c r="S129" s="1"/>
      <c r="T129" s="1"/>
      <c r="U129" s="1"/>
      <c r="V129" s="1"/>
      <c r="W129" s="1"/>
      <c r="X129" s="1"/>
      <c r="Y129" s="1"/>
      <c r="Z129" s="1"/>
      <c r="AA129" s="1"/>
    </row>
    <row r="130" spans="1:27" x14ac:dyDescent="0.35">
      <c r="A130" s="20"/>
      <c r="B130" s="20"/>
      <c r="C130" s="20"/>
      <c r="D130" s="20"/>
      <c r="E130" s="20"/>
      <c r="F130" s="20"/>
      <c r="G130" s="20"/>
      <c r="H130" s="20"/>
      <c r="I130" s="20"/>
      <c r="J130" s="20"/>
      <c r="K130" s="20"/>
      <c r="L130" s="20"/>
      <c r="M130" s="20"/>
      <c r="N130" s="20"/>
      <c r="O130" s="20"/>
      <c r="P130" s="20"/>
      <c r="Q130" s="20"/>
      <c r="R130" s="20"/>
      <c r="S130" s="1"/>
      <c r="T130" s="1"/>
      <c r="U130" s="1"/>
      <c r="V130" s="1"/>
      <c r="W130" s="1"/>
      <c r="X130" s="1"/>
      <c r="Y130" s="1"/>
      <c r="Z130" s="1"/>
      <c r="AA130" s="1"/>
    </row>
    <row r="131" spans="1:27" x14ac:dyDescent="0.35">
      <c r="A131" s="20"/>
      <c r="B131" s="20"/>
      <c r="C131" s="20"/>
      <c r="D131" s="20"/>
      <c r="E131" s="20"/>
      <c r="F131" s="20"/>
      <c r="G131" s="20"/>
      <c r="H131" s="20"/>
      <c r="I131" s="20"/>
      <c r="J131" s="20"/>
      <c r="K131" s="20"/>
      <c r="L131" s="20"/>
      <c r="M131" s="20"/>
      <c r="N131" s="20"/>
      <c r="O131" s="20"/>
      <c r="P131" s="20"/>
      <c r="Q131" s="20"/>
      <c r="R131" s="20"/>
      <c r="S131" s="1"/>
      <c r="T131" s="1"/>
      <c r="U131" s="1"/>
      <c r="V131" s="1"/>
      <c r="W131" s="1"/>
      <c r="X131" s="1"/>
      <c r="Y131" s="1"/>
      <c r="Z131" s="1"/>
      <c r="AA131" s="1"/>
    </row>
    <row r="132" spans="1:27" x14ac:dyDescent="0.35">
      <c r="A132" s="20"/>
      <c r="B132" s="20"/>
      <c r="C132" s="20"/>
      <c r="D132" s="20"/>
      <c r="E132" s="20"/>
      <c r="F132" s="20"/>
      <c r="G132" s="20"/>
      <c r="H132" s="20"/>
      <c r="I132" s="20"/>
      <c r="J132" s="20"/>
      <c r="K132" s="20"/>
      <c r="L132" s="20"/>
      <c r="M132" s="20"/>
      <c r="N132" s="20"/>
      <c r="O132" s="20"/>
      <c r="P132" s="20"/>
      <c r="Q132" s="20"/>
      <c r="R132" s="20"/>
      <c r="S132" s="1"/>
      <c r="T132" s="1"/>
      <c r="U132" s="1"/>
      <c r="V132" s="1"/>
      <c r="W132" s="1"/>
      <c r="X132" s="1"/>
      <c r="Y132" s="1"/>
      <c r="Z132" s="1"/>
      <c r="AA132" s="1"/>
    </row>
    <row r="133" spans="1:27" x14ac:dyDescent="0.35">
      <c r="A133" s="20"/>
      <c r="B133" s="20"/>
      <c r="C133" s="20"/>
      <c r="D133" s="20"/>
      <c r="E133" s="20"/>
      <c r="F133" s="20"/>
      <c r="G133" s="20"/>
      <c r="H133" s="20"/>
      <c r="I133" s="20"/>
      <c r="J133" s="20"/>
      <c r="K133" s="20"/>
      <c r="L133" s="20"/>
      <c r="M133" s="20"/>
      <c r="N133" s="20"/>
      <c r="O133" s="20"/>
      <c r="P133" s="20"/>
      <c r="Q133" s="20"/>
      <c r="R133" s="20"/>
      <c r="S133" s="1"/>
      <c r="T133" s="1"/>
      <c r="U133" s="1"/>
      <c r="V133" s="1"/>
      <c r="W133" s="1"/>
      <c r="X133" s="1"/>
      <c r="Y133" s="1"/>
      <c r="Z133" s="1"/>
      <c r="AA133" s="1"/>
    </row>
    <row r="134" spans="1:27" x14ac:dyDescent="0.35">
      <c r="A134" s="20"/>
      <c r="B134" s="20"/>
      <c r="C134" s="20"/>
      <c r="D134" s="20"/>
      <c r="E134" s="20"/>
      <c r="F134" s="20"/>
      <c r="G134" s="20"/>
      <c r="H134" s="20"/>
      <c r="I134" s="20"/>
      <c r="J134" s="20"/>
      <c r="K134" s="20"/>
      <c r="L134" s="20"/>
      <c r="M134" s="20"/>
      <c r="N134" s="20"/>
      <c r="O134" s="20"/>
      <c r="P134" s="20"/>
      <c r="Q134" s="20"/>
      <c r="R134" s="20"/>
      <c r="S134" s="1"/>
      <c r="T134" s="1"/>
      <c r="U134" s="1"/>
      <c r="V134" s="1"/>
      <c r="W134" s="1"/>
      <c r="X134" s="1"/>
      <c r="Y134" s="1"/>
      <c r="Z134" s="1"/>
      <c r="AA134" s="1"/>
    </row>
    <row r="135" spans="1:27" x14ac:dyDescent="0.35">
      <c r="A135" s="20"/>
      <c r="B135" s="20"/>
      <c r="C135" s="20"/>
      <c r="D135" s="20"/>
      <c r="E135" s="20"/>
      <c r="F135" s="20"/>
      <c r="G135" s="20"/>
      <c r="H135" s="20"/>
      <c r="I135" s="20"/>
      <c r="J135" s="20"/>
      <c r="K135" s="20"/>
      <c r="L135" s="20"/>
      <c r="M135" s="20"/>
      <c r="N135" s="20"/>
      <c r="O135" s="20"/>
      <c r="P135" s="20"/>
      <c r="Q135" s="20"/>
      <c r="R135" s="20"/>
      <c r="S135" s="1"/>
      <c r="T135" s="1"/>
      <c r="U135" s="1"/>
      <c r="V135" s="1"/>
      <c r="W135" s="1"/>
      <c r="X135" s="1"/>
      <c r="Y135" s="1"/>
      <c r="Z135" s="1"/>
      <c r="AA135" s="1"/>
    </row>
    <row r="136" spans="1:27" x14ac:dyDescent="0.35">
      <c r="A136" s="20"/>
      <c r="B136" s="20"/>
      <c r="C136" s="20"/>
      <c r="D136" s="20"/>
      <c r="E136" s="20"/>
      <c r="F136" s="20"/>
      <c r="G136" s="20"/>
      <c r="H136" s="20"/>
      <c r="I136" s="20"/>
      <c r="J136" s="20"/>
      <c r="K136" s="20"/>
      <c r="L136" s="20"/>
      <c r="M136" s="20"/>
      <c r="N136" s="20"/>
      <c r="O136" s="20"/>
      <c r="P136" s="20"/>
      <c r="Q136" s="20"/>
      <c r="R136" s="20"/>
      <c r="S136" s="1"/>
      <c r="T136" s="1"/>
      <c r="U136" s="1"/>
      <c r="V136" s="1"/>
      <c r="W136" s="1"/>
      <c r="X136" s="1"/>
      <c r="Y136" s="1"/>
      <c r="Z136" s="1"/>
      <c r="AA136" s="1"/>
    </row>
    <row r="137" spans="1:27" x14ac:dyDescent="0.35">
      <c r="A137" s="20"/>
      <c r="B137" s="20"/>
      <c r="C137" s="20"/>
      <c r="D137" s="20"/>
      <c r="E137" s="20"/>
      <c r="F137" s="20"/>
      <c r="G137" s="20"/>
      <c r="H137" s="20"/>
      <c r="I137" s="20"/>
      <c r="J137" s="20"/>
      <c r="K137" s="20"/>
      <c r="L137" s="20"/>
      <c r="M137" s="20"/>
      <c r="N137" s="20"/>
      <c r="O137" s="20"/>
      <c r="P137" s="20"/>
      <c r="Q137" s="20"/>
      <c r="R137" s="20"/>
      <c r="S137" s="1"/>
      <c r="T137" s="1"/>
      <c r="U137" s="1"/>
      <c r="V137" s="1"/>
      <c r="W137" s="1"/>
      <c r="X137" s="1"/>
      <c r="Y137" s="1"/>
      <c r="Z137" s="1"/>
      <c r="AA137" s="1"/>
    </row>
    <row r="138" spans="1:27" x14ac:dyDescent="0.35">
      <c r="A138" s="20"/>
      <c r="B138" s="20"/>
      <c r="C138" s="20"/>
      <c r="D138" s="20"/>
      <c r="E138" s="20"/>
      <c r="F138" s="20"/>
      <c r="G138" s="20"/>
      <c r="H138" s="20"/>
      <c r="I138" s="20"/>
      <c r="J138" s="20"/>
      <c r="K138" s="20"/>
      <c r="L138" s="20"/>
      <c r="M138" s="20"/>
      <c r="N138" s="20"/>
      <c r="O138" s="20"/>
      <c r="P138" s="20"/>
      <c r="Q138" s="20"/>
      <c r="R138" s="20"/>
      <c r="S138" s="1"/>
      <c r="T138" s="1"/>
      <c r="U138" s="1"/>
      <c r="V138" s="1"/>
      <c r="W138" s="1"/>
      <c r="X138" s="1"/>
      <c r="Y138" s="1"/>
      <c r="Z138" s="1"/>
      <c r="AA138" s="1"/>
    </row>
    <row r="139" spans="1:27" x14ac:dyDescent="0.35">
      <c r="A139" s="20"/>
      <c r="B139" s="20"/>
      <c r="C139" s="20"/>
      <c r="D139" s="20"/>
      <c r="E139" s="20"/>
      <c r="F139" s="20"/>
      <c r="G139" s="20"/>
      <c r="H139" s="20"/>
      <c r="I139" s="20"/>
      <c r="J139" s="20"/>
      <c r="K139" s="20"/>
      <c r="L139" s="20"/>
      <c r="M139" s="20"/>
      <c r="N139" s="20"/>
      <c r="O139" s="20"/>
      <c r="P139" s="20"/>
      <c r="Q139" s="20"/>
      <c r="R139" s="20"/>
      <c r="S139" s="1"/>
      <c r="T139" s="1"/>
      <c r="U139" s="1"/>
      <c r="V139" s="1"/>
      <c r="W139" s="1"/>
      <c r="X139" s="1"/>
      <c r="Y139" s="1"/>
      <c r="Z139" s="1"/>
      <c r="AA139" s="1"/>
    </row>
    <row r="140" spans="1:27" x14ac:dyDescent="0.35">
      <c r="A140" s="20"/>
      <c r="B140" s="20"/>
      <c r="C140" s="20"/>
      <c r="D140" s="20"/>
      <c r="E140" s="20"/>
      <c r="F140" s="20"/>
      <c r="G140" s="20"/>
      <c r="H140" s="20"/>
      <c r="I140" s="20"/>
      <c r="J140" s="20"/>
      <c r="K140" s="20"/>
      <c r="L140" s="20"/>
      <c r="M140" s="20"/>
      <c r="N140" s="20"/>
      <c r="O140" s="20"/>
      <c r="P140" s="20"/>
      <c r="Q140" s="20"/>
      <c r="R140" s="20"/>
      <c r="S140" s="1"/>
      <c r="T140" s="1"/>
      <c r="U140" s="1"/>
      <c r="V140" s="1"/>
      <c r="W140" s="1"/>
      <c r="X140" s="1"/>
      <c r="Y140" s="1"/>
      <c r="Z140" s="1"/>
      <c r="AA140" s="1"/>
    </row>
    <row r="141" spans="1:27" x14ac:dyDescent="0.35">
      <c r="A141" s="20"/>
      <c r="B141" s="20"/>
      <c r="C141" s="20"/>
      <c r="D141" s="20"/>
      <c r="E141" s="20"/>
      <c r="F141" s="20"/>
      <c r="G141" s="20"/>
      <c r="H141" s="20"/>
      <c r="I141" s="20"/>
      <c r="J141" s="20"/>
      <c r="K141" s="20"/>
      <c r="L141" s="20"/>
      <c r="M141" s="20"/>
      <c r="N141" s="20"/>
      <c r="O141" s="20"/>
      <c r="P141" s="20"/>
      <c r="Q141" s="20"/>
      <c r="R141" s="20"/>
      <c r="S141" s="1"/>
      <c r="T141" s="1"/>
      <c r="U141" s="1"/>
      <c r="V141" s="1"/>
      <c r="W141" s="1"/>
      <c r="X141" s="1"/>
      <c r="Y141" s="1"/>
      <c r="Z141" s="1"/>
      <c r="AA141" s="1"/>
    </row>
    <row r="142" spans="1:27" x14ac:dyDescent="0.35">
      <c r="A142" s="20"/>
      <c r="B142" s="20"/>
      <c r="C142" s="20"/>
      <c r="D142" s="20"/>
      <c r="E142" s="20"/>
      <c r="F142" s="20"/>
      <c r="G142" s="20"/>
      <c r="H142" s="20"/>
      <c r="I142" s="20"/>
      <c r="J142" s="20"/>
      <c r="K142" s="20"/>
      <c r="L142" s="20"/>
      <c r="M142" s="20"/>
      <c r="N142" s="20"/>
      <c r="O142" s="20"/>
      <c r="P142" s="20"/>
      <c r="Q142" s="20"/>
      <c r="R142" s="20"/>
      <c r="S142" s="1"/>
      <c r="T142" s="1"/>
      <c r="U142" s="1"/>
      <c r="V142" s="1"/>
      <c r="W142" s="1"/>
      <c r="X142" s="1"/>
      <c r="Y142" s="1"/>
      <c r="Z142" s="1"/>
      <c r="AA142" s="1"/>
    </row>
    <row r="143" spans="1:27" x14ac:dyDescent="0.35">
      <c r="A143" s="20"/>
      <c r="B143" s="20"/>
      <c r="C143" s="20"/>
      <c r="D143" s="20"/>
      <c r="E143" s="20"/>
      <c r="F143" s="20"/>
      <c r="G143" s="20"/>
      <c r="H143" s="20"/>
      <c r="I143" s="20"/>
      <c r="J143" s="20"/>
      <c r="K143" s="20"/>
      <c r="L143" s="20"/>
      <c r="M143" s="20"/>
      <c r="N143" s="20"/>
      <c r="O143" s="20"/>
      <c r="P143" s="20"/>
      <c r="Q143" s="20"/>
      <c r="R143" s="20"/>
      <c r="S143" s="1"/>
      <c r="T143" s="1"/>
      <c r="U143" s="1"/>
      <c r="V143" s="1"/>
      <c r="W143" s="1"/>
      <c r="X143" s="1"/>
      <c r="Y143" s="1"/>
      <c r="Z143" s="1"/>
      <c r="AA143" s="1"/>
    </row>
    <row r="144" spans="1:27" x14ac:dyDescent="0.35">
      <c r="A144" s="20"/>
      <c r="B144" s="20"/>
      <c r="C144" s="20"/>
      <c r="D144" s="20"/>
      <c r="E144" s="20"/>
      <c r="F144" s="20"/>
      <c r="G144" s="20"/>
      <c r="H144" s="20"/>
      <c r="I144" s="20"/>
      <c r="J144" s="20"/>
      <c r="K144" s="20"/>
      <c r="L144" s="20"/>
      <c r="M144" s="20"/>
      <c r="N144" s="20"/>
      <c r="O144" s="20"/>
      <c r="P144" s="20"/>
      <c r="Q144" s="20"/>
      <c r="R144" s="20"/>
      <c r="S144" s="1"/>
      <c r="T144" s="1"/>
      <c r="U144" s="1"/>
      <c r="V144" s="1"/>
      <c r="W144" s="1"/>
      <c r="X144" s="1"/>
      <c r="Y144" s="1"/>
      <c r="Z144" s="1"/>
      <c r="AA144" s="1"/>
    </row>
    <row r="145" spans="1:27" x14ac:dyDescent="0.35">
      <c r="A145" s="20"/>
      <c r="B145" s="20"/>
      <c r="C145" s="20"/>
      <c r="D145" s="20"/>
      <c r="E145" s="20"/>
      <c r="F145" s="20"/>
      <c r="G145" s="20"/>
      <c r="H145" s="20"/>
      <c r="I145" s="20"/>
      <c r="J145" s="20"/>
      <c r="K145" s="20"/>
      <c r="L145" s="20"/>
      <c r="M145" s="20"/>
      <c r="N145" s="20"/>
      <c r="O145" s="20"/>
      <c r="P145" s="20"/>
      <c r="Q145" s="20"/>
      <c r="R145" s="20"/>
      <c r="S145" s="1"/>
      <c r="T145" s="1"/>
      <c r="U145" s="1"/>
      <c r="V145" s="1"/>
      <c r="W145" s="1"/>
      <c r="X145" s="1"/>
      <c r="Y145" s="1"/>
      <c r="Z145" s="1"/>
      <c r="AA145" s="1"/>
    </row>
    <row r="146" spans="1:27" x14ac:dyDescent="0.35">
      <c r="A146" s="20"/>
      <c r="B146" s="20"/>
      <c r="C146" s="20"/>
      <c r="D146" s="20"/>
      <c r="E146" s="20"/>
      <c r="F146" s="20"/>
      <c r="G146" s="20"/>
      <c r="H146" s="20"/>
      <c r="I146" s="20"/>
      <c r="J146" s="20"/>
      <c r="K146" s="20"/>
      <c r="L146" s="20"/>
      <c r="M146" s="20"/>
      <c r="N146" s="20"/>
      <c r="O146" s="20"/>
      <c r="P146" s="20"/>
      <c r="Q146" s="20"/>
      <c r="R146" s="20"/>
      <c r="S146" s="1"/>
      <c r="T146" s="1"/>
      <c r="U146" s="1"/>
      <c r="V146" s="1"/>
      <c r="W146" s="1"/>
      <c r="X146" s="1"/>
      <c r="Y146" s="1"/>
      <c r="Z146" s="1"/>
      <c r="AA146" s="1"/>
    </row>
    <row r="147" spans="1:27" x14ac:dyDescent="0.35">
      <c r="A147" s="20"/>
      <c r="B147" s="20"/>
      <c r="C147" s="20"/>
      <c r="D147" s="20"/>
      <c r="E147" s="20"/>
      <c r="F147" s="20"/>
      <c r="G147" s="20"/>
      <c r="H147" s="20"/>
      <c r="I147" s="20"/>
      <c r="J147" s="20"/>
      <c r="K147" s="20"/>
      <c r="L147" s="20"/>
      <c r="M147" s="20"/>
      <c r="N147" s="20"/>
      <c r="O147" s="20"/>
      <c r="P147" s="20"/>
      <c r="Q147" s="20"/>
      <c r="R147" s="20"/>
      <c r="S147" s="1"/>
      <c r="T147" s="1"/>
      <c r="U147" s="1"/>
      <c r="V147" s="1"/>
      <c r="W147" s="1"/>
      <c r="X147" s="1"/>
      <c r="Y147" s="1"/>
      <c r="Z147" s="1"/>
      <c r="AA147" s="1"/>
    </row>
    <row r="148" spans="1:27" x14ac:dyDescent="0.35">
      <c r="A148" s="20"/>
      <c r="B148" s="20"/>
      <c r="C148" s="20"/>
      <c r="D148" s="20"/>
      <c r="E148" s="20"/>
      <c r="F148" s="20"/>
      <c r="G148" s="20"/>
      <c r="H148" s="20"/>
      <c r="I148" s="20"/>
      <c r="J148" s="20"/>
      <c r="K148" s="20"/>
      <c r="L148" s="20"/>
      <c r="M148" s="20"/>
      <c r="N148" s="20"/>
      <c r="O148" s="20"/>
      <c r="P148" s="20"/>
      <c r="Q148" s="20"/>
      <c r="R148" s="20"/>
      <c r="S148" s="1"/>
      <c r="T148" s="1"/>
      <c r="U148" s="1"/>
      <c r="V148" s="1"/>
      <c r="W148" s="1"/>
      <c r="X148" s="1"/>
      <c r="Y148" s="1"/>
      <c r="Z148" s="1"/>
      <c r="AA148" s="1"/>
    </row>
    <row r="149" spans="1:27" x14ac:dyDescent="0.35">
      <c r="A149" s="20"/>
      <c r="B149" s="20"/>
      <c r="C149" s="20"/>
      <c r="D149" s="20"/>
      <c r="E149" s="20"/>
      <c r="F149" s="20"/>
      <c r="G149" s="20"/>
      <c r="H149" s="20"/>
      <c r="I149" s="20"/>
      <c r="J149" s="20"/>
      <c r="K149" s="20"/>
      <c r="L149" s="20"/>
      <c r="M149" s="20"/>
      <c r="N149" s="20"/>
      <c r="O149" s="20"/>
      <c r="P149" s="20"/>
      <c r="Q149" s="20"/>
      <c r="R149" s="20"/>
      <c r="S149" s="1"/>
      <c r="T149" s="1"/>
      <c r="U149" s="1"/>
      <c r="V149" s="1"/>
      <c r="W149" s="1"/>
      <c r="X149" s="1"/>
      <c r="Y149" s="1"/>
      <c r="Z149" s="1"/>
      <c r="AA149" s="1"/>
    </row>
    <row r="150" spans="1:27" x14ac:dyDescent="0.35">
      <c r="A150" s="20"/>
      <c r="B150" s="20"/>
      <c r="C150" s="20"/>
      <c r="D150" s="20"/>
      <c r="E150" s="20"/>
      <c r="F150" s="20"/>
      <c r="G150" s="20"/>
      <c r="H150" s="20"/>
      <c r="I150" s="20"/>
      <c r="J150" s="20"/>
      <c r="K150" s="20"/>
      <c r="L150" s="20"/>
      <c r="M150" s="20"/>
      <c r="N150" s="20"/>
      <c r="O150" s="20"/>
      <c r="P150" s="20"/>
      <c r="Q150" s="20"/>
      <c r="R150" s="20"/>
      <c r="S150" s="1"/>
      <c r="T150" s="1"/>
      <c r="U150" s="1"/>
      <c r="V150" s="1"/>
      <c r="W150" s="1"/>
      <c r="X150" s="1"/>
      <c r="Y150" s="1"/>
      <c r="Z150" s="1"/>
      <c r="AA150" s="1"/>
    </row>
    <row r="151" spans="1:27" x14ac:dyDescent="0.35">
      <c r="A151" s="20"/>
      <c r="B151" s="20"/>
      <c r="C151" s="20"/>
      <c r="D151" s="20"/>
      <c r="E151" s="20"/>
      <c r="F151" s="20"/>
      <c r="G151" s="20"/>
      <c r="H151" s="20"/>
      <c r="I151" s="20"/>
      <c r="J151" s="20"/>
      <c r="K151" s="20"/>
      <c r="L151" s="20"/>
      <c r="M151" s="20"/>
      <c r="N151" s="20"/>
      <c r="O151" s="20"/>
      <c r="P151" s="20"/>
      <c r="Q151" s="20"/>
      <c r="R151" s="20"/>
      <c r="S151" s="1"/>
      <c r="T151" s="1"/>
      <c r="U151" s="1"/>
      <c r="V151" s="1"/>
      <c r="W151" s="1"/>
      <c r="X151" s="1"/>
      <c r="Y151" s="1"/>
      <c r="Z151" s="1"/>
      <c r="AA151" s="1"/>
    </row>
    <row r="152" spans="1:27" x14ac:dyDescent="0.35">
      <c r="A152" s="20"/>
      <c r="B152" s="20"/>
      <c r="C152" s="20"/>
      <c r="D152" s="20"/>
      <c r="E152" s="20"/>
      <c r="F152" s="20"/>
      <c r="G152" s="20"/>
      <c r="H152" s="20"/>
      <c r="I152" s="20"/>
      <c r="J152" s="20"/>
      <c r="K152" s="20"/>
      <c r="L152" s="20"/>
      <c r="M152" s="20"/>
      <c r="N152" s="20"/>
      <c r="O152" s="20"/>
      <c r="P152" s="20"/>
      <c r="Q152" s="20"/>
      <c r="R152" s="20"/>
      <c r="S152" s="1"/>
      <c r="T152" s="1"/>
      <c r="U152" s="1"/>
      <c r="V152" s="1"/>
      <c r="W152" s="1"/>
      <c r="X152" s="1"/>
      <c r="Y152" s="1"/>
      <c r="Z152" s="1"/>
      <c r="AA152" s="1"/>
    </row>
    <row r="153" spans="1:27" x14ac:dyDescent="0.35">
      <c r="A153" s="20"/>
      <c r="B153" s="20"/>
      <c r="C153" s="20"/>
      <c r="D153" s="20"/>
      <c r="E153" s="20"/>
      <c r="F153" s="20"/>
      <c r="G153" s="20"/>
      <c r="H153" s="20"/>
      <c r="I153" s="20"/>
      <c r="J153" s="20"/>
      <c r="K153" s="20"/>
      <c r="L153" s="20"/>
      <c r="M153" s="20"/>
      <c r="N153" s="20"/>
      <c r="O153" s="20"/>
      <c r="P153" s="20"/>
      <c r="Q153" s="20"/>
      <c r="R153" s="20"/>
      <c r="S153" s="1"/>
      <c r="T153" s="1"/>
      <c r="U153" s="1"/>
      <c r="V153" s="1"/>
      <c r="W153" s="1"/>
      <c r="X153" s="1"/>
      <c r="Y153" s="1"/>
      <c r="Z153" s="1"/>
      <c r="AA153" s="1"/>
    </row>
    <row r="154" spans="1:27" x14ac:dyDescent="0.35">
      <c r="A154" s="20"/>
      <c r="B154" s="20"/>
      <c r="C154" s="20"/>
      <c r="D154" s="20"/>
      <c r="E154" s="20"/>
      <c r="F154" s="20"/>
      <c r="G154" s="20"/>
      <c r="H154" s="20"/>
      <c r="I154" s="20"/>
      <c r="J154" s="20"/>
      <c r="K154" s="20"/>
      <c r="L154" s="20"/>
      <c r="M154" s="20"/>
      <c r="N154" s="20"/>
      <c r="O154" s="20"/>
      <c r="P154" s="20"/>
      <c r="Q154" s="20"/>
      <c r="R154" s="20"/>
      <c r="S154" s="1"/>
      <c r="T154" s="1"/>
      <c r="U154" s="1"/>
      <c r="V154" s="1"/>
      <c r="W154" s="1"/>
      <c r="X154" s="1"/>
      <c r="Y154" s="1"/>
      <c r="Z154" s="1"/>
      <c r="AA154" s="1"/>
    </row>
    <row r="155" spans="1:27" x14ac:dyDescent="0.35">
      <c r="A155" s="20"/>
      <c r="B155" s="20"/>
      <c r="C155" s="20"/>
      <c r="D155" s="20"/>
      <c r="E155" s="20"/>
      <c r="F155" s="20"/>
      <c r="G155" s="20"/>
      <c r="H155" s="20"/>
      <c r="I155" s="20"/>
      <c r="J155" s="20"/>
      <c r="K155" s="20"/>
      <c r="L155" s="20"/>
      <c r="M155" s="20"/>
      <c r="N155" s="20"/>
      <c r="O155" s="20"/>
      <c r="P155" s="20"/>
      <c r="Q155" s="20"/>
      <c r="R155" s="20"/>
      <c r="S155" s="1"/>
      <c r="T155" s="1"/>
      <c r="U155" s="1"/>
      <c r="V155" s="1"/>
      <c r="W155" s="1"/>
      <c r="X155" s="1"/>
      <c r="Y155" s="1"/>
      <c r="Z155" s="1"/>
      <c r="AA155" s="1"/>
    </row>
    <row r="156" spans="1:27" x14ac:dyDescent="0.35">
      <c r="A156" s="20"/>
      <c r="B156" s="20"/>
      <c r="C156" s="20"/>
      <c r="D156" s="20"/>
      <c r="E156" s="20"/>
      <c r="F156" s="20"/>
      <c r="G156" s="20"/>
      <c r="H156" s="20"/>
      <c r="I156" s="20"/>
      <c r="J156" s="20"/>
      <c r="K156" s="20"/>
      <c r="L156" s="20"/>
      <c r="M156" s="20"/>
      <c r="N156" s="20"/>
      <c r="O156" s="20"/>
      <c r="P156" s="20"/>
      <c r="Q156" s="20"/>
      <c r="R156" s="20"/>
      <c r="S156" s="1"/>
      <c r="T156" s="1"/>
      <c r="U156" s="1"/>
      <c r="V156" s="1"/>
      <c r="W156" s="1"/>
      <c r="X156" s="1"/>
      <c r="Y156" s="1"/>
      <c r="Z156" s="1"/>
      <c r="AA156" s="1"/>
    </row>
    <row r="157" spans="1:27" x14ac:dyDescent="0.35">
      <c r="A157" s="20"/>
      <c r="B157" s="20"/>
      <c r="C157" s="20"/>
      <c r="D157" s="20"/>
      <c r="E157" s="20"/>
      <c r="F157" s="20"/>
      <c r="G157" s="20"/>
      <c r="H157" s="20"/>
      <c r="I157" s="20"/>
      <c r="J157" s="20"/>
      <c r="K157" s="20"/>
      <c r="L157" s="20"/>
      <c r="M157" s="20"/>
      <c r="N157" s="20"/>
      <c r="O157" s="20"/>
      <c r="P157" s="20"/>
      <c r="Q157" s="20"/>
      <c r="R157" s="20"/>
      <c r="S157" s="1"/>
      <c r="T157" s="1"/>
      <c r="U157" s="1"/>
      <c r="V157" s="1"/>
      <c r="W157" s="1"/>
      <c r="X157" s="1"/>
      <c r="Y157" s="1"/>
      <c r="Z157" s="1"/>
      <c r="AA157" s="1"/>
    </row>
    <row r="158" spans="1:27" x14ac:dyDescent="0.35">
      <c r="A158" s="20"/>
      <c r="B158" s="20"/>
      <c r="C158" s="20"/>
      <c r="D158" s="20"/>
      <c r="E158" s="20"/>
      <c r="F158" s="20"/>
      <c r="G158" s="20"/>
      <c r="H158" s="20"/>
      <c r="I158" s="20"/>
      <c r="J158" s="20"/>
      <c r="K158" s="20"/>
      <c r="L158" s="20"/>
      <c r="M158" s="20"/>
      <c r="N158" s="20"/>
      <c r="O158" s="20"/>
      <c r="P158" s="20"/>
      <c r="Q158" s="20"/>
      <c r="R158" s="20"/>
      <c r="S158" s="1"/>
      <c r="T158" s="1"/>
      <c r="U158" s="1"/>
      <c r="V158" s="1"/>
      <c r="W158" s="1"/>
      <c r="X158" s="1"/>
      <c r="Y158" s="1"/>
      <c r="Z158" s="1"/>
      <c r="AA158" s="1"/>
    </row>
    <row r="159" spans="1:27" x14ac:dyDescent="0.35">
      <c r="A159" s="20"/>
      <c r="B159" s="20"/>
      <c r="C159" s="20"/>
      <c r="D159" s="20"/>
      <c r="E159" s="20"/>
      <c r="F159" s="20"/>
      <c r="G159" s="20"/>
      <c r="H159" s="20"/>
      <c r="I159" s="20"/>
      <c r="J159" s="20"/>
      <c r="K159" s="20"/>
      <c r="L159" s="20"/>
      <c r="M159" s="20"/>
      <c r="N159" s="20"/>
      <c r="O159" s="20"/>
      <c r="P159" s="20"/>
      <c r="Q159" s="20"/>
      <c r="R159" s="20"/>
      <c r="S159" s="1"/>
      <c r="T159" s="1"/>
      <c r="U159" s="1"/>
      <c r="V159" s="1"/>
      <c r="W159" s="1"/>
      <c r="X159" s="1"/>
      <c r="Y159" s="1"/>
      <c r="Z159" s="1"/>
      <c r="AA159" s="1"/>
    </row>
    <row r="160" spans="1:27" x14ac:dyDescent="0.35">
      <c r="A160" s="20"/>
      <c r="B160" s="20"/>
      <c r="C160" s="20"/>
      <c r="D160" s="20"/>
      <c r="E160" s="20"/>
      <c r="F160" s="20"/>
      <c r="G160" s="20"/>
      <c r="H160" s="20"/>
      <c r="I160" s="20"/>
      <c r="J160" s="20"/>
      <c r="K160" s="20"/>
      <c r="L160" s="20"/>
      <c r="M160" s="20"/>
      <c r="N160" s="20"/>
      <c r="O160" s="20"/>
      <c r="P160" s="20"/>
      <c r="Q160" s="20"/>
      <c r="R160" s="20"/>
      <c r="S160" s="1"/>
      <c r="T160" s="1"/>
      <c r="U160" s="1"/>
      <c r="V160" s="1"/>
      <c r="W160" s="1"/>
      <c r="X160" s="1"/>
      <c r="Y160" s="1"/>
      <c r="Z160" s="1"/>
      <c r="AA160" s="1"/>
    </row>
    <row r="161" spans="1:27" x14ac:dyDescent="0.35">
      <c r="A161" s="20"/>
      <c r="B161" s="20"/>
      <c r="C161" s="20"/>
      <c r="D161" s="20"/>
      <c r="E161" s="20"/>
      <c r="F161" s="20"/>
      <c r="G161" s="20"/>
      <c r="H161" s="20"/>
      <c r="I161" s="20"/>
      <c r="J161" s="20"/>
      <c r="K161" s="20"/>
      <c r="L161" s="20"/>
      <c r="M161" s="20"/>
      <c r="N161" s="20"/>
      <c r="O161" s="20"/>
      <c r="P161" s="20"/>
      <c r="Q161" s="20"/>
      <c r="R161" s="20"/>
      <c r="S161" s="1"/>
      <c r="T161" s="1"/>
      <c r="U161" s="1"/>
      <c r="V161" s="1"/>
      <c r="W161" s="1"/>
      <c r="X161" s="1"/>
      <c r="Y161" s="1"/>
      <c r="Z161" s="1"/>
      <c r="AA161" s="1"/>
    </row>
    <row r="162" spans="1:27" x14ac:dyDescent="0.35">
      <c r="A162" s="20"/>
      <c r="B162" s="20"/>
      <c r="C162" s="20"/>
      <c r="D162" s="20"/>
      <c r="E162" s="20"/>
      <c r="F162" s="20"/>
      <c r="G162" s="20"/>
      <c r="H162" s="20"/>
      <c r="I162" s="20"/>
      <c r="J162" s="20"/>
      <c r="K162" s="20"/>
      <c r="L162" s="20"/>
      <c r="M162" s="20"/>
      <c r="N162" s="20"/>
      <c r="O162" s="20"/>
      <c r="P162" s="20"/>
      <c r="Q162" s="20"/>
      <c r="R162" s="20"/>
      <c r="S162" s="1"/>
      <c r="T162" s="1"/>
      <c r="U162" s="1"/>
      <c r="V162" s="1"/>
      <c r="W162" s="1"/>
      <c r="X162" s="1"/>
      <c r="Y162" s="1"/>
      <c r="Z162" s="1"/>
      <c r="AA162" s="1"/>
    </row>
    <row r="163" spans="1:27" x14ac:dyDescent="0.35">
      <c r="A163" s="20"/>
      <c r="B163" s="20"/>
      <c r="C163" s="20"/>
      <c r="D163" s="20"/>
      <c r="E163" s="20"/>
      <c r="F163" s="20"/>
      <c r="G163" s="20"/>
      <c r="H163" s="20"/>
      <c r="I163" s="20"/>
      <c r="J163" s="20"/>
      <c r="K163" s="20"/>
      <c r="L163" s="20"/>
      <c r="M163" s="20"/>
      <c r="N163" s="20"/>
      <c r="O163" s="20"/>
      <c r="P163" s="20"/>
      <c r="Q163" s="20"/>
      <c r="R163" s="20"/>
      <c r="S163" s="1"/>
      <c r="T163" s="1"/>
      <c r="U163" s="1"/>
      <c r="V163" s="1"/>
      <c r="W163" s="1"/>
      <c r="X163" s="1"/>
      <c r="Y163" s="1"/>
      <c r="Z163" s="1"/>
      <c r="AA163" s="1"/>
    </row>
    <row r="164" spans="1:27" x14ac:dyDescent="0.35">
      <c r="A164" s="20"/>
      <c r="B164" s="20"/>
      <c r="C164" s="20"/>
      <c r="D164" s="20"/>
      <c r="E164" s="20"/>
      <c r="F164" s="20"/>
      <c r="G164" s="20"/>
      <c r="H164" s="20"/>
      <c r="I164" s="20"/>
      <c r="J164" s="20"/>
      <c r="K164" s="20"/>
      <c r="L164" s="20"/>
      <c r="M164" s="20"/>
      <c r="N164" s="20"/>
      <c r="O164" s="20"/>
      <c r="P164" s="20"/>
      <c r="Q164" s="20"/>
      <c r="R164" s="20"/>
      <c r="S164" s="1"/>
      <c r="T164" s="1"/>
      <c r="U164" s="1"/>
      <c r="V164" s="1"/>
      <c r="W164" s="1"/>
      <c r="X164" s="1"/>
      <c r="Y164" s="1"/>
      <c r="Z164" s="1"/>
      <c r="AA164" s="1"/>
    </row>
    <row r="165" spans="1:27" x14ac:dyDescent="0.35">
      <c r="A165" s="20"/>
      <c r="B165" s="20"/>
      <c r="C165" s="20"/>
      <c r="D165" s="20"/>
      <c r="E165" s="20"/>
      <c r="F165" s="20"/>
      <c r="G165" s="20"/>
      <c r="H165" s="20"/>
      <c r="I165" s="20"/>
      <c r="J165" s="20"/>
      <c r="K165" s="20"/>
      <c r="L165" s="20"/>
      <c r="M165" s="20"/>
      <c r="N165" s="20"/>
      <c r="O165" s="20"/>
      <c r="P165" s="20"/>
      <c r="Q165" s="20"/>
      <c r="R165" s="20"/>
      <c r="S165" s="1"/>
      <c r="T165" s="1"/>
      <c r="U165" s="1"/>
      <c r="V165" s="1"/>
      <c r="W165" s="1"/>
      <c r="X165" s="1"/>
      <c r="Y165" s="1"/>
      <c r="Z165" s="1"/>
      <c r="AA165" s="1"/>
    </row>
    <row r="166" spans="1:27" x14ac:dyDescent="0.35">
      <c r="A166" s="20"/>
      <c r="B166" s="20"/>
      <c r="C166" s="20"/>
      <c r="D166" s="20"/>
      <c r="E166" s="20"/>
      <c r="F166" s="20"/>
      <c r="G166" s="20"/>
      <c r="H166" s="20"/>
      <c r="I166" s="20"/>
      <c r="J166" s="20"/>
      <c r="K166" s="20"/>
      <c r="L166" s="20"/>
      <c r="M166" s="20"/>
      <c r="N166" s="20"/>
      <c r="O166" s="20"/>
      <c r="P166" s="20"/>
      <c r="Q166" s="20"/>
      <c r="R166" s="20"/>
      <c r="S166" s="1"/>
      <c r="T166" s="1"/>
      <c r="U166" s="1"/>
      <c r="V166" s="1"/>
      <c r="W166" s="1"/>
      <c r="X166" s="1"/>
      <c r="Y166" s="1"/>
      <c r="Z166" s="1"/>
      <c r="AA166" s="1"/>
    </row>
    <row r="167" spans="1:27" x14ac:dyDescent="0.35">
      <c r="A167" s="20"/>
      <c r="B167" s="20"/>
      <c r="C167" s="20"/>
      <c r="D167" s="20"/>
      <c r="E167" s="20"/>
      <c r="F167" s="20"/>
      <c r="G167" s="20"/>
      <c r="H167" s="20"/>
      <c r="I167" s="20"/>
      <c r="J167" s="20"/>
      <c r="K167" s="20"/>
      <c r="L167" s="20"/>
      <c r="M167" s="20"/>
      <c r="N167" s="20"/>
      <c r="O167" s="20"/>
      <c r="P167" s="20"/>
      <c r="Q167" s="20"/>
      <c r="R167" s="20"/>
      <c r="S167" s="1"/>
      <c r="T167" s="1"/>
      <c r="U167" s="1"/>
      <c r="V167" s="1"/>
      <c r="W167" s="1"/>
      <c r="X167" s="1"/>
      <c r="Y167" s="1"/>
      <c r="Z167" s="1"/>
      <c r="AA167" s="1"/>
    </row>
    <row r="168" spans="1:27" x14ac:dyDescent="0.35">
      <c r="A168" s="20"/>
      <c r="B168" s="20"/>
      <c r="C168" s="20"/>
      <c r="D168" s="20"/>
      <c r="E168" s="20"/>
      <c r="F168" s="20"/>
      <c r="G168" s="20"/>
      <c r="H168" s="20"/>
      <c r="I168" s="20"/>
      <c r="J168" s="20"/>
      <c r="K168" s="20"/>
      <c r="L168" s="20"/>
      <c r="M168" s="20"/>
      <c r="N168" s="20"/>
      <c r="O168" s="20"/>
      <c r="P168" s="20"/>
      <c r="Q168" s="20"/>
      <c r="R168" s="20"/>
      <c r="S168" s="1"/>
      <c r="T168" s="1"/>
      <c r="U168" s="1"/>
      <c r="V168" s="1"/>
      <c r="W168" s="1"/>
      <c r="X168" s="1"/>
      <c r="Y168" s="1"/>
      <c r="Z168" s="1"/>
      <c r="AA168" s="1"/>
    </row>
    <row r="169" spans="1:27" x14ac:dyDescent="0.35">
      <c r="A169" s="20"/>
      <c r="B169" s="20"/>
      <c r="C169" s="20"/>
      <c r="D169" s="20"/>
      <c r="E169" s="20"/>
      <c r="F169" s="20"/>
      <c r="G169" s="20"/>
      <c r="H169" s="20"/>
      <c r="I169" s="20"/>
      <c r="J169" s="20"/>
      <c r="K169" s="20"/>
      <c r="L169" s="20"/>
      <c r="M169" s="20"/>
      <c r="N169" s="20"/>
      <c r="O169" s="20"/>
      <c r="P169" s="20"/>
      <c r="Q169" s="20"/>
      <c r="R169" s="20"/>
      <c r="S169" s="1"/>
      <c r="T169" s="1"/>
      <c r="U169" s="1"/>
      <c r="V169" s="1"/>
      <c r="W169" s="1"/>
      <c r="X169" s="1"/>
      <c r="Y169" s="1"/>
      <c r="Z169" s="1"/>
      <c r="AA169" s="1"/>
    </row>
    <row r="170" spans="1:27" x14ac:dyDescent="0.35">
      <c r="A170" s="20"/>
      <c r="B170" s="20"/>
      <c r="C170" s="20"/>
      <c r="D170" s="20"/>
      <c r="E170" s="20"/>
      <c r="F170" s="20"/>
      <c r="G170" s="20"/>
      <c r="H170" s="20"/>
      <c r="I170" s="20"/>
      <c r="J170" s="20"/>
      <c r="K170" s="20"/>
      <c r="L170" s="20"/>
      <c r="M170" s="20"/>
      <c r="N170" s="20"/>
      <c r="O170" s="20"/>
      <c r="P170" s="20"/>
      <c r="Q170" s="20"/>
      <c r="R170" s="20"/>
      <c r="S170" s="1"/>
      <c r="T170" s="1"/>
      <c r="U170" s="1"/>
      <c r="V170" s="1"/>
      <c r="W170" s="1"/>
      <c r="X170" s="1"/>
      <c r="Y170" s="1"/>
      <c r="Z170" s="1"/>
      <c r="AA170" s="1"/>
    </row>
    <row r="171" spans="1:27" x14ac:dyDescent="0.35">
      <c r="A171" s="20"/>
      <c r="B171" s="20"/>
      <c r="C171" s="20"/>
      <c r="D171" s="20"/>
      <c r="E171" s="20"/>
      <c r="F171" s="20"/>
      <c r="G171" s="20"/>
      <c r="H171" s="20"/>
      <c r="I171" s="20"/>
      <c r="J171" s="20"/>
      <c r="K171" s="20"/>
      <c r="L171" s="20"/>
      <c r="M171" s="20"/>
      <c r="N171" s="20"/>
      <c r="O171" s="20"/>
      <c r="P171" s="20"/>
      <c r="Q171" s="20"/>
      <c r="R171" s="20"/>
      <c r="S171" s="1"/>
      <c r="T171" s="1"/>
      <c r="U171" s="1"/>
      <c r="V171" s="1"/>
      <c r="W171" s="1"/>
      <c r="X171" s="1"/>
      <c r="Y171" s="1"/>
      <c r="Z171" s="1"/>
      <c r="AA171" s="1"/>
    </row>
    <row r="172" spans="1:27" x14ac:dyDescent="0.35">
      <c r="A172" s="20"/>
      <c r="B172" s="20"/>
      <c r="C172" s="20"/>
      <c r="D172" s="20"/>
      <c r="E172" s="20"/>
      <c r="F172" s="20"/>
      <c r="G172" s="20"/>
      <c r="H172" s="20"/>
      <c r="I172" s="20"/>
      <c r="J172" s="20"/>
      <c r="K172" s="20"/>
      <c r="L172" s="20"/>
      <c r="M172" s="20"/>
      <c r="N172" s="20"/>
      <c r="O172" s="20"/>
      <c r="P172" s="20"/>
      <c r="Q172" s="20"/>
      <c r="R172" s="20"/>
      <c r="S172" s="1"/>
      <c r="T172" s="1"/>
      <c r="U172" s="1"/>
      <c r="V172" s="1"/>
      <c r="W172" s="1"/>
      <c r="X172" s="1"/>
      <c r="Y172" s="1"/>
      <c r="Z172" s="1"/>
      <c r="AA172" s="1"/>
    </row>
    <row r="173" spans="1:27" x14ac:dyDescent="0.35">
      <c r="A173" s="20"/>
      <c r="B173" s="20"/>
      <c r="C173" s="20"/>
      <c r="D173" s="20"/>
      <c r="E173" s="20"/>
      <c r="F173" s="20"/>
      <c r="G173" s="20"/>
      <c r="H173" s="20"/>
      <c r="I173" s="20"/>
      <c r="J173" s="20"/>
      <c r="K173" s="20"/>
      <c r="L173" s="20"/>
      <c r="M173" s="20"/>
      <c r="N173" s="20"/>
      <c r="O173" s="20"/>
      <c r="P173" s="20"/>
      <c r="Q173" s="20"/>
      <c r="R173" s="20"/>
      <c r="S173" s="1"/>
      <c r="T173" s="1"/>
      <c r="U173" s="1"/>
      <c r="V173" s="1"/>
      <c r="W173" s="1"/>
      <c r="X173" s="1"/>
      <c r="Y173" s="1"/>
      <c r="Z173" s="1"/>
      <c r="AA173" s="1"/>
    </row>
    <row r="174" spans="1:27" x14ac:dyDescent="0.35">
      <c r="A174" s="20"/>
      <c r="B174" s="20"/>
      <c r="C174" s="20"/>
      <c r="D174" s="20"/>
      <c r="E174" s="20"/>
      <c r="F174" s="20"/>
      <c r="G174" s="20"/>
      <c r="H174" s="20"/>
      <c r="I174" s="20"/>
      <c r="J174" s="20"/>
      <c r="K174" s="20"/>
      <c r="L174" s="20"/>
      <c r="M174" s="20"/>
      <c r="N174" s="20"/>
      <c r="O174" s="20"/>
      <c r="P174" s="20"/>
      <c r="Q174" s="20"/>
      <c r="R174" s="20"/>
      <c r="S174" s="1"/>
      <c r="T174" s="1"/>
      <c r="U174" s="1"/>
      <c r="V174" s="1"/>
      <c r="W174" s="1"/>
      <c r="X174" s="1"/>
      <c r="Y174" s="1"/>
      <c r="Z174" s="1"/>
      <c r="AA174" s="1"/>
    </row>
    <row r="175" spans="1:27" x14ac:dyDescent="0.35">
      <c r="A175" s="20"/>
      <c r="B175" s="20"/>
      <c r="C175" s="20"/>
      <c r="D175" s="20"/>
      <c r="E175" s="20"/>
      <c r="F175" s="20"/>
      <c r="G175" s="20"/>
      <c r="H175" s="20"/>
      <c r="I175" s="20"/>
      <c r="J175" s="20"/>
      <c r="K175" s="20"/>
      <c r="L175" s="20"/>
      <c r="M175" s="20"/>
      <c r="N175" s="20"/>
      <c r="O175" s="20"/>
      <c r="P175" s="20"/>
      <c r="Q175" s="20"/>
      <c r="R175" s="20"/>
      <c r="S175" s="1"/>
      <c r="T175" s="1"/>
      <c r="U175" s="1"/>
      <c r="V175" s="1"/>
      <c r="W175" s="1"/>
      <c r="X175" s="1"/>
      <c r="Y175" s="1"/>
      <c r="Z175" s="1"/>
      <c r="AA175" s="1"/>
    </row>
    <row r="176" spans="1:27" x14ac:dyDescent="0.35">
      <c r="A176" s="20"/>
      <c r="B176" s="20"/>
      <c r="C176" s="20"/>
      <c r="D176" s="20"/>
      <c r="E176" s="20"/>
      <c r="F176" s="20"/>
      <c r="G176" s="20"/>
      <c r="H176" s="20"/>
      <c r="I176" s="20"/>
      <c r="J176" s="20"/>
      <c r="K176" s="20"/>
      <c r="L176" s="20"/>
      <c r="M176" s="20"/>
      <c r="N176" s="20"/>
      <c r="O176" s="20"/>
      <c r="P176" s="20"/>
      <c r="Q176" s="20"/>
      <c r="R176" s="20"/>
      <c r="S176" s="1"/>
      <c r="T176" s="1"/>
      <c r="U176" s="1"/>
      <c r="V176" s="1"/>
      <c r="W176" s="1"/>
      <c r="X176" s="1"/>
      <c r="Y176" s="1"/>
      <c r="Z176" s="1"/>
      <c r="AA176" s="1"/>
    </row>
    <row r="177" spans="1:27" x14ac:dyDescent="0.35">
      <c r="A177" s="20"/>
      <c r="B177" s="20"/>
      <c r="C177" s="20"/>
      <c r="D177" s="20"/>
      <c r="E177" s="20"/>
      <c r="F177" s="20"/>
      <c r="G177" s="20"/>
      <c r="H177" s="20"/>
      <c r="I177" s="20"/>
      <c r="J177" s="20"/>
      <c r="K177" s="20"/>
      <c r="L177" s="20"/>
      <c r="M177" s="20"/>
      <c r="N177" s="20"/>
      <c r="O177" s="20"/>
      <c r="P177" s="20"/>
      <c r="Q177" s="20"/>
      <c r="R177" s="20"/>
      <c r="S177" s="1"/>
      <c r="T177" s="1"/>
      <c r="U177" s="1"/>
      <c r="V177" s="1"/>
      <c r="W177" s="1"/>
      <c r="X177" s="1"/>
      <c r="Y177" s="1"/>
      <c r="Z177" s="1"/>
      <c r="AA177" s="1"/>
    </row>
    <row r="178" spans="1:27" x14ac:dyDescent="0.35">
      <c r="A178" s="20"/>
      <c r="B178" s="20"/>
      <c r="C178" s="20"/>
      <c r="D178" s="20"/>
      <c r="E178" s="20"/>
      <c r="F178" s="20"/>
      <c r="G178" s="20"/>
      <c r="H178" s="20"/>
      <c r="I178" s="20"/>
      <c r="J178" s="20"/>
      <c r="K178" s="20"/>
      <c r="L178" s="20"/>
      <c r="M178" s="20"/>
      <c r="N178" s="20"/>
      <c r="O178" s="20"/>
      <c r="P178" s="20"/>
      <c r="Q178" s="20"/>
      <c r="R178" s="20"/>
      <c r="S178" s="1"/>
      <c r="T178" s="1"/>
      <c r="U178" s="1"/>
      <c r="V178" s="1"/>
      <c r="W178" s="1"/>
      <c r="X178" s="1"/>
      <c r="Y178" s="1"/>
      <c r="Z178" s="1"/>
      <c r="AA178" s="1"/>
    </row>
    <row r="179" spans="1:27" x14ac:dyDescent="0.35">
      <c r="A179" s="20"/>
      <c r="B179" s="20"/>
      <c r="C179" s="20"/>
      <c r="D179" s="20"/>
      <c r="E179" s="20"/>
      <c r="F179" s="20"/>
      <c r="G179" s="20"/>
      <c r="H179" s="20"/>
      <c r="I179" s="20"/>
      <c r="J179" s="20"/>
      <c r="K179" s="20"/>
      <c r="L179" s="20"/>
      <c r="M179" s="20"/>
      <c r="N179" s="20"/>
      <c r="O179" s="20"/>
      <c r="P179" s="20"/>
      <c r="Q179" s="20"/>
      <c r="R179" s="20"/>
      <c r="S179" s="1"/>
      <c r="T179" s="1"/>
      <c r="U179" s="1"/>
      <c r="V179" s="1"/>
      <c r="W179" s="1"/>
      <c r="X179" s="1"/>
      <c r="Y179" s="1"/>
      <c r="Z179" s="1"/>
      <c r="AA179" s="1"/>
    </row>
    <row r="180" spans="1:27" x14ac:dyDescent="0.35">
      <c r="A180" s="20"/>
      <c r="B180" s="20"/>
      <c r="C180" s="20"/>
      <c r="D180" s="20"/>
      <c r="E180" s="20"/>
      <c r="F180" s="20"/>
      <c r="G180" s="20"/>
      <c r="H180" s="20"/>
      <c r="I180" s="20"/>
      <c r="J180" s="20"/>
      <c r="K180" s="20"/>
      <c r="L180" s="20"/>
      <c r="M180" s="20"/>
      <c r="N180" s="20"/>
      <c r="O180" s="20"/>
      <c r="P180" s="20"/>
      <c r="Q180" s="20"/>
      <c r="R180" s="20"/>
      <c r="S180" s="1"/>
      <c r="T180" s="1"/>
      <c r="U180" s="1"/>
      <c r="V180" s="1"/>
      <c r="W180" s="1"/>
      <c r="X180" s="1"/>
      <c r="Y180" s="1"/>
      <c r="Z180" s="1"/>
      <c r="AA180" s="1"/>
    </row>
    <row r="181" spans="1:27" x14ac:dyDescent="0.35">
      <c r="A181" s="20"/>
      <c r="B181" s="20"/>
      <c r="C181" s="20"/>
      <c r="D181" s="20"/>
      <c r="E181" s="20"/>
      <c r="F181" s="20"/>
      <c r="G181" s="20"/>
      <c r="H181" s="20"/>
      <c r="I181" s="20"/>
      <c r="J181" s="20"/>
      <c r="K181" s="20"/>
      <c r="L181" s="20"/>
      <c r="M181" s="20"/>
      <c r="N181" s="20"/>
      <c r="O181" s="20"/>
      <c r="P181" s="20"/>
      <c r="Q181" s="20"/>
      <c r="R181" s="20"/>
      <c r="S181" s="1"/>
      <c r="T181" s="1"/>
      <c r="U181" s="1"/>
      <c r="V181" s="1"/>
      <c r="W181" s="1"/>
      <c r="X181" s="1"/>
      <c r="Y181" s="1"/>
      <c r="Z181" s="1"/>
      <c r="AA181" s="1"/>
    </row>
    <row r="182" spans="1:27" x14ac:dyDescent="0.35">
      <c r="A182" s="20"/>
      <c r="B182" s="20"/>
      <c r="C182" s="20"/>
      <c r="D182" s="20"/>
      <c r="E182" s="20"/>
      <c r="F182" s="20"/>
      <c r="G182" s="20"/>
      <c r="H182" s="20"/>
      <c r="I182" s="20"/>
      <c r="J182" s="20"/>
      <c r="K182" s="20"/>
      <c r="L182" s="20"/>
      <c r="M182" s="20"/>
      <c r="N182" s="20"/>
      <c r="O182" s="20"/>
      <c r="P182" s="20"/>
      <c r="Q182" s="20"/>
      <c r="R182" s="20"/>
      <c r="S182" s="1"/>
      <c r="T182" s="1"/>
      <c r="U182" s="1"/>
      <c r="V182" s="1"/>
      <c r="W182" s="1"/>
      <c r="X182" s="1"/>
      <c r="Y182" s="1"/>
      <c r="Z182" s="1"/>
      <c r="AA182" s="1"/>
    </row>
    <row r="183" spans="1:27" x14ac:dyDescent="0.35">
      <c r="A183" s="20"/>
      <c r="B183" s="20"/>
      <c r="C183" s="20"/>
      <c r="D183" s="20"/>
      <c r="E183" s="20"/>
      <c r="F183" s="20"/>
      <c r="G183" s="20"/>
      <c r="H183" s="20"/>
      <c r="I183" s="20"/>
      <c r="J183" s="20"/>
      <c r="K183" s="20"/>
      <c r="L183" s="20"/>
      <c r="M183" s="20"/>
      <c r="N183" s="20"/>
      <c r="O183" s="20"/>
      <c r="P183" s="20"/>
      <c r="Q183" s="20"/>
      <c r="R183" s="20"/>
      <c r="S183" s="1"/>
      <c r="T183" s="1"/>
      <c r="U183" s="1"/>
      <c r="V183" s="1"/>
      <c r="W183" s="1"/>
      <c r="X183" s="1"/>
      <c r="Y183" s="1"/>
      <c r="Z183" s="1"/>
      <c r="AA183" s="1"/>
    </row>
    <row r="184" spans="1:27" x14ac:dyDescent="0.35">
      <c r="A184" s="20"/>
      <c r="B184" s="20"/>
      <c r="C184" s="20"/>
      <c r="D184" s="20"/>
      <c r="E184" s="20"/>
      <c r="F184" s="20"/>
      <c r="G184" s="20"/>
      <c r="H184" s="20"/>
      <c r="I184" s="20"/>
      <c r="J184" s="20"/>
      <c r="K184" s="20"/>
      <c r="L184" s="20"/>
      <c r="M184" s="20"/>
      <c r="N184" s="20"/>
      <c r="O184" s="20"/>
      <c r="P184" s="20"/>
      <c r="Q184" s="20"/>
      <c r="R184" s="20"/>
      <c r="S184" s="1"/>
      <c r="T184" s="1"/>
      <c r="U184" s="1"/>
      <c r="V184" s="1"/>
      <c r="W184" s="1"/>
      <c r="X184" s="1"/>
      <c r="Y184" s="1"/>
      <c r="Z184" s="1"/>
      <c r="AA184" s="1"/>
    </row>
    <row r="185" spans="1:27" x14ac:dyDescent="0.35">
      <c r="A185" s="20"/>
      <c r="B185" s="20"/>
      <c r="C185" s="20"/>
      <c r="D185" s="20"/>
      <c r="E185" s="20"/>
      <c r="F185" s="20"/>
      <c r="G185" s="20"/>
      <c r="H185" s="20"/>
      <c r="I185" s="20"/>
      <c r="J185" s="20"/>
      <c r="K185" s="20"/>
      <c r="L185" s="20"/>
      <c r="M185" s="20"/>
      <c r="N185" s="20"/>
      <c r="O185" s="20"/>
      <c r="P185" s="20"/>
      <c r="Q185" s="20"/>
      <c r="R185" s="20"/>
      <c r="S185" s="1"/>
      <c r="T185" s="1"/>
      <c r="U185" s="1"/>
      <c r="V185" s="1"/>
      <c r="W185" s="1"/>
      <c r="X185" s="1"/>
      <c r="Y185" s="1"/>
      <c r="Z185" s="1"/>
      <c r="AA185" s="1"/>
    </row>
    <row r="186" spans="1:27" x14ac:dyDescent="0.35">
      <c r="A186" s="20"/>
      <c r="B186" s="20"/>
      <c r="C186" s="20"/>
      <c r="D186" s="20"/>
      <c r="E186" s="20"/>
      <c r="F186" s="20"/>
      <c r="G186" s="20"/>
      <c r="H186" s="20"/>
      <c r="I186" s="20"/>
      <c r="J186" s="20"/>
      <c r="K186" s="20"/>
      <c r="L186" s="20"/>
      <c r="M186" s="20"/>
      <c r="N186" s="20"/>
      <c r="O186" s="20"/>
      <c r="P186" s="20"/>
      <c r="Q186" s="20"/>
      <c r="R186" s="20"/>
      <c r="S186" s="1"/>
      <c r="T186" s="1"/>
      <c r="U186" s="1"/>
      <c r="V186" s="1"/>
      <c r="W186" s="1"/>
      <c r="X186" s="1"/>
      <c r="Y186" s="1"/>
      <c r="Z186" s="1"/>
      <c r="AA186" s="1"/>
    </row>
    <row r="187" spans="1:27" x14ac:dyDescent="0.35">
      <c r="A187" s="20"/>
      <c r="B187" s="20"/>
      <c r="C187" s="20"/>
      <c r="D187" s="20"/>
      <c r="E187" s="20"/>
      <c r="F187" s="20"/>
      <c r="G187" s="20"/>
      <c r="H187" s="20"/>
      <c r="I187" s="20"/>
      <c r="J187" s="20"/>
      <c r="K187" s="20"/>
      <c r="L187" s="20"/>
      <c r="M187" s="20"/>
      <c r="N187" s="20"/>
      <c r="O187" s="20"/>
      <c r="P187" s="20"/>
      <c r="Q187" s="20"/>
      <c r="R187" s="20"/>
      <c r="S187" s="1"/>
      <c r="T187" s="1"/>
      <c r="U187" s="1"/>
      <c r="V187" s="1"/>
      <c r="W187" s="1"/>
      <c r="X187" s="1"/>
      <c r="Y187" s="1"/>
      <c r="Z187" s="1"/>
      <c r="AA187" s="1"/>
    </row>
    <row r="188" spans="1:27" x14ac:dyDescent="0.35">
      <c r="A188" s="20"/>
      <c r="B188" s="20"/>
      <c r="C188" s="20"/>
      <c r="D188" s="20"/>
      <c r="E188" s="20"/>
      <c r="F188" s="20"/>
      <c r="G188" s="20"/>
      <c r="H188" s="20"/>
      <c r="I188" s="20"/>
      <c r="J188" s="20"/>
      <c r="K188" s="20"/>
      <c r="L188" s="20"/>
      <c r="M188" s="20"/>
      <c r="N188" s="20"/>
      <c r="O188" s="20"/>
      <c r="P188" s="20"/>
      <c r="Q188" s="20"/>
      <c r="R188" s="20"/>
      <c r="S188" s="1"/>
      <c r="T188" s="1"/>
      <c r="U188" s="1"/>
      <c r="V188" s="1"/>
      <c r="W188" s="1"/>
      <c r="X188" s="1"/>
      <c r="Y188" s="1"/>
      <c r="Z188" s="1"/>
      <c r="AA188" s="1"/>
    </row>
    <row r="189" spans="1:27" x14ac:dyDescent="0.35">
      <c r="A189" s="20"/>
      <c r="B189" s="20"/>
      <c r="C189" s="20"/>
      <c r="D189" s="20"/>
      <c r="E189" s="20"/>
      <c r="F189" s="20"/>
      <c r="G189" s="20"/>
      <c r="H189" s="20"/>
      <c r="I189" s="20"/>
      <c r="J189" s="20"/>
      <c r="K189" s="20"/>
      <c r="L189" s="20"/>
      <c r="M189" s="20"/>
      <c r="N189" s="20"/>
      <c r="O189" s="20"/>
      <c r="P189" s="20"/>
      <c r="Q189" s="20"/>
      <c r="R189" s="20"/>
      <c r="S189" s="1"/>
      <c r="T189" s="1"/>
      <c r="U189" s="1"/>
      <c r="V189" s="1"/>
      <c r="W189" s="1"/>
      <c r="X189" s="1"/>
      <c r="Y189" s="1"/>
      <c r="Z189" s="1"/>
      <c r="AA189" s="1"/>
    </row>
    <row r="190" spans="1:27" x14ac:dyDescent="0.35">
      <c r="A190" s="20"/>
      <c r="B190" s="20"/>
      <c r="C190" s="20"/>
      <c r="D190" s="20"/>
      <c r="E190" s="20"/>
      <c r="F190" s="20"/>
      <c r="G190" s="20"/>
      <c r="H190" s="20"/>
      <c r="I190" s="20"/>
      <c r="J190" s="20"/>
      <c r="K190" s="20"/>
      <c r="L190" s="20"/>
      <c r="M190" s="20"/>
      <c r="N190" s="20"/>
      <c r="O190" s="20"/>
      <c r="P190" s="20"/>
      <c r="Q190" s="20"/>
      <c r="R190" s="20"/>
      <c r="S190" s="1"/>
      <c r="T190" s="1"/>
      <c r="U190" s="1"/>
      <c r="V190" s="1"/>
      <c r="W190" s="1"/>
      <c r="X190" s="1"/>
      <c r="Y190" s="1"/>
      <c r="Z190" s="1"/>
      <c r="AA190" s="1"/>
    </row>
    <row r="191" spans="1:27" x14ac:dyDescent="0.35">
      <c r="A191" s="20"/>
      <c r="B191" s="20"/>
      <c r="C191" s="20"/>
      <c r="D191" s="20"/>
      <c r="E191" s="20"/>
      <c r="F191" s="20"/>
      <c r="G191" s="20"/>
      <c r="H191" s="20"/>
      <c r="I191" s="20"/>
      <c r="J191" s="20"/>
      <c r="K191" s="20"/>
      <c r="L191" s="20"/>
      <c r="M191" s="20"/>
      <c r="N191" s="20"/>
      <c r="O191" s="20"/>
      <c r="P191" s="20"/>
      <c r="Q191" s="20"/>
      <c r="R191" s="20"/>
      <c r="S191" s="1"/>
      <c r="T191" s="1"/>
      <c r="U191" s="1"/>
      <c r="V191" s="1"/>
      <c r="W191" s="1"/>
      <c r="X191" s="1"/>
      <c r="Y191" s="1"/>
      <c r="Z191" s="1"/>
      <c r="AA191" s="1"/>
    </row>
    <row r="192" spans="1:27" x14ac:dyDescent="0.35">
      <c r="A192" s="20"/>
      <c r="B192" s="20"/>
      <c r="C192" s="20"/>
      <c r="D192" s="20"/>
      <c r="E192" s="20"/>
      <c r="F192" s="20"/>
      <c r="G192" s="20"/>
      <c r="H192" s="20"/>
      <c r="I192" s="20"/>
      <c r="J192" s="20"/>
      <c r="K192" s="20"/>
      <c r="L192" s="20"/>
      <c r="M192" s="20"/>
      <c r="N192" s="20"/>
      <c r="O192" s="20"/>
      <c r="P192" s="20"/>
      <c r="Q192" s="20"/>
      <c r="R192" s="20"/>
      <c r="S192" s="1"/>
      <c r="T192" s="1"/>
      <c r="U192" s="1"/>
      <c r="V192" s="1"/>
      <c r="W192" s="1"/>
      <c r="X192" s="1"/>
      <c r="Y192" s="1"/>
      <c r="Z192" s="1"/>
      <c r="AA192" s="1"/>
    </row>
    <row r="193" spans="1:27" x14ac:dyDescent="0.35">
      <c r="A193" s="20"/>
      <c r="B193" s="20"/>
      <c r="C193" s="20"/>
      <c r="D193" s="20"/>
      <c r="E193" s="20"/>
      <c r="F193" s="20"/>
      <c r="G193" s="20"/>
      <c r="H193" s="20"/>
      <c r="I193" s="20"/>
      <c r="J193" s="20"/>
      <c r="K193" s="20"/>
      <c r="L193" s="20"/>
      <c r="M193" s="20"/>
      <c r="N193" s="20"/>
      <c r="O193" s="20"/>
      <c r="P193" s="20"/>
      <c r="Q193" s="20"/>
      <c r="R193" s="20"/>
      <c r="S193" s="1"/>
      <c r="T193" s="1"/>
      <c r="U193" s="1"/>
      <c r="V193" s="1"/>
      <c r="W193" s="1"/>
      <c r="X193" s="1"/>
      <c r="Y193" s="1"/>
      <c r="Z193" s="1"/>
      <c r="AA193" s="1"/>
    </row>
    <row r="194" spans="1:27" x14ac:dyDescent="0.35">
      <c r="A194" s="20"/>
      <c r="B194" s="20"/>
      <c r="C194" s="20"/>
      <c r="D194" s="20"/>
      <c r="E194" s="20"/>
      <c r="F194" s="20"/>
      <c r="G194" s="20"/>
      <c r="H194" s="20"/>
      <c r="I194" s="20"/>
      <c r="J194" s="20"/>
      <c r="K194" s="20"/>
      <c r="L194" s="20"/>
      <c r="M194" s="20"/>
      <c r="N194" s="20"/>
      <c r="O194" s="20"/>
      <c r="P194" s="20"/>
      <c r="Q194" s="20"/>
      <c r="R194" s="20"/>
      <c r="S194" s="1"/>
      <c r="T194" s="1"/>
      <c r="U194" s="1"/>
      <c r="V194" s="1"/>
      <c r="W194" s="1"/>
      <c r="X194" s="1"/>
      <c r="Y194" s="1"/>
      <c r="Z194" s="1"/>
      <c r="AA194" s="1"/>
    </row>
    <row r="195" spans="1:27" x14ac:dyDescent="0.35">
      <c r="A195" s="20"/>
      <c r="B195" s="20"/>
      <c r="C195" s="20"/>
      <c r="D195" s="20"/>
      <c r="E195" s="20"/>
      <c r="F195" s="20"/>
      <c r="G195" s="20"/>
      <c r="H195" s="20"/>
      <c r="I195" s="20"/>
      <c r="J195" s="20"/>
      <c r="K195" s="20"/>
      <c r="L195" s="20"/>
      <c r="M195" s="20"/>
      <c r="N195" s="20"/>
      <c r="O195" s="20"/>
      <c r="P195" s="20"/>
      <c r="Q195" s="20"/>
      <c r="R195" s="20"/>
      <c r="S195" s="1"/>
      <c r="T195" s="1"/>
      <c r="U195" s="1"/>
      <c r="V195" s="1"/>
      <c r="W195" s="1"/>
      <c r="X195" s="1"/>
      <c r="Y195" s="1"/>
      <c r="Z195" s="1"/>
      <c r="AA195" s="1"/>
    </row>
    <row r="196" spans="1:27" x14ac:dyDescent="0.35">
      <c r="A196" s="20"/>
      <c r="B196" s="20"/>
      <c r="C196" s="20"/>
      <c r="D196" s="20"/>
      <c r="E196" s="20"/>
      <c r="F196" s="20"/>
      <c r="G196" s="20"/>
      <c r="H196" s="20"/>
      <c r="I196" s="20"/>
      <c r="J196" s="20"/>
      <c r="K196" s="20"/>
      <c r="L196" s="20"/>
      <c r="M196" s="20"/>
      <c r="N196" s="20"/>
      <c r="O196" s="20"/>
      <c r="P196" s="20"/>
      <c r="Q196" s="20"/>
      <c r="R196" s="20"/>
      <c r="S196" s="1"/>
      <c r="T196" s="1"/>
      <c r="U196" s="1"/>
      <c r="V196" s="1"/>
      <c r="W196" s="1"/>
      <c r="X196" s="1"/>
      <c r="Y196" s="1"/>
      <c r="Z196" s="1"/>
      <c r="AA196" s="1"/>
    </row>
    <row r="197" spans="1:27" x14ac:dyDescent="0.35">
      <c r="A197" s="20"/>
      <c r="B197" s="20"/>
      <c r="C197" s="20"/>
      <c r="D197" s="20"/>
      <c r="E197" s="20"/>
      <c r="F197" s="20"/>
      <c r="G197" s="20"/>
      <c r="H197" s="20"/>
      <c r="I197" s="20"/>
      <c r="J197" s="20"/>
      <c r="K197" s="20"/>
      <c r="L197" s="20"/>
      <c r="M197" s="20"/>
      <c r="N197" s="20"/>
      <c r="O197" s="20"/>
      <c r="P197" s="20"/>
      <c r="Q197" s="20"/>
      <c r="R197" s="20"/>
      <c r="S197" s="1"/>
      <c r="T197" s="1"/>
      <c r="U197" s="1"/>
      <c r="V197" s="1"/>
      <c r="W197" s="1"/>
      <c r="X197" s="1"/>
      <c r="Y197" s="1"/>
      <c r="Z197" s="1"/>
      <c r="AA197" s="1"/>
    </row>
    <row r="198" spans="1:27" x14ac:dyDescent="0.35">
      <c r="A198" s="20"/>
      <c r="B198" s="20"/>
      <c r="C198" s="20"/>
      <c r="D198" s="20"/>
      <c r="E198" s="20"/>
      <c r="F198" s="20"/>
      <c r="G198" s="20"/>
      <c r="H198" s="20"/>
      <c r="I198" s="20"/>
      <c r="J198" s="20"/>
      <c r="K198" s="20"/>
      <c r="L198" s="20"/>
      <c r="M198" s="20"/>
      <c r="N198" s="20"/>
      <c r="O198" s="20"/>
      <c r="P198" s="20"/>
      <c r="Q198" s="20"/>
      <c r="R198" s="20"/>
      <c r="S198" s="1"/>
      <c r="T198" s="1"/>
      <c r="U198" s="1"/>
      <c r="V198" s="1"/>
      <c r="W198" s="1"/>
      <c r="X198" s="1"/>
      <c r="Y198" s="1"/>
      <c r="Z198" s="1"/>
      <c r="AA198" s="1"/>
    </row>
    <row r="199" spans="1:27" x14ac:dyDescent="0.35">
      <c r="A199" s="20"/>
      <c r="B199" s="20"/>
      <c r="C199" s="20"/>
      <c r="D199" s="20"/>
      <c r="E199" s="20"/>
      <c r="F199" s="20"/>
      <c r="G199" s="20"/>
      <c r="H199" s="20"/>
      <c r="I199" s="20"/>
      <c r="J199" s="20"/>
      <c r="K199" s="20"/>
      <c r="L199" s="20"/>
      <c r="M199" s="20"/>
      <c r="N199" s="20"/>
      <c r="O199" s="20"/>
      <c r="P199" s="20"/>
      <c r="Q199" s="20"/>
      <c r="R199" s="20"/>
      <c r="S199" s="1"/>
      <c r="T199" s="1"/>
      <c r="U199" s="1"/>
      <c r="V199" s="1"/>
      <c r="W199" s="1"/>
      <c r="X199" s="1"/>
      <c r="Y199" s="1"/>
      <c r="Z199" s="1"/>
      <c r="AA199" s="1"/>
    </row>
    <row r="200" spans="1:27" x14ac:dyDescent="0.35">
      <c r="A200" s="20"/>
      <c r="B200" s="20"/>
      <c r="C200" s="20"/>
      <c r="D200" s="20"/>
      <c r="E200" s="20"/>
      <c r="F200" s="20"/>
      <c r="G200" s="20"/>
      <c r="H200" s="20"/>
      <c r="I200" s="20"/>
      <c r="J200" s="20"/>
      <c r="K200" s="20"/>
      <c r="L200" s="20"/>
      <c r="M200" s="20"/>
      <c r="N200" s="20"/>
      <c r="O200" s="20"/>
      <c r="P200" s="20"/>
      <c r="Q200" s="20"/>
      <c r="R200" s="20"/>
      <c r="S200" s="1"/>
      <c r="T200" s="1"/>
      <c r="U200" s="1"/>
      <c r="V200" s="1"/>
      <c r="W200" s="1"/>
      <c r="X200" s="1"/>
      <c r="Y200" s="1"/>
      <c r="Z200" s="1"/>
      <c r="AA200" s="1"/>
    </row>
    <row r="201" spans="1:27" x14ac:dyDescent="0.35">
      <c r="A201" s="20"/>
      <c r="B201" s="20"/>
      <c r="C201" s="20"/>
      <c r="D201" s="20"/>
      <c r="E201" s="20"/>
      <c r="F201" s="20"/>
      <c r="G201" s="20"/>
      <c r="H201" s="20"/>
      <c r="I201" s="20"/>
      <c r="J201" s="20"/>
      <c r="K201" s="20"/>
      <c r="L201" s="20"/>
      <c r="M201" s="20"/>
      <c r="N201" s="20"/>
      <c r="O201" s="20"/>
      <c r="P201" s="20"/>
      <c r="Q201" s="20"/>
      <c r="R201" s="20"/>
      <c r="S201" s="1"/>
      <c r="T201" s="1"/>
      <c r="U201" s="1"/>
      <c r="V201" s="1"/>
      <c r="W201" s="1"/>
      <c r="X201" s="1"/>
      <c r="Y201" s="1"/>
      <c r="Z201" s="1"/>
      <c r="AA201" s="1"/>
    </row>
    <row r="202" spans="1:27" x14ac:dyDescent="0.35">
      <c r="A202" s="20"/>
      <c r="B202" s="20"/>
      <c r="C202" s="20"/>
      <c r="D202" s="20"/>
      <c r="E202" s="20"/>
      <c r="F202" s="20"/>
      <c r="G202" s="20"/>
      <c r="H202" s="20"/>
      <c r="I202" s="20"/>
      <c r="J202" s="20"/>
      <c r="K202" s="20"/>
      <c r="L202" s="20"/>
      <c r="M202" s="20"/>
      <c r="N202" s="20"/>
      <c r="O202" s="20"/>
      <c r="P202" s="20"/>
      <c r="Q202" s="20"/>
      <c r="R202" s="20"/>
      <c r="S202" s="1"/>
      <c r="T202" s="1"/>
      <c r="U202" s="1"/>
      <c r="V202" s="1"/>
      <c r="W202" s="1"/>
      <c r="X202" s="1"/>
      <c r="Y202" s="1"/>
      <c r="Z202" s="1"/>
      <c r="AA202" s="1"/>
    </row>
    <row r="203" spans="1:27" x14ac:dyDescent="0.35">
      <c r="A203" s="20"/>
      <c r="B203" s="20"/>
      <c r="C203" s="20"/>
      <c r="D203" s="20"/>
      <c r="E203" s="20"/>
      <c r="F203" s="20"/>
      <c r="G203" s="20"/>
      <c r="H203" s="20"/>
      <c r="I203" s="20"/>
      <c r="J203" s="20"/>
      <c r="K203" s="20"/>
      <c r="L203" s="20"/>
      <c r="M203" s="20"/>
      <c r="N203" s="20"/>
      <c r="O203" s="20"/>
      <c r="P203" s="20"/>
      <c r="Q203" s="20"/>
      <c r="R203" s="20"/>
      <c r="S203" s="1"/>
      <c r="T203" s="1"/>
      <c r="U203" s="1"/>
      <c r="V203" s="1"/>
      <c r="W203" s="1"/>
      <c r="X203" s="1"/>
      <c r="Y203" s="1"/>
      <c r="Z203" s="1"/>
      <c r="AA203" s="1"/>
    </row>
    <row r="204" spans="1:27" x14ac:dyDescent="0.35">
      <c r="A204" s="20"/>
      <c r="B204" s="20"/>
      <c r="C204" s="20"/>
      <c r="D204" s="20"/>
      <c r="E204" s="20"/>
      <c r="F204" s="20"/>
      <c r="G204" s="20"/>
      <c r="H204" s="20"/>
      <c r="I204" s="20"/>
      <c r="J204" s="20"/>
      <c r="K204" s="20"/>
      <c r="L204" s="20"/>
      <c r="M204" s="20"/>
      <c r="N204" s="20"/>
      <c r="O204" s="20"/>
      <c r="P204" s="20"/>
      <c r="Q204" s="20"/>
      <c r="R204" s="20"/>
      <c r="S204" s="1"/>
      <c r="T204" s="1"/>
      <c r="U204" s="1"/>
      <c r="V204" s="1"/>
      <c r="W204" s="1"/>
      <c r="X204" s="1"/>
      <c r="Y204" s="1"/>
      <c r="Z204" s="1"/>
      <c r="AA204" s="1"/>
    </row>
    <row r="205" spans="1:27" x14ac:dyDescent="0.35">
      <c r="A205" s="20"/>
      <c r="B205" s="20"/>
      <c r="C205" s="20"/>
      <c r="D205" s="20"/>
      <c r="E205" s="20"/>
      <c r="F205" s="20"/>
      <c r="G205" s="20"/>
      <c r="H205" s="20"/>
      <c r="I205" s="20"/>
      <c r="J205" s="20"/>
      <c r="K205" s="20"/>
      <c r="L205" s="20"/>
      <c r="M205" s="20"/>
      <c r="N205" s="20"/>
      <c r="O205" s="20"/>
      <c r="P205" s="20"/>
      <c r="Q205" s="20"/>
      <c r="R205" s="20"/>
      <c r="S205" s="1"/>
      <c r="T205" s="1"/>
      <c r="U205" s="1"/>
      <c r="V205" s="1"/>
      <c r="W205" s="1"/>
      <c r="X205" s="1"/>
      <c r="Y205" s="1"/>
      <c r="Z205" s="1"/>
      <c r="AA205" s="1"/>
    </row>
    <row r="206" spans="1:27" x14ac:dyDescent="0.35">
      <c r="A206" s="20"/>
      <c r="B206" s="20"/>
      <c r="C206" s="20"/>
      <c r="D206" s="20"/>
      <c r="E206" s="20"/>
      <c r="F206" s="20"/>
      <c r="G206" s="20"/>
      <c r="H206" s="20"/>
      <c r="I206" s="20"/>
      <c r="J206" s="20"/>
      <c r="K206" s="20"/>
      <c r="L206" s="20"/>
      <c r="M206" s="20"/>
      <c r="N206" s="20"/>
      <c r="O206" s="20"/>
      <c r="P206" s="20"/>
      <c r="Q206" s="20"/>
      <c r="R206" s="20"/>
      <c r="S206" s="1"/>
      <c r="T206" s="1"/>
      <c r="U206" s="1"/>
      <c r="V206" s="1"/>
      <c r="W206" s="1"/>
      <c r="X206" s="1"/>
      <c r="Y206" s="1"/>
      <c r="Z206" s="1"/>
      <c r="AA206" s="1"/>
    </row>
    <row r="207" spans="1:27" x14ac:dyDescent="0.35">
      <c r="A207" s="20"/>
      <c r="B207" s="20"/>
      <c r="C207" s="20"/>
      <c r="D207" s="20"/>
      <c r="E207" s="20"/>
      <c r="F207" s="20"/>
      <c r="G207" s="20"/>
      <c r="H207" s="20"/>
      <c r="I207" s="20"/>
      <c r="J207" s="20"/>
      <c r="K207" s="20"/>
      <c r="L207" s="20"/>
      <c r="M207" s="20"/>
      <c r="N207" s="20"/>
      <c r="O207" s="20"/>
      <c r="P207" s="20"/>
      <c r="Q207" s="20"/>
      <c r="R207" s="20"/>
      <c r="S207" s="1"/>
      <c r="T207" s="1"/>
      <c r="U207" s="1"/>
      <c r="V207" s="1"/>
      <c r="W207" s="1"/>
      <c r="X207" s="1"/>
      <c r="Y207" s="1"/>
      <c r="Z207" s="1"/>
      <c r="AA207" s="1"/>
    </row>
    <row r="208" spans="1:27" x14ac:dyDescent="0.35">
      <c r="A208" s="20"/>
      <c r="B208" s="20"/>
      <c r="C208" s="20"/>
      <c r="D208" s="20"/>
      <c r="E208" s="20"/>
      <c r="F208" s="20"/>
      <c r="G208" s="20"/>
      <c r="H208" s="20"/>
      <c r="I208" s="20"/>
      <c r="J208" s="20"/>
      <c r="K208" s="20"/>
      <c r="L208" s="20"/>
      <c r="M208" s="20"/>
      <c r="N208" s="20"/>
      <c r="O208" s="20"/>
      <c r="P208" s="20"/>
      <c r="Q208" s="20"/>
      <c r="R208" s="20"/>
      <c r="S208" s="1"/>
      <c r="T208" s="1"/>
      <c r="U208" s="1"/>
      <c r="V208" s="1"/>
      <c r="W208" s="1"/>
      <c r="X208" s="1"/>
      <c r="Y208" s="1"/>
      <c r="Z208" s="1"/>
      <c r="AA208" s="1"/>
    </row>
    <row r="209" spans="1:27" x14ac:dyDescent="0.35">
      <c r="A209" s="20"/>
      <c r="B209" s="20"/>
      <c r="C209" s="20"/>
      <c r="D209" s="20"/>
      <c r="E209" s="20"/>
      <c r="F209" s="20"/>
      <c r="G209" s="20"/>
      <c r="H209" s="20"/>
      <c r="I209" s="20"/>
      <c r="J209" s="20"/>
      <c r="K209" s="20"/>
      <c r="L209" s="20"/>
      <c r="M209" s="20"/>
      <c r="N209" s="20"/>
      <c r="O209" s="20"/>
      <c r="P209" s="20"/>
      <c r="Q209" s="20"/>
      <c r="R209" s="20"/>
      <c r="S209" s="1"/>
      <c r="T209" s="1"/>
      <c r="U209" s="1"/>
      <c r="V209" s="1"/>
      <c r="W209" s="1"/>
      <c r="X209" s="1"/>
      <c r="Y209" s="1"/>
      <c r="Z209" s="1"/>
      <c r="AA209" s="1"/>
    </row>
    <row r="210" spans="1:27" x14ac:dyDescent="0.35">
      <c r="A210" s="20"/>
      <c r="B210" s="20"/>
      <c r="C210" s="20"/>
      <c r="D210" s="20"/>
      <c r="E210" s="20"/>
      <c r="F210" s="20"/>
      <c r="G210" s="20"/>
      <c r="H210" s="20"/>
      <c r="I210" s="20"/>
      <c r="J210" s="20"/>
      <c r="K210" s="20"/>
      <c r="L210" s="20"/>
      <c r="M210" s="20"/>
      <c r="N210" s="20"/>
      <c r="O210" s="20"/>
      <c r="P210" s="20"/>
      <c r="Q210" s="20"/>
      <c r="R210" s="20"/>
      <c r="S210" s="1"/>
      <c r="T210" s="1"/>
      <c r="U210" s="1"/>
      <c r="V210" s="1"/>
      <c r="W210" s="1"/>
      <c r="X210" s="1"/>
      <c r="Y210" s="1"/>
      <c r="Z210" s="1"/>
      <c r="AA210" s="1"/>
    </row>
    <row r="211" spans="1:27" x14ac:dyDescent="0.35">
      <c r="A211" s="20"/>
      <c r="B211" s="20"/>
      <c r="C211" s="20"/>
      <c r="D211" s="20"/>
      <c r="E211" s="20"/>
      <c r="F211" s="20"/>
      <c r="G211" s="20"/>
      <c r="H211" s="20"/>
      <c r="I211" s="20"/>
      <c r="J211" s="20"/>
      <c r="K211" s="20"/>
      <c r="L211" s="20"/>
      <c r="M211" s="20"/>
      <c r="N211" s="20"/>
      <c r="O211" s="20"/>
      <c r="P211" s="20"/>
      <c r="Q211" s="20"/>
      <c r="R211" s="20"/>
      <c r="S211" s="1"/>
      <c r="T211" s="1"/>
      <c r="U211" s="1"/>
      <c r="V211" s="1"/>
      <c r="W211" s="1"/>
      <c r="X211" s="1"/>
      <c r="Y211" s="1"/>
      <c r="Z211" s="1"/>
      <c r="AA211" s="1"/>
    </row>
    <row r="212" spans="1:27" x14ac:dyDescent="0.35">
      <c r="A212" s="20"/>
      <c r="B212" s="20"/>
      <c r="C212" s="20"/>
      <c r="D212" s="20"/>
      <c r="E212" s="20"/>
      <c r="F212" s="20"/>
      <c r="G212" s="20"/>
      <c r="H212" s="20"/>
      <c r="I212" s="20"/>
      <c r="J212" s="20"/>
      <c r="K212" s="20"/>
      <c r="L212" s="20"/>
      <c r="M212" s="20"/>
      <c r="N212" s="20"/>
      <c r="O212" s="20"/>
      <c r="P212" s="20"/>
      <c r="Q212" s="20"/>
      <c r="R212" s="20"/>
      <c r="S212" s="1"/>
      <c r="T212" s="1"/>
      <c r="U212" s="1"/>
      <c r="V212" s="1"/>
      <c r="W212" s="1"/>
      <c r="X212" s="1"/>
      <c r="Y212" s="1"/>
      <c r="Z212" s="1"/>
      <c r="AA212" s="1"/>
    </row>
    <row r="213" spans="1:27" x14ac:dyDescent="0.35">
      <c r="A213" s="20"/>
      <c r="B213" s="20"/>
      <c r="C213" s="20"/>
      <c r="D213" s="20"/>
      <c r="E213" s="20"/>
      <c r="F213" s="20"/>
      <c r="G213" s="20"/>
      <c r="H213" s="20"/>
      <c r="I213" s="20"/>
      <c r="J213" s="20"/>
      <c r="K213" s="20"/>
      <c r="L213" s="20"/>
      <c r="M213" s="20"/>
      <c r="N213" s="20"/>
      <c r="O213" s="20"/>
      <c r="P213" s="20"/>
      <c r="Q213" s="20"/>
      <c r="R213" s="20"/>
      <c r="S213" s="1"/>
      <c r="T213" s="1"/>
      <c r="U213" s="1"/>
      <c r="V213" s="1"/>
      <c r="W213" s="1"/>
      <c r="X213" s="1"/>
      <c r="Y213" s="1"/>
      <c r="Z213" s="1"/>
      <c r="AA213" s="1"/>
    </row>
    <row r="214" spans="1:27" x14ac:dyDescent="0.35">
      <c r="A214" s="20"/>
      <c r="B214" s="20"/>
      <c r="C214" s="20"/>
      <c r="D214" s="20"/>
      <c r="E214" s="20"/>
      <c r="F214" s="20"/>
      <c r="G214" s="20"/>
      <c r="H214" s="20"/>
      <c r="I214" s="20"/>
      <c r="J214" s="20"/>
      <c r="K214" s="20"/>
      <c r="L214" s="20"/>
      <c r="M214" s="20"/>
      <c r="N214" s="20"/>
      <c r="O214" s="20"/>
      <c r="P214" s="20"/>
      <c r="Q214" s="20"/>
      <c r="R214" s="20"/>
      <c r="S214" s="1"/>
      <c r="T214" s="1"/>
      <c r="U214" s="1"/>
      <c r="V214" s="1"/>
      <c r="W214" s="1"/>
      <c r="X214" s="1"/>
      <c r="Y214" s="1"/>
      <c r="Z214" s="1"/>
      <c r="AA214" s="1"/>
    </row>
    <row r="215" spans="1:27" x14ac:dyDescent="0.35">
      <c r="A215" s="20"/>
      <c r="B215" s="20"/>
      <c r="C215" s="20"/>
      <c r="D215" s="20"/>
      <c r="E215" s="20"/>
      <c r="F215" s="20"/>
      <c r="G215" s="20"/>
      <c r="H215" s="20"/>
      <c r="I215" s="20"/>
      <c r="J215" s="20"/>
      <c r="K215" s="20"/>
      <c r="L215" s="20"/>
      <c r="M215" s="20"/>
      <c r="N215" s="20"/>
      <c r="O215" s="20"/>
      <c r="P215" s="20"/>
      <c r="Q215" s="20"/>
      <c r="R215" s="20"/>
      <c r="S215" s="1"/>
      <c r="T215" s="1"/>
      <c r="U215" s="1"/>
      <c r="V215" s="1"/>
      <c r="W215" s="1"/>
      <c r="X215" s="1"/>
      <c r="Y215" s="1"/>
      <c r="Z215" s="1"/>
      <c r="AA215" s="1"/>
    </row>
    <row r="216" spans="1:27" x14ac:dyDescent="0.35">
      <c r="A216" s="20"/>
      <c r="B216" s="20"/>
      <c r="C216" s="20"/>
      <c r="D216" s="20"/>
      <c r="E216" s="20"/>
      <c r="F216" s="20"/>
      <c r="G216" s="20"/>
      <c r="H216" s="20"/>
      <c r="I216" s="20"/>
      <c r="J216" s="20"/>
      <c r="K216" s="20"/>
      <c r="L216" s="20"/>
      <c r="M216" s="20"/>
      <c r="N216" s="20"/>
      <c r="O216" s="20"/>
      <c r="P216" s="20"/>
      <c r="Q216" s="20"/>
      <c r="R216" s="20"/>
      <c r="S216" s="1"/>
      <c r="T216" s="1"/>
      <c r="U216" s="1"/>
      <c r="V216" s="1"/>
      <c r="W216" s="1"/>
      <c r="X216" s="1"/>
      <c r="Y216" s="1"/>
      <c r="Z216" s="1"/>
      <c r="AA216" s="1"/>
    </row>
    <row r="217" spans="1:27" x14ac:dyDescent="0.35">
      <c r="A217" s="20"/>
      <c r="B217" s="20"/>
      <c r="C217" s="20"/>
      <c r="D217" s="20"/>
      <c r="E217" s="20"/>
      <c r="F217" s="20"/>
      <c r="G217" s="20"/>
      <c r="H217" s="20"/>
      <c r="I217" s="20"/>
      <c r="J217" s="20"/>
      <c r="K217" s="20"/>
      <c r="L217" s="20"/>
      <c r="M217" s="20"/>
      <c r="N217" s="20"/>
      <c r="O217" s="20"/>
      <c r="P217" s="20"/>
      <c r="Q217" s="20"/>
      <c r="R217" s="20"/>
      <c r="S217" s="1"/>
      <c r="T217" s="1"/>
      <c r="U217" s="1"/>
      <c r="V217" s="1"/>
      <c r="W217" s="1"/>
      <c r="X217" s="1"/>
      <c r="Y217" s="1"/>
      <c r="Z217" s="1"/>
      <c r="AA217" s="1"/>
    </row>
    <row r="218" spans="1:27" x14ac:dyDescent="0.35">
      <c r="A218" s="20"/>
      <c r="B218" s="20"/>
      <c r="C218" s="20"/>
      <c r="D218" s="20"/>
      <c r="E218" s="20"/>
      <c r="F218" s="20"/>
      <c r="G218" s="20"/>
      <c r="H218" s="20"/>
      <c r="I218" s="20"/>
      <c r="J218" s="20"/>
      <c r="K218" s="20"/>
      <c r="L218" s="20"/>
      <c r="M218" s="20"/>
      <c r="N218" s="20"/>
      <c r="O218" s="20"/>
      <c r="P218" s="20"/>
      <c r="Q218" s="20"/>
      <c r="R218" s="20"/>
      <c r="S218" s="1"/>
      <c r="T218" s="1"/>
      <c r="U218" s="1"/>
      <c r="V218" s="1"/>
      <c r="W218" s="1"/>
      <c r="X218" s="1"/>
      <c r="Y218" s="1"/>
      <c r="Z218" s="1"/>
      <c r="AA218" s="1"/>
    </row>
    <row r="219" spans="1:27" x14ac:dyDescent="0.35">
      <c r="A219" s="20"/>
      <c r="B219" s="20"/>
      <c r="C219" s="20"/>
      <c r="D219" s="20"/>
      <c r="E219" s="20"/>
      <c r="F219" s="20"/>
      <c r="G219" s="20"/>
      <c r="H219" s="20"/>
      <c r="I219" s="20"/>
      <c r="J219" s="20"/>
      <c r="K219" s="20"/>
      <c r="L219" s="20"/>
      <c r="M219" s="20"/>
      <c r="N219" s="20"/>
      <c r="O219" s="20"/>
      <c r="P219" s="20"/>
      <c r="Q219" s="20"/>
      <c r="R219" s="20"/>
      <c r="S219" s="1"/>
      <c r="T219" s="1"/>
      <c r="U219" s="1"/>
      <c r="V219" s="1"/>
      <c r="W219" s="1"/>
      <c r="X219" s="1"/>
      <c r="Y219" s="1"/>
      <c r="Z219" s="1"/>
      <c r="AA219" s="1"/>
    </row>
    <row r="220" spans="1:27" x14ac:dyDescent="0.35">
      <c r="A220" s="20"/>
      <c r="B220" s="20"/>
      <c r="C220" s="20"/>
      <c r="D220" s="20"/>
      <c r="E220" s="20"/>
      <c r="F220" s="20"/>
      <c r="G220" s="20"/>
      <c r="H220" s="20"/>
      <c r="I220" s="20"/>
      <c r="J220" s="20"/>
      <c r="K220" s="20"/>
      <c r="L220" s="20"/>
      <c r="M220" s="20"/>
      <c r="N220" s="20"/>
      <c r="O220" s="20"/>
      <c r="P220" s="20"/>
      <c r="Q220" s="20"/>
      <c r="R220" s="20"/>
      <c r="S220" s="1"/>
      <c r="T220" s="1"/>
      <c r="U220" s="1"/>
      <c r="V220" s="1"/>
      <c r="W220" s="1"/>
      <c r="X220" s="1"/>
      <c r="Y220" s="1"/>
      <c r="Z220" s="1"/>
      <c r="AA220" s="1"/>
    </row>
    <row r="221" spans="1:27" x14ac:dyDescent="0.35">
      <c r="A221" s="20"/>
      <c r="B221" s="20"/>
      <c r="C221" s="20"/>
      <c r="D221" s="20"/>
      <c r="E221" s="20"/>
      <c r="F221" s="20"/>
      <c r="G221" s="20"/>
      <c r="H221" s="20"/>
      <c r="I221" s="20"/>
      <c r="J221" s="20"/>
      <c r="K221" s="20"/>
      <c r="L221" s="20"/>
      <c r="M221" s="20"/>
      <c r="N221" s="20"/>
      <c r="O221" s="20"/>
      <c r="P221" s="20"/>
      <c r="Q221" s="20"/>
      <c r="R221" s="20"/>
      <c r="S221" s="1"/>
      <c r="T221" s="1"/>
      <c r="U221" s="1"/>
      <c r="V221" s="1"/>
      <c r="W221" s="1"/>
      <c r="X221" s="1"/>
      <c r="Y221" s="1"/>
      <c r="Z221" s="1"/>
      <c r="AA221" s="1"/>
    </row>
    <row r="222" spans="1:27" x14ac:dyDescent="0.35">
      <c r="A222" s="20"/>
      <c r="B222" s="20"/>
      <c r="C222" s="20"/>
      <c r="D222" s="20"/>
      <c r="E222" s="20"/>
      <c r="F222" s="20"/>
      <c r="G222" s="20"/>
      <c r="H222" s="20"/>
      <c r="I222" s="20"/>
      <c r="J222" s="20"/>
      <c r="K222" s="20"/>
      <c r="L222" s="20"/>
      <c r="M222" s="20"/>
      <c r="N222" s="20"/>
      <c r="O222" s="20"/>
      <c r="P222" s="20"/>
      <c r="Q222" s="20"/>
      <c r="R222" s="20"/>
      <c r="S222" s="1"/>
      <c r="T222" s="1"/>
      <c r="U222" s="1"/>
      <c r="V222" s="1"/>
      <c r="W222" s="1"/>
      <c r="X222" s="1"/>
      <c r="Y222" s="1"/>
      <c r="Z222" s="1"/>
      <c r="AA222" s="1"/>
    </row>
    <row r="223" spans="1:27" x14ac:dyDescent="0.35">
      <c r="A223" s="20"/>
      <c r="B223" s="20"/>
      <c r="C223" s="20"/>
      <c r="D223" s="20"/>
      <c r="E223" s="20"/>
      <c r="F223" s="20"/>
      <c r="G223" s="20"/>
      <c r="H223" s="20"/>
      <c r="I223" s="20"/>
      <c r="J223" s="20"/>
      <c r="K223" s="20"/>
      <c r="L223" s="20"/>
      <c r="M223" s="20"/>
      <c r="N223" s="20"/>
      <c r="O223" s="20"/>
      <c r="P223" s="20"/>
      <c r="Q223" s="20"/>
      <c r="R223" s="20"/>
      <c r="S223" s="1"/>
      <c r="T223" s="1"/>
      <c r="U223" s="1"/>
      <c r="V223" s="1"/>
      <c r="W223" s="1"/>
      <c r="X223" s="1"/>
      <c r="Y223" s="1"/>
      <c r="Z223" s="1"/>
      <c r="AA223" s="1"/>
    </row>
    <row r="224" spans="1:27" x14ac:dyDescent="0.35">
      <c r="A224" s="20"/>
      <c r="B224" s="20"/>
      <c r="C224" s="20"/>
      <c r="D224" s="20"/>
      <c r="E224" s="20"/>
      <c r="F224" s="20"/>
      <c r="G224" s="20"/>
      <c r="H224" s="20"/>
      <c r="I224" s="20"/>
      <c r="J224" s="20"/>
      <c r="K224" s="20"/>
      <c r="L224" s="20"/>
      <c r="M224" s="20"/>
      <c r="N224" s="20"/>
      <c r="O224" s="20"/>
      <c r="P224" s="20"/>
      <c r="Q224" s="20"/>
      <c r="R224" s="20"/>
      <c r="S224" s="1"/>
      <c r="T224" s="1"/>
      <c r="U224" s="1"/>
      <c r="V224" s="1"/>
      <c r="W224" s="1"/>
      <c r="X224" s="1"/>
      <c r="Y224" s="1"/>
      <c r="Z224" s="1"/>
      <c r="AA224" s="1"/>
    </row>
    <row r="225" spans="1:27" x14ac:dyDescent="0.35">
      <c r="A225" s="20"/>
      <c r="B225" s="20"/>
      <c r="C225" s="20"/>
      <c r="D225" s="20"/>
      <c r="E225" s="20"/>
      <c r="F225" s="20"/>
      <c r="G225" s="20"/>
      <c r="H225" s="20"/>
      <c r="I225" s="20"/>
      <c r="J225" s="20"/>
      <c r="K225" s="20"/>
      <c r="L225" s="20"/>
      <c r="M225" s="20"/>
      <c r="N225" s="20"/>
      <c r="O225" s="20"/>
      <c r="P225" s="20"/>
      <c r="Q225" s="20"/>
      <c r="R225" s="20"/>
      <c r="S225" s="1"/>
      <c r="T225" s="1"/>
      <c r="U225" s="1"/>
      <c r="V225" s="1"/>
      <c r="W225" s="1"/>
      <c r="X225" s="1"/>
      <c r="Y225" s="1"/>
      <c r="Z225" s="1"/>
      <c r="AA225" s="1"/>
    </row>
    <row r="226" spans="1:27" x14ac:dyDescent="0.35">
      <c r="A226" s="20"/>
      <c r="B226" s="20"/>
      <c r="C226" s="20"/>
      <c r="D226" s="20"/>
      <c r="E226" s="20"/>
      <c r="F226" s="20"/>
      <c r="G226" s="20"/>
      <c r="H226" s="20"/>
      <c r="I226" s="20"/>
      <c r="J226" s="20"/>
      <c r="K226" s="20"/>
      <c r="L226" s="20"/>
      <c r="M226" s="20"/>
      <c r="N226" s="20"/>
      <c r="O226" s="20"/>
      <c r="P226" s="20"/>
      <c r="Q226" s="20"/>
      <c r="R226" s="20"/>
      <c r="S226" s="1"/>
      <c r="T226" s="1"/>
      <c r="U226" s="1"/>
      <c r="V226" s="1"/>
      <c r="W226" s="1"/>
      <c r="X226" s="1"/>
      <c r="Y226" s="1"/>
      <c r="Z226" s="1"/>
      <c r="AA226" s="1"/>
    </row>
    <row r="227" spans="1:27" x14ac:dyDescent="0.35">
      <c r="A227" s="20"/>
      <c r="B227" s="20"/>
      <c r="C227" s="20"/>
      <c r="D227" s="20"/>
      <c r="E227" s="20"/>
      <c r="F227" s="20"/>
      <c r="G227" s="20"/>
      <c r="H227" s="20"/>
      <c r="I227" s="20"/>
      <c r="J227" s="20"/>
      <c r="K227" s="20"/>
      <c r="L227" s="20"/>
      <c r="M227" s="20"/>
      <c r="N227" s="20"/>
      <c r="O227" s="20"/>
      <c r="P227" s="20"/>
      <c r="Q227" s="20"/>
      <c r="R227" s="20"/>
      <c r="S227" s="1"/>
      <c r="T227" s="1"/>
      <c r="U227" s="1"/>
      <c r="V227" s="1"/>
      <c r="W227" s="1"/>
      <c r="X227" s="1"/>
      <c r="Y227" s="1"/>
      <c r="Z227" s="1"/>
      <c r="AA227" s="1"/>
    </row>
    <row r="228" spans="1:27" x14ac:dyDescent="0.35">
      <c r="A228" s="20"/>
      <c r="B228" s="20"/>
      <c r="C228" s="20"/>
      <c r="D228" s="20"/>
      <c r="E228" s="20"/>
      <c r="F228" s="20"/>
      <c r="G228" s="20"/>
      <c r="H228" s="20"/>
      <c r="I228" s="20"/>
      <c r="J228" s="20"/>
      <c r="K228" s="20"/>
      <c r="L228" s="20"/>
      <c r="M228" s="20"/>
      <c r="N228" s="20"/>
      <c r="O228" s="20"/>
      <c r="P228" s="20"/>
      <c r="Q228" s="20"/>
      <c r="R228" s="20"/>
      <c r="S228" s="1"/>
      <c r="T228" s="1"/>
      <c r="U228" s="1"/>
      <c r="V228" s="1"/>
      <c r="W228" s="1"/>
      <c r="X228" s="1"/>
      <c r="Y228" s="1"/>
      <c r="Z228" s="1"/>
      <c r="AA228" s="1"/>
    </row>
    <row r="229" spans="1:27" x14ac:dyDescent="0.35">
      <c r="A229" s="20"/>
      <c r="B229" s="20"/>
      <c r="C229" s="20"/>
      <c r="D229" s="20"/>
      <c r="E229" s="20"/>
      <c r="F229" s="20"/>
      <c r="G229" s="20"/>
      <c r="H229" s="20"/>
      <c r="I229" s="20"/>
      <c r="J229" s="20"/>
      <c r="K229" s="20"/>
      <c r="L229" s="20"/>
      <c r="M229" s="20"/>
      <c r="N229" s="20"/>
      <c r="O229" s="20"/>
      <c r="P229" s="20"/>
      <c r="Q229" s="20"/>
      <c r="R229" s="20"/>
      <c r="S229" s="1"/>
      <c r="T229" s="1"/>
      <c r="U229" s="1"/>
      <c r="V229" s="1"/>
      <c r="W229" s="1"/>
      <c r="X229" s="1"/>
      <c r="Y229" s="1"/>
      <c r="Z229" s="1"/>
      <c r="AA229" s="1"/>
    </row>
    <row r="230" spans="1:27" x14ac:dyDescent="0.35">
      <c r="A230" s="20"/>
      <c r="B230" s="20"/>
      <c r="C230" s="20"/>
      <c r="D230" s="20"/>
      <c r="E230" s="20"/>
      <c r="F230" s="20"/>
      <c r="G230" s="20"/>
      <c r="H230" s="20"/>
      <c r="I230" s="20"/>
      <c r="J230" s="20"/>
      <c r="K230" s="20"/>
      <c r="L230" s="20"/>
      <c r="M230" s="20"/>
      <c r="N230" s="20"/>
      <c r="O230" s="20"/>
      <c r="P230" s="20"/>
      <c r="Q230" s="20"/>
      <c r="R230" s="20"/>
      <c r="S230" s="1"/>
      <c r="T230" s="1"/>
      <c r="U230" s="1"/>
      <c r="V230" s="1"/>
      <c r="W230" s="1"/>
      <c r="X230" s="1"/>
      <c r="Y230" s="1"/>
      <c r="Z230" s="1"/>
      <c r="AA230" s="1"/>
    </row>
    <row r="231" spans="1:27" x14ac:dyDescent="0.35">
      <c r="A231" s="20"/>
      <c r="B231" s="20"/>
      <c r="C231" s="20"/>
      <c r="D231" s="20"/>
      <c r="E231" s="20"/>
      <c r="F231" s="20"/>
      <c r="G231" s="20"/>
      <c r="H231" s="20"/>
      <c r="I231" s="20"/>
      <c r="J231" s="20"/>
      <c r="K231" s="20"/>
      <c r="L231" s="20"/>
      <c r="M231" s="20"/>
      <c r="N231" s="20"/>
      <c r="O231" s="20"/>
      <c r="P231" s="20"/>
      <c r="Q231" s="20"/>
      <c r="R231" s="20"/>
      <c r="S231" s="1"/>
      <c r="T231" s="1"/>
      <c r="U231" s="1"/>
      <c r="V231" s="1"/>
      <c r="W231" s="1"/>
      <c r="X231" s="1"/>
      <c r="Y231" s="1"/>
      <c r="Z231" s="1"/>
      <c r="AA231" s="1"/>
    </row>
    <row r="232" spans="1:27" x14ac:dyDescent="0.35">
      <c r="A232" s="20"/>
      <c r="B232" s="20"/>
      <c r="C232" s="20"/>
      <c r="D232" s="20"/>
      <c r="E232" s="20"/>
      <c r="F232" s="20"/>
      <c r="G232" s="20"/>
      <c r="H232" s="20"/>
      <c r="I232" s="20"/>
      <c r="J232" s="20"/>
      <c r="K232" s="20"/>
      <c r="L232" s="20"/>
      <c r="M232" s="20"/>
      <c r="N232" s="20"/>
      <c r="O232" s="20"/>
      <c r="P232" s="20"/>
      <c r="Q232" s="20"/>
      <c r="R232" s="20"/>
      <c r="S232" s="1"/>
      <c r="T232" s="1"/>
      <c r="U232" s="1"/>
      <c r="V232" s="1"/>
      <c r="W232" s="1"/>
      <c r="X232" s="1"/>
      <c r="Y232" s="1"/>
      <c r="Z232" s="1"/>
      <c r="AA232" s="1"/>
    </row>
    <row r="233" spans="1:27" x14ac:dyDescent="0.35">
      <c r="A233" s="20"/>
      <c r="B233" s="20"/>
      <c r="C233" s="20"/>
      <c r="D233" s="20"/>
      <c r="E233" s="20"/>
      <c r="F233" s="20"/>
      <c r="G233" s="20"/>
      <c r="H233" s="20"/>
      <c r="I233" s="20"/>
      <c r="J233" s="20"/>
      <c r="K233" s="20"/>
      <c r="L233" s="20"/>
      <c r="M233" s="20"/>
      <c r="N233" s="20"/>
      <c r="O233" s="20"/>
      <c r="P233" s="20"/>
      <c r="Q233" s="20"/>
      <c r="R233" s="20"/>
      <c r="S233" s="1"/>
      <c r="T233" s="1"/>
      <c r="U233" s="1"/>
      <c r="V233" s="1"/>
      <c r="W233" s="1"/>
      <c r="X233" s="1"/>
      <c r="Y233" s="1"/>
      <c r="Z233" s="1"/>
      <c r="AA233" s="1"/>
    </row>
    <row r="234" spans="1:27" x14ac:dyDescent="0.35">
      <c r="A234" s="20"/>
      <c r="B234" s="20"/>
      <c r="C234" s="20"/>
      <c r="D234" s="20"/>
      <c r="E234" s="20"/>
      <c r="F234" s="20"/>
      <c r="G234" s="20"/>
      <c r="H234" s="20"/>
      <c r="I234" s="20"/>
      <c r="J234" s="20"/>
      <c r="K234" s="20"/>
      <c r="L234" s="20"/>
      <c r="M234" s="20"/>
      <c r="N234" s="20"/>
      <c r="O234" s="20"/>
      <c r="P234" s="20"/>
      <c r="Q234" s="20"/>
      <c r="R234" s="20"/>
      <c r="S234" s="1"/>
      <c r="T234" s="1"/>
      <c r="U234" s="1"/>
      <c r="V234" s="1"/>
      <c r="W234" s="1"/>
      <c r="X234" s="1"/>
      <c r="Y234" s="1"/>
      <c r="Z234" s="1"/>
      <c r="AA234" s="1"/>
    </row>
    <row r="235" spans="1:27" x14ac:dyDescent="0.35">
      <c r="A235" s="20"/>
      <c r="B235" s="20"/>
      <c r="C235" s="20"/>
      <c r="D235" s="20"/>
      <c r="E235" s="20"/>
      <c r="F235" s="20"/>
      <c r="G235" s="20"/>
      <c r="H235" s="20"/>
      <c r="I235" s="20"/>
      <c r="J235" s="20"/>
      <c r="K235" s="20"/>
      <c r="L235" s="20"/>
      <c r="M235" s="20"/>
      <c r="N235" s="20"/>
      <c r="O235" s="20"/>
      <c r="P235" s="20"/>
      <c r="Q235" s="20"/>
      <c r="R235" s="20"/>
      <c r="S235" s="1"/>
      <c r="T235" s="1"/>
      <c r="U235" s="1"/>
      <c r="V235" s="1"/>
      <c r="W235" s="1"/>
      <c r="X235" s="1"/>
      <c r="Y235" s="1"/>
      <c r="Z235" s="1"/>
      <c r="AA235" s="1"/>
    </row>
    <row r="236" spans="1:27" x14ac:dyDescent="0.35">
      <c r="A236" s="20"/>
      <c r="B236" s="20"/>
      <c r="C236" s="20"/>
      <c r="D236" s="20"/>
      <c r="E236" s="20"/>
      <c r="F236" s="20"/>
      <c r="G236" s="20"/>
      <c r="H236" s="20"/>
      <c r="I236" s="20"/>
      <c r="J236" s="20"/>
      <c r="K236" s="20"/>
      <c r="L236" s="20"/>
      <c r="M236" s="20"/>
      <c r="N236" s="20"/>
      <c r="O236" s="20"/>
      <c r="P236" s="20"/>
      <c r="Q236" s="20"/>
      <c r="R236" s="20"/>
      <c r="S236" s="1"/>
      <c r="T236" s="1"/>
      <c r="U236" s="1"/>
      <c r="V236" s="1"/>
      <c r="W236" s="1"/>
      <c r="X236" s="1"/>
      <c r="Y236" s="1"/>
      <c r="Z236" s="1"/>
      <c r="AA236" s="1"/>
    </row>
    <row r="237" spans="1:27" x14ac:dyDescent="0.35">
      <c r="A237" s="20"/>
      <c r="B237" s="20"/>
      <c r="C237" s="20"/>
      <c r="D237" s="20"/>
      <c r="E237" s="20"/>
      <c r="F237" s="20"/>
      <c r="G237" s="20"/>
      <c r="H237" s="20"/>
      <c r="I237" s="20"/>
      <c r="J237" s="20"/>
      <c r="K237" s="20"/>
      <c r="L237" s="20"/>
      <c r="M237" s="20"/>
      <c r="N237" s="20"/>
      <c r="O237" s="20"/>
      <c r="P237" s="20"/>
      <c r="Q237" s="20"/>
      <c r="R237" s="20"/>
      <c r="S237" s="1"/>
      <c r="T237" s="1"/>
      <c r="U237" s="1"/>
      <c r="V237" s="1"/>
      <c r="W237" s="1"/>
      <c r="X237" s="1"/>
      <c r="Y237" s="1"/>
      <c r="Z237" s="1"/>
      <c r="AA237" s="1"/>
    </row>
    <row r="238" spans="1:27" x14ac:dyDescent="0.35">
      <c r="A238" s="20"/>
      <c r="B238" s="20"/>
      <c r="C238" s="20"/>
      <c r="D238" s="20"/>
      <c r="E238" s="20"/>
      <c r="F238" s="20"/>
      <c r="G238" s="20"/>
      <c r="H238" s="20"/>
      <c r="I238" s="20"/>
      <c r="J238" s="20"/>
      <c r="K238" s="20"/>
      <c r="L238" s="20"/>
      <c r="M238" s="20"/>
      <c r="N238" s="20"/>
      <c r="O238" s="20"/>
      <c r="P238" s="20"/>
      <c r="Q238" s="20"/>
      <c r="R238" s="20"/>
      <c r="S238" s="1"/>
      <c r="T238" s="1"/>
      <c r="U238" s="1"/>
      <c r="V238" s="1"/>
      <c r="W238" s="1"/>
      <c r="X238" s="1"/>
      <c r="Y238" s="1"/>
      <c r="Z238" s="1"/>
      <c r="AA238" s="1"/>
    </row>
    <row r="239" spans="1:27" x14ac:dyDescent="0.35">
      <c r="A239" s="20"/>
      <c r="B239" s="20"/>
      <c r="C239" s="20"/>
      <c r="D239" s="20"/>
      <c r="E239" s="20"/>
      <c r="F239" s="20"/>
      <c r="G239" s="20"/>
      <c r="H239" s="20"/>
      <c r="I239" s="20"/>
      <c r="J239" s="20"/>
      <c r="K239" s="20"/>
      <c r="L239" s="20"/>
      <c r="M239" s="20"/>
      <c r="N239" s="20"/>
      <c r="O239" s="20"/>
      <c r="P239" s="20"/>
      <c r="Q239" s="20"/>
      <c r="R239" s="20"/>
      <c r="S239" s="1"/>
      <c r="T239" s="1"/>
      <c r="U239" s="1"/>
      <c r="V239" s="1"/>
      <c r="W239" s="1"/>
      <c r="X239" s="1"/>
      <c r="Y239" s="1"/>
      <c r="Z239" s="1"/>
      <c r="AA239" s="1"/>
    </row>
    <row r="240" spans="1:27" x14ac:dyDescent="0.35">
      <c r="A240" s="20"/>
      <c r="B240" s="20"/>
      <c r="C240" s="20"/>
      <c r="D240" s="20"/>
      <c r="E240" s="20"/>
      <c r="F240" s="20"/>
      <c r="G240" s="20"/>
      <c r="H240" s="20"/>
      <c r="I240" s="20"/>
      <c r="J240" s="20"/>
      <c r="K240" s="20"/>
      <c r="L240" s="20"/>
      <c r="M240" s="20"/>
      <c r="N240" s="20"/>
      <c r="O240" s="20"/>
      <c r="P240" s="20"/>
      <c r="Q240" s="20"/>
      <c r="R240" s="20"/>
      <c r="S240" s="1"/>
      <c r="T240" s="1"/>
      <c r="U240" s="1"/>
      <c r="V240" s="1"/>
      <c r="W240" s="1"/>
      <c r="X240" s="1"/>
      <c r="Y240" s="1"/>
      <c r="Z240" s="1"/>
      <c r="AA240" s="1"/>
    </row>
    <row r="241" spans="1:27" x14ac:dyDescent="0.35">
      <c r="A241" s="20"/>
      <c r="B241" s="20"/>
      <c r="C241" s="20"/>
      <c r="D241" s="20"/>
      <c r="E241" s="20"/>
      <c r="F241" s="20"/>
      <c r="G241" s="20"/>
      <c r="H241" s="20"/>
      <c r="I241" s="20"/>
      <c r="J241" s="20"/>
      <c r="K241" s="20"/>
      <c r="L241" s="20"/>
      <c r="M241" s="20"/>
      <c r="N241" s="20"/>
      <c r="O241" s="20"/>
      <c r="P241" s="20"/>
      <c r="Q241" s="20"/>
      <c r="R241" s="20"/>
      <c r="S241" s="1"/>
      <c r="T241" s="1"/>
      <c r="U241" s="1"/>
      <c r="V241" s="1"/>
      <c r="W241" s="1"/>
      <c r="X241" s="1"/>
      <c r="Y241" s="1"/>
      <c r="Z241" s="1"/>
      <c r="AA241" s="1"/>
    </row>
    <row r="242" spans="1:27" x14ac:dyDescent="0.35">
      <c r="A242" s="20"/>
      <c r="B242" s="20"/>
      <c r="C242" s="20"/>
      <c r="D242" s="20"/>
      <c r="E242" s="20"/>
      <c r="F242" s="20"/>
      <c r="G242" s="20"/>
      <c r="H242" s="20"/>
      <c r="I242" s="20"/>
      <c r="J242" s="20"/>
      <c r="K242" s="20"/>
      <c r="L242" s="20"/>
      <c r="M242" s="20"/>
      <c r="N242" s="20"/>
      <c r="O242" s="20"/>
      <c r="P242" s="20"/>
      <c r="Q242" s="20"/>
      <c r="R242" s="20"/>
      <c r="S242" s="1"/>
      <c r="T242" s="1"/>
      <c r="U242" s="1"/>
      <c r="V242" s="1"/>
      <c r="W242" s="1"/>
      <c r="X242" s="1"/>
      <c r="Y242" s="1"/>
      <c r="Z242" s="1"/>
      <c r="AA242" s="1"/>
    </row>
    <row r="243" spans="1:27" x14ac:dyDescent="0.35">
      <c r="A243" s="20"/>
      <c r="B243" s="20"/>
      <c r="C243" s="20"/>
      <c r="D243" s="20"/>
      <c r="E243" s="20"/>
      <c r="F243" s="20"/>
      <c r="G243" s="20"/>
      <c r="H243" s="20"/>
      <c r="I243" s="20"/>
      <c r="J243" s="20"/>
      <c r="K243" s="20"/>
      <c r="L243" s="20"/>
      <c r="M243" s="20"/>
      <c r="N243" s="20"/>
      <c r="O243" s="20"/>
      <c r="P243" s="20"/>
      <c r="Q243" s="20"/>
      <c r="R243" s="20"/>
      <c r="S243" s="1"/>
      <c r="T243" s="1"/>
      <c r="U243" s="1"/>
      <c r="V243" s="1"/>
      <c r="W243" s="1"/>
      <c r="X243" s="1"/>
      <c r="Y243" s="1"/>
      <c r="Z243" s="1"/>
      <c r="AA243" s="1"/>
    </row>
    <row r="244" spans="1:27" x14ac:dyDescent="0.35">
      <c r="A244" s="20"/>
      <c r="B244" s="20"/>
      <c r="C244" s="20"/>
      <c r="D244" s="20"/>
      <c r="E244" s="20"/>
      <c r="F244" s="20"/>
      <c r="G244" s="20"/>
      <c r="H244" s="20"/>
      <c r="I244" s="20"/>
      <c r="J244" s="20"/>
      <c r="K244" s="20"/>
      <c r="L244" s="20"/>
      <c r="M244" s="20"/>
      <c r="N244" s="20"/>
      <c r="O244" s="20"/>
      <c r="P244" s="20"/>
      <c r="Q244" s="20"/>
      <c r="R244" s="20"/>
      <c r="S244" s="1"/>
      <c r="T244" s="1"/>
      <c r="U244" s="1"/>
      <c r="V244" s="1"/>
      <c r="W244" s="1"/>
      <c r="X244" s="1"/>
      <c r="Y244" s="1"/>
      <c r="Z244" s="1"/>
      <c r="AA244" s="1"/>
    </row>
    <row r="245" spans="1:27" x14ac:dyDescent="0.35">
      <c r="A245" s="20"/>
      <c r="B245" s="20"/>
      <c r="C245" s="20"/>
      <c r="D245" s="20"/>
      <c r="E245" s="20"/>
      <c r="F245" s="20"/>
      <c r="G245" s="20"/>
      <c r="H245" s="20"/>
      <c r="I245" s="20"/>
      <c r="J245" s="20"/>
      <c r="K245" s="20"/>
      <c r="L245" s="20"/>
      <c r="M245" s="20"/>
      <c r="N245" s="20"/>
      <c r="O245" s="20"/>
      <c r="P245" s="20"/>
      <c r="Q245" s="20"/>
      <c r="R245" s="20"/>
      <c r="S245" s="1"/>
      <c r="T245" s="1"/>
      <c r="U245" s="1"/>
      <c r="V245" s="1"/>
      <c r="W245" s="1"/>
      <c r="X245" s="1"/>
      <c r="Y245" s="1"/>
      <c r="Z245" s="1"/>
      <c r="AA245" s="1"/>
    </row>
    <row r="246" spans="1:27" x14ac:dyDescent="0.35">
      <c r="A246" s="20"/>
      <c r="B246" s="20"/>
      <c r="C246" s="20"/>
      <c r="D246" s="20"/>
      <c r="E246" s="20"/>
      <c r="F246" s="20"/>
      <c r="G246" s="20"/>
      <c r="H246" s="20"/>
      <c r="I246" s="20"/>
      <c r="J246" s="20"/>
      <c r="K246" s="20"/>
      <c r="L246" s="20"/>
      <c r="M246" s="20"/>
      <c r="N246" s="20"/>
      <c r="O246" s="20"/>
      <c r="P246" s="20"/>
      <c r="Q246" s="20"/>
      <c r="R246" s="20"/>
      <c r="S246" s="1"/>
      <c r="T246" s="1"/>
      <c r="U246" s="1"/>
      <c r="V246" s="1"/>
      <c r="W246" s="1"/>
      <c r="X246" s="1"/>
      <c r="Y246" s="1"/>
      <c r="Z246" s="1"/>
      <c r="AA246" s="1"/>
    </row>
    <row r="247" spans="1:27" x14ac:dyDescent="0.35">
      <c r="A247" s="20"/>
      <c r="B247" s="20"/>
      <c r="C247" s="20"/>
      <c r="D247" s="20"/>
      <c r="E247" s="20"/>
      <c r="F247" s="20"/>
      <c r="G247" s="20"/>
      <c r="H247" s="20"/>
      <c r="I247" s="20"/>
      <c r="J247" s="20"/>
      <c r="K247" s="20"/>
      <c r="L247" s="20"/>
      <c r="M247" s="20"/>
      <c r="N247" s="20"/>
      <c r="O247" s="20"/>
      <c r="P247" s="20"/>
      <c r="Q247" s="20"/>
      <c r="R247" s="20"/>
      <c r="S247" s="1"/>
      <c r="T247" s="1"/>
      <c r="U247" s="1"/>
      <c r="V247" s="1"/>
      <c r="W247" s="1"/>
      <c r="X247" s="1"/>
      <c r="Y247" s="1"/>
      <c r="Z247" s="1"/>
      <c r="AA247" s="1"/>
    </row>
    <row r="248" spans="1:27" x14ac:dyDescent="0.35">
      <c r="A248" s="20"/>
      <c r="B248" s="20"/>
      <c r="C248" s="20"/>
      <c r="D248" s="20"/>
      <c r="E248" s="20"/>
      <c r="F248" s="20"/>
      <c r="G248" s="20"/>
      <c r="H248" s="20"/>
      <c r="I248" s="20"/>
      <c r="J248" s="20"/>
      <c r="K248" s="20"/>
      <c r="L248" s="20"/>
      <c r="M248" s="20"/>
      <c r="N248" s="20"/>
      <c r="O248" s="20"/>
      <c r="P248" s="20"/>
      <c r="Q248" s="20"/>
      <c r="R248" s="20"/>
      <c r="S248" s="1"/>
      <c r="T248" s="1"/>
      <c r="U248" s="1"/>
      <c r="V248" s="1"/>
      <c r="W248" s="1"/>
      <c r="X248" s="1"/>
      <c r="Y248" s="1"/>
      <c r="Z248" s="1"/>
      <c r="AA248" s="1"/>
    </row>
    <row r="249" spans="1:27" x14ac:dyDescent="0.35">
      <c r="A249" s="20"/>
      <c r="B249" s="20"/>
      <c r="C249" s="20"/>
      <c r="D249" s="20"/>
      <c r="E249" s="20"/>
      <c r="F249" s="20"/>
      <c r="G249" s="20"/>
      <c r="H249" s="20"/>
      <c r="I249" s="20"/>
      <c r="J249" s="20"/>
      <c r="K249" s="20"/>
      <c r="L249" s="20"/>
      <c r="M249" s="20"/>
      <c r="N249" s="20"/>
      <c r="O249" s="20"/>
      <c r="P249" s="20"/>
      <c r="Q249" s="20"/>
      <c r="R249" s="20"/>
      <c r="S249" s="1"/>
      <c r="T249" s="1"/>
      <c r="U249" s="1"/>
      <c r="V249" s="1"/>
      <c r="W249" s="1"/>
      <c r="X249" s="1"/>
      <c r="Y249" s="1"/>
      <c r="Z249" s="1"/>
      <c r="AA249" s="1"/>
    </row>
    <row r="250" spans="1:27"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Page</vt:lpstr>
      <vt:lpstr>Statements</vt:lpstr>
      <vt:lpstr>Trend_CommonSize</vt:lpstr>
      <vt:lpstr>Ratios</vt:lpstr>
      <vt:lpstr>Assumptions Sheet</vt:lpstr>
      <vt:lpstr>5Y - Forecast</vt:lpstr>
      <vt:lpstr>Beta</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Chowdary Ananthaneni (21 JGBS)</dc:creator>
  <cp:lastModifiedBy>Neha Chowdary Ananthaneni (21 JGBS)</cp:lastModifiedBy>
  <dcterms:created xsi:type="dcterms:W3CDTF">2025-02-26T19:32:29Z</dcterms:created>
  <dcterms:modified xsi:type="dcterms:W3CDTF">2025-04-04T12:46:26Z</dcterms:modified>
</cp:coreProperties>
</file>