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09A587C0D9A6827B/Documents/"/>
    </mc:Choice>
  </mc:AlternateContent>
  <xr:revisionPtr revIDLastSave="6" documentId="8_{A7DC3C4E-91ED-4D8B-BF67-F0FB6A0CCDCB}" xr6:coauthVersionLast="47" xr6:coauthVersionMax="47" xr10:uidLastSave="{AD40E0BE-7DDB-413D-AB80-FB73082C3EA8}"/>
  <bookViews>
    <workbookView xWindow="-120" yWindow="-120" windowWidth="20730" windowHeight="11160" activeTab="3" xr2:uid="{408BA6AB-5196-496B-9C80-B057CC378CDA}"/>
  </bookViews>
  <sheets>
    <sheet name="Main Data" sheetId="1" r:id="rId1"/>
    <sheet name=" Pivot 1" sheetId="6" r:id="rId2"/>
    <sheet name="Pivot 2" sheetId="7" r:id="rId3"/>
    <sheet name="Dashboard" sheetId="2" r:id="rId4"/>
  </sheets>
  <definedNames>
    <definedName name="_xlcn.WorksheetConnection_Hrdataset.xlsxTable1" hidden="1">Table1[]</definedName>
    <definedName name="Slicer_Department">#N/A</definedName>
    <definedName name="Slicer_Department1">#N/A</definedName>
    <definedName name="Slicer_Gender">#N/A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876F7934-8845-4945-9796-88D515C7AA90}">
      <x14:pivotCaches>
        <pivotCache cacheId="10" r:id="rId15"/>
        <pivotCache cacheId="11"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Hr datase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5" i="6" l="1"/>
  <c r="B36" i="6"/>
  <c r="B37" i="6"/>
  <c r="B38" i="6"/>
  <c r="M38" i="6"/>
  <c r="M39" i="6"/>
  <c r="M40" i="6"/>
  <c r="M41" i="6"/>
  <c r="M42" i="6"/>
  <c r="M43" i="6"/>
  <c r="M46" i="6"/>
  <c r="M47" i="6"/>
  <c r="P20" i="7"/>
  <c r="N46" i="6" l="1"/>
  <c r="O46" i="6" s="1"/>
  <c r="N47" i="6"/>
  <c r="O47" i="6" s="1"/>
  <c r="P17" i="7"/>
  <c r="O20" i="7"/>
  <c r="P19" i="7"/>
  <c r="P15" i="7"/>
  <c r="T15" i="7"/>
  <c r="O18" i="7"/>
  <c r="O17" i="7"/>
  <c r="N17" i="7"/>
  <c r="T16" i="7"/>
  <c r="N18" i="7"/>
  <c r="P16" i="7"/>
  <c r="O19" i="7"/>
  <c r="N20" i="7"/>
  <c r="N15" i="7"/>
  <c r="N16" i="7"/>
  <c r="N19" i="7"/>
  <c r="P18" i="7"/>
  <c r="O15" i="7"/>
  <c r="O16" i="7"/>
  <c r="U16" i="7" l="1"/>
  <c r="V16" i="7" s="1"/>
  <c r="U15" i="7"/>
  <c r="V15" i="7" s="1"/>
  <c r="T17" i="7"/>
  <c r="AN43" i="6" l="1"/>
  <c r="AN42" i="6"/>
  <c r="AN41" i="6"/>
  <c r="AN38" i="6"/>
  <c r="AN39" i="6"/>
  <c r="AN40" i="6"/>
  <c r="AI43" i="6"/>
  <c r="AI42" i="6"/>
  <c r="AI41" i="6"/>
  <c r="AI40" i="6"/>
  <c r="AI39" i="6"/>
  <c r="AI38" i="6"/>
  <c r="AE42" i="6"/>
  <c r="AE39" i="6"/>
  <c r="AE41" i="6"/>
  <c r="AE40" i="6"/>
  <c r="AE38" i="6"/>
  <c r="AE37" i="6"/>
  <c r="AB37" i="6"/>
  <c r="AB41" i="6"/>
  <c r="AB42" i="6"/>
  <c r="AB40" i="6"/>
  <c r="AB39" i="6"/>
  <c r="AB38" i="6"/>
  <c r="V39" i="6"/>
  <c r="V38" i="6"/>
  <c r="V37" i="6"/>
  <c r="V36" i="6"/>
  <c r="G43" i="6"/>
  <c r="G39" i="6"/>
  <c r="G40" i="6"/>
  <c r="G41" i="6"/>
  <c r="G38" i="6"/>
  <c r="G42" i="6"/>
  <c r="D17" i="7"/>
  <c r="D20" i="7"/>
  <c r="D19" i="7"/>
  <c r="D18" i="7"/>
  <c r="H15" i="7"/>
  <c r="H18" i="7"/>
  <c r="H16" i="7"/>
  <c r="D15" i="7"/>
  <c r="H17" i="7"/>
  <c r="D16" i="7"/>
  <c r="W36" i="6" l="1"/>
  <c r="X36" i="6" s="1"/>
  <c r="W37" i="6"/>
  <c r="X37" i="6" s="1"/>
  <c r="W38" i="6"/>
  <c r="X38"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E0CD2A-6AEC-4083-B6D8-6E924D16A8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B161A0-CB25-4BD2-B938-CB82356958C9}" name="WorksheetConnection_Hr dataset.xlsx!Table1" type="102" refreshedVersion="8" minRefreshableVersion="5">
    <extLst>
      <ext xmlns:x15="http://schemas.microsoft.com/office/spreadsheetml/2010/11/main" uri="{DE250136-89BD-433C-8126-D09CA5730AF9}">
        <x15:connection id="Table1" autoDelete="1">
          <x15:rangePr sourceName="_xlcn.WorksheetConnection_Hrdataset.xlsxTable1"/>
        </x15:connection>
      </ext>
    </extLst>
  </connection>
</connections>
</file>

<file path=xl/sharedStrings.xml><?xml version="1.0" encoding="utf-8"?>
<sst xmlns="http://schemas.openxmlformats.org/spreadsheetml/2006/main" count="981" uniqueCount="232">
  <si>
    <t>Employee ID</t>
  </si>
  <si>
    <t>Full Name</t>
  </si>
  <si>
    <t>Gender</t>
  </si>
  <si>
    <t>Age</t>
  </si>
  <si>
    <t>Age range</t>
  </si>
  <si>
    <t>Region</t>
  </si>
  <si>
    <t>Job Title</t>
  </si>
  <si>
    <t>Department</t>
  </si>
  <si>
    <t>Manager/Supervisor</t>
  </si>
  <si>
    <t>Date of Hire</t>
  </si>
  <si>
    <t>Employment Status</t>
  </si>
  <si>
    <t>Work Location</t>
  </si>
  <si>
    <t>Salary</t>
  </si>
  <si>
    <t>Pay Grade</t>
  </si>
  <si>
    <t>Bonus/Allowances</t>
  </si>
  <si>
    <t>Insurance Details</t>
  </si>
  <si>
    <t>Leave Taken</t>
  </si>
  <si>
    <t>Performance Rating</t>
  </si>
  <si>
    <t>Training Programs Attended</t>
  </si>
  <si>
    <t>Skills</t>
  </si>
  <si>
    <t>Certifications</t>
  </si>
  <si>
    <t>Lori Nguyen</t>
  </si>
  <si>
    <t>Female</t>
  </si>
  <si>
    <t>18-25</t>
  </si>
  <si>
    <t>East</t>
  </si>
  <si>
    <t>Manager</t>
  </si>
  <si>
    <t>Finance</t>
  </si>
  <si>
    <t>Luis Reynolds</t>
  </si>
  <si>
    <t>2019-03-15</t>
  </si>
  <si>
    <t>Full-Time</t>
  </si>
  <si>
    <t>Head Office</t>
  </si>
  <si>
    <t>C</t>
  </si>
  <si>
    <t>Health</t>
  </si>
  <si>
    <t>Leadership Training</t>
  </si>
  <si>
    <t>Design</t>
  </si>
  <si>
    <t>Certified Professional</t>
  </si>
  <si>
    <t>Gary Garcia</t>
  </si>
  <si>
    <t>Male</t>
  </si>
  <si>
    <t>26-35</t>
  </si>
  <si>
    <t>Central</t>
  </si>
  <si>
    <t>Designer</t>
  </si>
  <si>
    <t>HR</t>
  </si>
  <si>
    <t>Ashley Simmons MD</t>
  </si>
  <si>
    <t>2022-12-20</t>
  </si>
  <si>
    <t>Branch Office</t>
  </si>
  <si>
    <t>B</t>
  </si>
  <si>
    <t>None</t>
  </si>
  <si>
    <t>Excel Workshop</t>
  </si>
  <si>
    <t>Jeremy Nguyen</t>
  </si>
  <si>
    <t>West</t>
  </si>
  <si>
    <t>HR Specialist</t>
  </si>
  <si>
    <t>Marketing</t>
  </si>
  <si>
    <t>Cassandra Duncan</t>
  </si>
  <si>
    <t>2022-08-10</t>
  </si>
  <si>
    <t>Remote</t>
  </si>
  <si>
    <t>D</t>
  </si>
  <si>
    <t>Management</t>
  </si>
  <si>
    <t>Advanced Training</t>
  </si>
  <si>
    <t>Kimberly Jones</t>
  </si>
  <si>
    <t>36-45</t>
  </si>
  <si>
    <t>Operations</t>
  </si>
  <si>
    <t>Janet Harris</t>
  </si>
  <si>
    <t>2024-09-03</t>
  </si>
  <si>
    <t>Contract</t>
  </si>
  <si>
    <t>A</t>
  </si>
  <si>
    <t>Health + Dental</t>
  </si>
  <si>
    <t>Python</t>
  </si>
  <si>
    <t>Anthony Gates</t>
  </si>
  <si>
    <t>56 &lt;</t>
  </si>
  <si>
    <t>Mr. Frank Clay</t>
  </si>
  <si>
    <t>2019-03-14</t>
  </si>
  <si>
    <t>Courtney Foster</t>
  </si>
  <si>
    <t>Developer</t>
  </si>
  <si>
    <t>Dorothy Price</t>
  </si>
  <si>
    <t>2017-01-23</t>
  </si>
  <si>
    <t>Communication</t>
  </si>
  <si>
    <t>Catherine Hall</t>
  </si>
  <si>
    <t>Michele Sexton</t>
  </si>
  <si>
    <t>2024-08-17</t>
  </si>
  <si>
    <t>Deanna Ball</t>
  </si>
  <si>
    <t>South</t>
  </si>
  <si>
    <t>IT</t>
  </si>
  <si>
    <t>Richard Schmidt</t>
  </si>
  <si>
    <t>2014-12-09</t>
  </si>
  <si>
    <t>Candace Nelson</t>
  </si>
  <si>
    <t>Teresa Pearson</t>
  </si>
  <si>
    <t>2021-06-28</t>
  </si>
  <si>
    <t>Mandy Davis</t>
  </si>
  <si>
    <t>Laura Hart</t>
  </si>
  <si>
    <t>2018-05-20</t>
  </si>
  <si>
    <t>Matthew Powell</t>
  </si>
  <si>
    <t>Andrea May</t>
  </si>
  <si>
    <t>2017-02-13</t>
  </si>
  <si>
    <t>Bruce Nelson</t>
  </si>
  <si>
    <t>Casey Martin</t>
  </si>
  <si>
    <t>2024-05-05</t>
  </si>
  <si>
    <t>Excel</t>
  </si>
  <si>
    <t>Dawn Cole</t>
  </si>
  <si>
    <t>46-55</t>
  </si>
  <si>
    <t>Amber Allen</t>
  </si>
  <si>
    <t>2022-04-19</t>
  </si>
  <si>
    <t>Tanner Morse</t>
  </si>
  <si>
    <t>North</t>
  </si>
  <si>
    <t>Adam Johnson</t>
  </si>
  <si>
    <t>2015-11-16</t>
  </si>
  <si>
    <t>Jose Griffin</t>
  </si>
  <si>
    <t>Nicole Dominguez</t>
  </si>
  <si>
    <t>2023-09-09</t>
  </si>
  <si>
    <t>Daniel Hawkins</t>
  </si>
  <si>
    <t>Andrew Best</t>
  </si>
  <si>
    <t>2017-12-12</t>
  </si>
  <si>
    <t>Part-Time</t>
  </si>
  <si>
    <t>Elaine Mcclain</t>
  </si>
  <si>
    <t>Gabrielle Rodriguez</t>
  </si>
  <si>
    <t>2017-03-10</t>
  </si>
  <si>
    <t>Allison Harvey</t>
  </si>
  <si>
    <t>2019-03-04</t>
  </si>
  <si>
    <t>Thomas Kramer</t>
  </si>
  <si>
    <t>Tristan Mejia</t>
  </si>
  <si>
    <t>2022-11-20</t>
  </si>
  <si>
    <t>Kevin Whitaker</t>
  </si>
  <si>
    <t>Analyst</t>
  </si>
  <si>
    <t>Mary Welch</t>
  </si>
  <si>
    <t>2021-03-02</t>
  </si>
  <si>
    <t>Dustin Carter</t>
  </si>
  <si>
    <t>Douglas Miles</t>
  </si>
  <si>
    <t>2021-08-01</t>
  </si>
  <si>
    <t>Nicole Williamson</t>
  </si>
  <si>
    <t>Jessica Fleming</t>
  </si>
  <si>
    <t>2015-08-14</t>
  </si>
  <si>
    <t>Matthew Knight</t>
  </si>
  <si>
    <t>Christine Lee</t>
  </si>
  <si>
    <t>2015-10-21</t>
  </si>
  <si>
    <t>Donna Jones</t>
  </si>
  <si>
    <t>Mario Smith DVM</t>
  </si>
  <si>
    <t>2015-03-14</t>
  </si>
  <si>
    <t>Carolyn Bullock</t>
  </si>
  <si>
    <t>Joseph Francis</t>
  </si>
  <si>
    <t>2024-05-22</t>
  </si>
  <si>
    <t>Wendy Gomez</t>
  </si>
  <si>
    <t>Sarah Young</t>
  </si>
  <si>
    <t>2017-03-19</t>
  </si>
  <si>
    <t>Michael Thomas</t>
  </si>
  <si>
    <t>Aaron Hart</t>
  </si>
  <si>
    <t>2021-09-15</t>
  </si>
  <si>
    <t>Kevin Bell</t>
  </si>
  <si>
    <t>Brian Boyd</t>
  </si>
  <si>
    <t>2022-05-09</t>
  </si>
  <si>
    <t>Richard Landry</t>
  </si>
  <si>
    <t>Steven Krueger</t>
  </si>
  <si>
    <t>2017-06-22</t>
  </si>
  <si>
    <t>George Hurley</t>
  </si>
  <si>
    <t>Debra Williams</t>
  </si>
  <si>
    <t>2020-11-28</t>
  </si>
  <si>
    <t>Mark Lopez</t>
  </si>
  <si>
    <t>Karen Mitchell</t>
  </si>
  <si>
    <t>2015-08-30</t>
  </si>
  <si>
    <t>Robert Williams</t>
  </si>
  <si>
    <t>Joseph Sanders</t>
  </si>
  <si>
    <t>2018-10-27</t>
  </si>
  <si>
    <t>Mary Schmidt</t>
  </si>
  <si>
    <t>Shelly George</t>
  </si>
  <si>
    <t>2018-08-26</t>
  </si>
  <si>
    <t>Mary Martinez</t>
  </si>
  <si>
    <t>Nicole Houston</t>
  </si>
  <si>
    <t>2023-07-24</t>
  </si>
  <si>
    <t>Paul Hall</t>
  </si>
  <si>
    <t>Kristin Shaffer</t>
  </si>
  <si>
    <t>2018-07-09</t>
  </si>
  <si>
    <t>Samantha Foster</t>
  </si>
  <si>
    <t>Joel Aguilar</t>
  </si>
  <si>
    <t>2016-12-21</t>
  </si>
  <si>
    <t>Timothy Aguilar</t>
  </si>
  <si>
    <t>Michael Wade</t>
  </si>
  <si>
    <t>2019-06-27</t>
  </si>
  <si>
    <t>Charles Andrews</t>
  </si>
  <si>
    <t>Jessica Walsh</t>
  </si>
  <si>
    <t>2021-08-27</t>
  </si>
  <si>
    <t>Veronica Nelson</t>
  </si>
  <si>
    <t>Kelly Mack</t>
  </si>
  <si>
    <t>2017-05-28</t>
  </si>
  <si>
    <t>Chris Sanchez</t>
  </si>
  <si>
    <t>John Conley</t>
  </si>
  <si>
    <t>2022-01-30</t>
  </si>
  <si>
    <t>Cassie Galvan</t>
  </si>
  <si>
    <t>Aaron Baker</t>
  </si>
  <si>
    <t>2017-04-20</t>
  </si>
  <si>
    <t>Jessica Jones</t>
  </si>
  <si>
    <t>Christopher Bass</t>
  </si>
  <si>
    <t>2019-07-22</t>
  </si>
  <si>
    <t>Emily Walker</t>
  </si>
  <si>
    <t>Sean Tucker PhD</t>
  </si>
  <si>
    <t>2018-11-29</t>
  </si>
  <si>
    <t>Vickie Lewis</t>
  </si>
  <si>
    <t>Jacob Scott</t>
  </si>
  <si>
    <t>2022-11-14</t>
  </si>
  <si>
    <t>Alexis Clark</t>
  </si>
  <si>
    <t>Joel Park</t>
  </si>
  <si>
    <t>2016-02-23</t>
  </si>
  <si>
    <t>Robert Davis</t>
  </si>
  <si>
    <t>Russell Marshall</t>
  </si>
  <si>
    <t>2018-05-18</t>
  </si>
  <si>
    <t>Daniel Brown MD</t>
  </si>
  <si>
    <t>James Holden</t>
  </si>
  <si>
    <t>2024-03-09</t>
  </si>
  <si>
    <t>Anna Payne</t>
  </si>
  <si>
    <t>Thomas Murphy</t>
  </si>
  <si>
    <t>2024-03-27</t>
  </si>
  <si>
    <t>Rhonda Pena</t>
  </si>
  <si>
    <t>Mark Abbott</t>
  </si>
  <si>
    <t>2019-12-23</t>
  </si>
  <si>
    <t>Nicole Gonzalez</t>
  </si>
  <si>
    <t>Robin Lynch</t>
  </si>
  <si>
    <t>2016-08-25</t>
  </si>
  <si>
    <t>Row Labels</t>
  </si>
  <si>
    <t>Grand Total</t>
  </si>
  <si>
    <t>Sum of Salary</t>
  </si>
  <si>
    <t>Count of Full Name</t>
  </si>
  <si>
    <t>No. of Employee to Employment status</t>
  </si>
  <si>
    <t>Salaries to departments</t>
  </si>
  <si>
    <t>Column Labels</t>
  </si>
  <si>
    <t>Age range to gender</t>
  </si>
  <si>
    <t>Total</t>
  </si>
  <si>
    <t>Workplace</t>
  </si>
  <si>
    <t>Sum of Leave Taken</t>
  </si>
  <si>
    <t>leaves data</t>
  </si>
  <si>
    <t>Region count</t>
  </si>
  <si>
    <t>Average of Performance Rating</t>
  </si>
  <si>
    <t>Salary by job titles</t>
  </si>
  <si>
    <t>No. of employees to employee status</t>
  </si>
  <si>
    <t>Skills breakdown</t>
  </si>
  <si>
    <t>average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</si>
</sst>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0">
    <font>
      <sz val="11"/>
      <color theme="1"/>
      <name val="Aptos Narrow"/>
      <family val="2"/>
      <scheme val="minor"/>
    </font>
    <font>
      <sz val="11"/>
      <color theme="1"/>
      <name val="Kulim Park"/>
    </font>
    <font>
      <sz val="11"/>
      <color theme="1"/>
      <name val="Aptos Narrow"/>
      <family val="2"/>
      <scheme val="minor"/>
    </font>
    <font>
      <b/>
      <sz val="11"/>
      <color theme="1"/>
      <name val="Aptos Narrow"/>
      <family val="2"/>
      <scheme val="minor"/>
    </font>
    <font>
      <sz val="11"/>
      <color theme="0"/>
      <name val="Aptos Narrow"/>
      <family val="2"/>
      <scheme val="minor"/>
    </font>
    <font>
      <b/>
      <sz val="11"/>
      <color theme="0"/>
      <name val="Kulim Park"/>
    </font>
    <font>
      <sz val="11"/>
      <color theme="0"/>
      <name val="Kulim Park"/>
    </font>
    <font>
      <sz val="18"/>
      <color theme="0"/>
      <name val="Arial Black"/>
      <family val="2"/>
    </font>
    <font>
      <b/>
      <sz val="11"/>
      <color theme="0"/>
      <name val="Aptos Narrow"/>
      <family val="2"/>
      <scheme val="minor"/>
    </font>
    <font>
      <b/>
      <sz val="12"/>
      <color theme="1"/>
      <name val="Aptos Narrow"/>
      <family val="2"/>
      <scheme val="minor"/>
    </font>
  </fonts>
  <fills count="7">
    <fill>
      <patternFill patternType="none"/>
    </fill>
    <fill>
      <patternFill patternType="gray125"/>
    </fill>
    <fill>
      <patternFill patternType="solid">
        <fgColor rgb="FF282828"/>
        <bgColor indexed="64"/>
      </patternFill>
    </fill>
    <fill>
      <patternFill patternType="solid">
        <fgColor theme="0"/>
        <bgColor indexed="64"/>
      </patternFill>
    </fill>
    <fill>
      <patternFill patternType="solid">
        <fgColor theme="3" tint="9.9978637043366805E-2"/>
        <bgColor indexed="64"/>
      </patternFill>
    </fill>
    <fill>
      <patternFill patternType="solid">
        <fgColor theme="1" tint="0.249977111117893"/>
        <bgColor indexed="6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47">
    <xf numFmtId="0" fontId="0" fillId="0" borderId="0" xfId="0"/>
    <xf numFmtId="0" fontId="1" fillId="0" borderId="0" xfId="0" applyFont="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0" fillId="2" borderId="0" xfId="0" applyFill="1"/>
    <xf numFmtId="0" fontId="0" fillId="0" borderId="0" xfId="0" applyNumberFormat="1"/>
    <xf numFmtId="0" fontId="3" fillId="6" borderId="10" xfId="0" applyFont="1" applyFill="1" applyBorder="1"/>
    <xf numFmtId="0" fontId="0" fillId="0" borderId="0" xfId="0" pivotButton="1"/>
    <xf numFmtId="0" fontId="0" fillId="0" borderId="0" xfId="0" applyAlignment="1">
      <alignment horizontal="left"/>
    </xf>
    <xf numFmtId="0" fontId="4" fillId="5" borderId="0" xfId="0" applyFont="1" applyFill="1"/>
    <xf numFmtId="0" fontId="3" fillId="6" borderId="11" xfId="0" applyFont="1" applyFill="1" applyBorder="1" applyAlignment="1">
      <alignment horizontal="left"/>
    </xf>
    <xf numFmtId="0" fontId="3" fillId="6" borderId="11" xfId="0" applyNumberFormat="1" applyFont="1" applyFill="1" applyBorder="1"/>
    <xf numFmtId="0" fontId="7" fillId="2" borderId="0" xfId="0" applyFont="1" applyFill="1"/>
    <xf numFmtId="0" fontId="0" fillId="2" borderId="0" xfId="0" applyFill="1" applyAlignment="1">
      <alignment horizontal="center" vertical="top"/>
    </xf>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3" fillId="6" borderId="11" xfId="0" applyFont="1" applyFill="1" applyBorder="1" applyAlignment="1">
      <alignment horizontal="center" vertical="center"/>
    </xf>
    <xf numFmtId="0" fontId="3" fillId="6" borderId="10" xfId="0" applyFont="1" applyFill="1" applyBorder="1" applyAlignment="1">
      <alignment horizontal="center" vertical="center"/>
    </xf>
    <xf numFmtId="9" fontId="3" fillId="0" borderId="0" xfId="1" applyFont="1"/>
    <xf numFmtId="0" fontId="3" fillId="6" borderId="0" xfId="0" applyFont="1" applyFill="1"/>
    <xf numFmtId="0" fontId="3" fillId="6" borderId="11" xfId="0" applyFont="1" applyFill="1" applyBorder="1"/>
    <xf numFmtId="10" fontId="3" fillId="0" borderId="0" xfId="0" applyNumberFormat="1" applyFont="1"/>
    <xf numFmtId="10" fontId="4" fillId="2" borderId="0" xfId="0" applyNumberFormat="1" applyFont="1" applyFill="1"/>
    <xf numFmtId="9" fontId="8" fillId="2" borderId="0" xfId="0" applyNumberFormat="1" applyFont="1" applyFill="1"/>
    <xf numFmtId="0" fontId="4" fillId="2" borderId="0" xfId="0" applyFont="1" applyFill="1"/>
    <xf numFmtId="0" fontId="3" fillId="0" borderId="0" xfId="0" applyFont="1"/>
    <xf numFmtId="9" fontId="0" fillId="0" borderId="0" xfId="0" applyNumberFormat="1"/>
    <xf numFmtId="164" fontId="0" fillId="0" borderId="0" xfId="0" applyNumberFormat="1"/>
    <xf numFmtId="0" fontId="3" fillId="6" borderId="1" xfId="0" applyFont="1" applyFill="1" applyBorder="1"/>
    <xf numFmtId="0" fontId="0" fillId="0" borderId="1" xfId="0" applyBorder="1"/>
    <xf numFmtId="164" fontId="0" fillId="0" borderId="1" xfId="0" applyNumberFormat="1" applyBorder="1"/>
    <xf numFmtId="0" fontId="0" fillId="0" borderId="1" xfId="0" applyNumberFormat="1" applyBorder="1"/>
    <xf numFmtId="2" fontId="0" fillId="0" borderId="0" xfId="0" applyNumberFormat="1"/>
    <xf numFmtId="9" fontId="3" fillId="0" borderId="1" xfId="1" applyFont="1" applyBorder="1"/>
    <xf numFmtId="9" fontId="0" fillId="0" borderId="1" xfId="0" applyNumberFormat="1" applyBorder="1"/>
    <xf numFmtId="0" fontId="3" fillId="6" borderId="1" xfId="0" applyNumberFormat="1" applyFont="1" applyFill="1" applyBorder="1"/>
    <xf numFmtId="0" fontId="9" fillId="3" borderId="2" xfId="0" applyFont="1" applyFill="1" applyBorder="1" applyAlignment="1">
      <alignment horizontal="center" vertical="top"/>
    </xf>
    <xf numFmtId="0" fontId="9" fillId="3" borderId="3" xfId="0" applyFont="1" applyFill="1" applyBorder="1" applyAlignment="1">
      <alignment horizontal="center" vertical="top"/>
    </xf>
    <xf numFmtId="0" fontId="9" fillId="3" borderId="4" xfId="0" applyFont="1" applyFill="1" applyBorder="1" applyAlignment="1">
      <alignment horizontal="center" vertical="top"/>
    </xf>
    <xf numFmtId="0" fontId="9" fillId="3" borderId="5" xfId="0" applyFont="1" applyFill="1" applyBorder="1" applyAlignment="1">
      <alignment horizontal="center" vertical="top"/>
    </xf>
    <xf numFmtId="0" fontId="9" fillId="3" borderId="1" xfId="0" applyFont="1" applyFill="1" applyBorder="1" applyAlignment="1">
      <alignment horizontal="center" vertical="top"/>
    </xf>
    <xf numFmtId="0" fontId="9" fillId="3" borderId="6" xfId="0" applyFont="1" applyFill="1" applyBorder="1" applyAlignment="1">
      <alignment horizontal="center" vertical="top"/>
    </xf>
    <xf numFmtId="0" fontId="9" fillId="3" borderId="7" xfId="0" applyFont="1" applyFill="1" applyBorder="1" applyAlignment="1">
      <alignment horizontal="center" vertical="top"/>
    </xf>
    <xf numFmtId="0" fontId="9" fillId="3" borderId="8" xfId="0" applyFont="1" applyFill="1" applyBorder="1" applyAlignment="1">
      <alignment horizontal="center" vertical="top"/>
    </xf>
    <xf numFmtId="0" fontId="9" fillId="3" borderId="9" xfId="0" applyFont="1" applyFill="1" applyBorder="1" applyAlignment="1">
      <alignment horizontal="center" vertical="top"/>
    </xf>
    <xf numFmtId="0" fontId="4" fillId="5" borderId="0" xfId="0" applyFont="1" applyFill="1" applyAlignment="1">
      <alignment horizontal="center"/>
    </xf>
  </cellXfs>
  <cellStyles count="2">
    <cellStyle name="Normal" xfId="0" builtinId="0"/>
    <cellStyle name="Per cent" xfId="1" builtinId="5"/>
  </cellStyles>
  <dxfs count="33">
    <dxf>
      <fill>
        <patternFill>
          <bgColor theme="9" tint="0.79998168889431442"/>
        </patternFill>
      </fill>
    </dxf>
    <dxf>
      <fill>
        <patternFill>
          <bgColor theme="3" tint="0.749961851863155"/>
        </patternFill>
      </fill>
    </dxf>
    <dxf>
      <fill>
        <patternFill>
          <bgColor rgb="FFFF0000"/>
        </patternFill>
      </fill>
    </dxf>
    <dxf>
      <fill>
        <patternFill>
          <bgColor theme="9" tint="0.59996337778862885"/>
        </patternFill>
      </fill>
    </dxf>
    <dxf>
      <alignment horizontal="center"/>
    </dxf>
    <dxf>
      <alignment vertical="center"/>
    </dxf>
    <dxf>
      <numFmt numFmtId="164" formatCode="0.0"/>
    </dxf>
    <dxf>
      <numFmt numFmtId="164" formatCode="0.0"/>
    </dxf>
    <dxf>
      <numFmt numFmtId="2" formatCode="0.00"/>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numFmt numFmtId="0" formatCode="General"/>
      <fill>
        <patternFill patternType="solid">
          <fgColor indexed="64"/>
          <bgColor theme="0"/>
        </patternFill>
      </fill>
      <alignment horizontal="center" vertical="top"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strike val="0"/>
        <outline val="0"/>
        <shadow val="0"/>
        <u val="none"/>
        <vertAlign val="baseline"/>
        <sz val="12"/>
        <color theme="1"/>
        <name val="Aptos Narrow"/>
        <family val="2"/>
        <scheme val="minor"/>
      </font>
      <fill>
        <patternFill patternType="solid">
          <fgColor indexed="64"/>
          <bgColor theme="0"/>
        </patternFill>
      </fill>
      <alignment horizontal="center" vertical="top" textRotation="0" wrapText="0" indent="0" justifyLastLine="0" shrinkToFit="0" readingOrder="0"/>
    </dxf>
    <dxf>
      <font>
        <b/>
        <strike val="0"/>
        <outline val="0"/>
        <shadow val="0"/>
        <u val="none"/>
        <vertAlign val="baseline"/>
        <sz val="11"/>
        <color theme="0"/>
        <name val="Kulim Park"/>
        <scheme val="none"/>
      </font>
      <fill>
        <patternFill patternType="solid">
          <fgColor indexed="64"/>
          <bgColor theme="3" tint="9.9978637043366805E-2"/>
        </patternFill>
      </fill>
      <alignment horizontal="center" vertical="center" textRotation="0" wrapText="0" indent="0" justifyLastLine="0" shrinkToFit="0" readingOrder="0"/>
    </dxf>
    <dxf>
      <font>
        <sz val="10"/>
        <name val="Amiri"/>
        <scheme val="none"/>
      </font>
      <fill>
        <patternFill>
          <fgColor rgb="FF1F1F1F"/>
          <bgColor rgb="FF1F1F1F"/>
        </patternFill>
      </fill>
    </dxf>
  </dxfs>
  <tableStyles count="3" defaultTableStyle="TableStyleMedium2" defaultPivotStyle="PivotStyleLight16">
    <tableStyle name="Slicer Style 2" pivot="0" table="0" count="2" xr9:uid="{D069C2E9-07DA-4081-8F25-5131D5107B5E}"/>
    <tableStyle name="Slicer Style 3" pivot="0" table="0" count="4" xr9:uid="{348F9264-50A5-48EE-9F71-17C97DD16D6C}">
      <tableStyleElement type="wholeTable" dxfId="32"/>
    </tableStyle>
    <tableStyle name="Slicer Style 4" pivot="0" table="0" count="1" xr9:uid="{F8BC8AB1-D00D-4B6E-91A6-5A04F326F390}"/>
  </tableStyles>
  <colors>
    <mruColors>
      <color rgb="FFE5B244"/>
      <color rgb="FFF54E0B"/>
      <color rgb="FFFFFF99"/>
      <color rgb="FF77933C"/>
      <color rgb="FF948A54"/>
      <color rgb="FF1F1F1F"/>
      <color rgb="FF282828"/>
    </mruColors>
  </colors>
  <extLst>
    <ext xmlns:x14="http://schemas.microsoft.com/office/spreadsheetml/2009/9/main" uri="{46F421CA-312F-682f-3DD2-61675219B42D}">
      <x14:dxfs count="6">
        <dxf>
          <font>
            <sz val="11"/>
            <color rgb="FF1F1F1F"/>
            <name val="Amiri"/>
            <scheme val="none"/>
          </font>
          <fill>
            <patternFill>
              <fgColor rgb="FFE5B244"/>
              <bgColor rgb="FFE5B244"/>
            </patternFill>
          </fill>
        </dxf>
        <dxf>
          <font>
            <b/>
            <i val="0"/>
            <sz val="12"/>
            <color rgb="FF1F1F1F"/>
            <name val="Amiri"/>
            <scheme val="none"/>
          </font>
          <fill>
            <patternFill>
              <fgColor rgb="FFE5B244"/>
              <bgColor rgb="FFE5B244"/>
            </patternFill>
          </fill>
        </dxf>
        <dxf>
          <font>
            <color rgb="FFE5B244"/>
            <name val="Amiri"/>
            <scheme val="none"/>
          </font>
          <fill>
            <patternFill>
              <bgColor rgb="FF282828"/>
            </patternFill>
          </fill>
        </dxf>
        <dxf>
          <font>
            <b val="0"/>
            <i val="0"/>
            <sz val="10"/>
            <color rgb="FF1F1F1F"/>
            <name val="Amiri"/>
            <scheme val="none"/>
          </font>
          <fill>
            <patternFill>
              <fgColor rgb="FFE5B244"/>
              <bgColor rgb="FFE5B244"/>
            </patternFill>
          </fill>
        </dxf>
        <dxf>
          <font>
            <b/>
            <i val="0"/>
            <sz val="10"/>
            <color rgb="FF1F1F1F"/>
            <name val="Aptos Display"/>
            <family val="2"/>
            <scheme val="major"/>
          </font>
        </dxf>
        <dxf>
          <font>
            <b/>
            <i val="0"/>
            <color rgb="FF1F1F1F"/>
            <name val="Aptos Display"/>
            <family val="2"/>
            <scheme val="major"/>
          </font>
          <fill>
            <patternFill>
              <fgColor rgb="FFE5B244"/>
              <bgColor rgb="FFE5B244"/>
            </patternFill>
          </fill>
        </dxf>
      </x14:dxfs>
    </ext>
    <ext xmlns:x14="http://schemas.microsoft.com/office/spreadsheetml/2009/9/main" uri="{EB79DEF2-80B8-43e5-95BD-54CBDDF9020C}">
      <x14:slicerStyles defaultSlicerStyle="Slicer Style 3">
        <x14:slicerStyle name="Slicer Style 2">
          <x14:slicerStyleElements>
            <x14:slicerStyleElement type="hoveredSelectedItemWithData" dxfId="5"/>
            <x14:slicerStyleElement type="hoveredSelectedItemWithNoData" dxfId="4"/>
          </x14:slicerStyleElements>
        </x14:slicerStyle>
        <x14:slicerStyle name="Slicer Style 3">
          <x14:slicerStyleElements>
            <x14:slicerStyleElement type="selectedItemWithData" dxfId="3"/>
            <x14:slicerStyleElement type="hoveredUnselectedItemWithData" dxfId="2"/>
            <x14:slicerStyleElement type="hoveredSelectedItemWithData" dxfId="1"/>
          </x14:slicerStyleElements>
        </x14:slicerStyle>
        <x14:slicerStyle name="Slicer Style 4">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 Pivot 1'!$B$34</c:f>
              <c:strCache>
                <c:ptCount val="1"/>
                <c:pt idx="0">
                  <c:v>Count of Full Name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15-4F0B-88E4-AAFA7419CD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15-4F0B-88E4-AAFA7419CD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115-4F0B-88E4-AAFA7419CD63}"/>
              </c:ext>
            </c:extLst>
          </c:dPt>
          <c:cat>
            <c:strRef>
              <c:f>' Pivot 1'!$A$35:$A$37</c:f>
              <c:strCache>
                <c:ptCount val="3"/>
                <c:pt idx="0">
                  <c:v>Contract</c:v>
                </c:pt>
                <c:pt idx="1">
                  <c:v>Full-Time</c:v>
                </c:pt>
                <c:pt idx="2">
                  <c:v>Part-Time</c:v>
                </c:pt>
              </c:strCache>
            </c:strRef>
          </c:cat>
          <c:val>
            <c:numRef>
              <c:f>' Pivot 1'!$B$35:$B$37</c:f>
              <c:numCache>
                <c:formatCode>General</c:formatCode>
                <c:ptCount val="3"/>
                <c:pt idx="0">
                  <c:v>17</c:v>
                </c:pt>
                <c:pt idx="1">
                  <c:v>20</c:v>
                </c:pt>
                <c:pt idx="2">
                  <c:v>13</c:v>
                </c:pt>
              </c:numCache>
            </c:numRef>
          </c:val>
          <c:extLst>
            <c:ext xmlns:c16="http://schemas.microsoft.com/office/drawing/2014/chart" uri="{C3380CC4-5D6E-409C-BE32-E72D297353CC}">
              <c16:uniqueId val="{00000000-1CD0-4136-9713-60322BB29E3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'Pivot 2'!$M$15:$M$19</c:f>
              <c:strCache>
                <c:ptCount val="5"/>
                <c:pt idx="0">
                  <c:v>18-25</c:v>
                </c:pt>
                <c:pt idx="1">
                  <c:v>26-35</c:v>
                </c:pt>
                <c:pt idx="2">
                  <c:v>36-45</c:v>
                </c:pt>
                <c:pt idx="3">
                  <c:v>46-55</c:v>
                </c:pt>
                <c:pt idx="4">
                  <c:v>56 &lt;</c:v>
                </c:pt>
              </c:strCache>
            </c:strRef>
          </c:cat>
          <c:val>
            <c:numRef>
              <c:f>'Pivot 2'!$N$15:$N$19</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5955-4AD1-941D-54EE02EB3C1B}"/>
            </c:ext>
          </c:extLst>
        </c:ser>
        <c:ser>
          <c:idx val="1"/>
          <c:order val="1"/>
          <c:spPr>
            <a:solidFill>
              <a:schemeClr val="accent2"/>
            </a:solidFill>
            <a:ln>
              <a:noFill/>
            </a:ln>
            <a:effectLst/>
          </c:spPr>
          <c:invertIfNegative val="0"/>
          <c:cat>
            <c:strRef>
              <c:f>'Pivot 2'!$M$15:$M$19</c:f>
              <c:strCache>
                <c:ptCount val="5"/>
                <c:pt idx="0">
                  <c:v>18-25</c:v>
                </c:pt>
                <c:pt idx="1">
                  <c:v>26-35</c:v>
                </c:pt>
                <c:pt idx="2">
                  <c:v>36-45</c:v>
                </c:pt>
                <c:pt idx="3">
                  <c:v>46-55</c:v>
                </c:pt>
                <c:pt idx="4">
                  <c:v>56 &lt;</c:v>
                </c:pt>
              </c:strCache>
            </c:strRef>
          </c:cat>
          <c:val>
            <c:numRef>
              <c:f>'Pivot 2'!$O$15:$O$19</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5955-4AD1-941D-54EE02EB3C1B}"/>
            </c:ext>
          </c:extLst>
        </c:ser>
        <c:dLbls>
          <c:showLegendKey val="0"/>
          <c:showVal val="0"/>
          <c:showCatName val="0"/>
          <c:showSerName val="0"/>
          <c:showPercent val="0"/>
          <c:showBubbleSize val="0"/>
        </c:dLbls>
        <c:gapWidth val="219"/>
        <c:overlap val="-27"/>
        <c:axId val="674446495"/>
        <c:axId val="674446015"/>
      </c:barChart>
      <c:catAx>
        <c:axId val="67444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46015"/>
        <c:crosses val="autoZero"/>
        <c:auto val="1"/>
        <c:lblAlgn val="ctr"/>
        <c:lblOffset val="100"/>
        <c:noMultiLvlLbl val="0"/>
      </c:catAx>
      <c:valAx>
        <c:axId val="67444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46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981948472674463"/>
          <c:y val="0"/>
          <c:w val="0.5648601347968738"/>
          <c:h val="0.79629629629629628"/>
        </c:manualLayout>
      </c:layout>
      <c:pieChart>
        <c:varyColors val="1"/>
        <c:ser>
          <c:idx val="0"/>
          <c:order val="0"/>
          <c:dPt>
            <c:idx val="0"/>
            <c:bubble3D val="0"/>
            <c:spPr>
              <a:solidFill>
                <a:srgbClr val="E5B244"/>
              </a:solidFill>
              <a:ln w="19050">
                <a:solidFill>
                  <a:srgbClr val="1F1F1F"/>
                </a:solidFill>
              </a:ln>
              <a:effectLst/>
            </c:spPr>
            <c:extLst>
              <c:ext xmlns:c16="http://schemas.microsoft.com/office/drawing/2014/chart" uri="{C3380CC4-5D6E-409C-BE32-E72D297353CC}">
                <c16:uniqueId val="{0000000B-0F86-4892-8619-F2DA5DB34BBA}"/>
              </c:ext>
            </c:extLst>
          </c:dPt>
          <c:dPt>
            <c:idx val="1"/>
            <c:bubble3D val="0"/>
            <c:spPr>
              <a:solidFill>
                <a:schemeClr val="bg2">
                  <a:lumMod val="25000"/>
                </a:schemeClr>
              </a:solidFill>
              <a:ln w="19050">
                <a:solidFill>
                  <a:srgbClr val="1F1F1F"/>
                </a:solidFill>
              </a:ln>
              <a:effectLst/>
            </c:spPr>
            <c:extLst>
              <c:ext xmlns:c16="http://schemas.microsoft.com/office/drawing/2014/chart" uri="{C3380CC4-5D6E-409C-BE32-E72D297353CC}">
                <c16:uniqueId val="{0000000C-0F86-4892-8619-F2DA5DB34BBA}"/>
              </c:ext>
            </c:extLst>
          </c:dPt>
          <c:dPt>
            <c:idx val="2"/>
            <c:bubble3D val="0"/>
            <c:spPr>
              <a:solidFill>
                <a:schemeClr val="bg1"/>
              </a:solidFill>
              <a:ln w="19050">
                <a:solidFill>
                  <a:srgbClr val="1F1F1F"/>
                </a:solidFill>
              </a:ln>
              <a:effectLst/>
            </c:spPr>
            <c:extLst>
              <c:ext xmlns:c16="http://schemas.microsoft.com/office/drawing/2014/chart" uri="{C3380CC4-5D6E-409C-BE32-E72D297353CC}">
                <c16:uniqueId val="{0000000A-0F86-4892-8619-F2DA5DB34BBA}"/>
              </c:ext>
            </c:extLst>
          </c:dPt>
          <c:cat>
            <c:numRef>
              <c:f>('Pivot 2'!$H$15,'Pivot 2'!$H$16,'Pivot 2'!$H$17)</c:f>
              <c:numCache>
                <c:formatCode>General</c:formatCode>
                <c:ptCount val="3"/>
                <c:pt idx="0">
                  <c:v>17</c:v>
                </c:pt>
                <c:pt idx="1">
                  <c:v>20</c:v>
                </c:pt>
                <c:pt idx="2">
                  <c:v>13</c:v>
                </c:pt>
              </c:numCache>
            </c:numRef>
          </c:cat>
          <c:val>
            <c:numRef>
              <c:f>('Pivot 2'!$H$15,'Pivot 2'!$H$16,'Pivot 2'!$H$17)</c:f>
              <c:numCache>
                <c:formatCode>General</c:formatCode>
                <c:ptCount val="3"/>
                <c:pt idx="0">
                  <c:v>17</c:v>
                </c:pt>
                <c:pt idx="1">
                  <c:v>20</c:v>
                </c:pt>
                <c:pt idx="2">
                  <c:v>13</c:v>
                </c:pt>
              </c:numCache>
            </c:numRef>
          </c:val>
          <c:extLst>
            <c:ext xmlns:c16="http://schemas.microsoft.com/office/drawing/2014/chart" uri="{C3380CC4-5D6E-409C-BE32-E72D297353CC}">
              <c16:uniqueId val="{00000009-0F86-4892-8619-F2DA5DB34BB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43781027371578557"/>
          <c:w val="0.84879716903275104"/>
          <c:h val="0.56218905472636815"/>
        </c:manualLayout>
      </c:layout>
      <c:barChart>
        <c:barDir val="bar"/>
        <c:grouping val="stacked"/>
        <c:varyColors val="0"/>
        <c:ser>
          <c:idx val="0"/>
          <c:order val="0"/>
          <c:spPr>
            <a:solidFill>
              <a:srgbClr val="E5B244"/>
            </a:solidFill>
            <a:ln>
              <a:noFill/>
            </a:ln>
            <a:effectLst/>
          </c:spPr>
          <c:invertIfNegative val="0"/>
          <c:val>
            <c:numRef>
              <c:f>' Pivot 1'!$W$36</c:f>
              <c:numCache>
                <c:formatCode>0.00%</c:formatCode>
                <c:ptCount val="1"/>
                <c:pt idx="0">
                  <c:v>0.46</c:v>
                </c:pt>
              </c:numCache>
            </c:numRef>
          </c:val>
          <c:extLst>
            <c:ext xmlns:c16="http://schemas.microsoft.com/office/drawing/2014/chart" uri="{C3380CC4-5D6E-409C-BE32-E72D297353CC}">
              <c16:uniqueId val="{00000000-E81F-4019-9436-A5DA816235CE}"/>
            </c:ext>
          </c:extLst>
        </c:ser>
        <c:ser>
          <c:idx val="1"/>
          <c:order val="1"/>
          <c:spPr>
            <a:solidFill>
              <a:schemeClr val="tx1"/>
            </a:solidFill>
            <a:ln>
              <a:noFill/>
            </a:ln>
            <a:effectLst/>
          </c:spPr>
          <c:invertIfNegative val="0"/>
          <c:val>
            <c:numRef>
              <c:f>' Pivot 1'!$X$36</c:f>
              <c:numCache>
                <c:formatCode>0.00%</c:formatCode>
                <c:ptCount val="1"/>
                <c:pt idx="0">
                  <c:v>0.54</c:v>
                </c:pt>
              </c:numCache>
            </c:numRef>
          </c:val>
          <c:extLst>
            <c:ext xmlns:c16="http://schemas.microsoft.com/office/drawing/2014/chart" uri="{C3380CC4-5D6E-409C-BE32-E72D297353CC}">
              <c16:uniqueId val="{00000001-E81F-4019-9436-A5DA816235CE}"/>
            </c:ext>
          </c:extLst>
        </c:ser>
        <c:dLbls>
          <c:showLegendKey val="0"/>
          <c:showVal val="0"/>
          <c:showCatName val="0"/>
          <c:showSerName val="0"/>
          <c:showPercent val="0"/>
          <c:showBubbleSize val="0"/>
        </c:dLbls>
        <c:gapWidth val="150"/>
        <c:overlap val="100"/>
        <c:axId val="1955863024"/>
        <c:axId val="1955874064"/>
      </c:barChart>
      <c:catAx>
        <c:axId val="1955863024"/>
        <c:scaling>
          <c:orientation val="minMax"/>
        </c:scaling>
        <c:delete val="1"/>
        <c:axPos val="l"/>
        <c:majorTickMark val="none"/>
        <c:minorTickMark val="none"/>
        <c:tickLblPos val="nextTo"/>
        <c:crossAx val="1955874064"/>
        <c:crosses val="autoZero"/>
        <c:auto val="1"/>
        <c:lblAlgn val="ctr"/>
        <c:lblOffset val="100"/>
        <c:noMultiLvlLbl val="0"/>
      </c:catAx>
      <c:valAx>
        <c:axId val="1955874064"/>
        <c:scaling>
          <c:orientation val="minMax"/>
        </c:scaling>
        <c:delete val="1"/>
        <c:axPos val="b"/>
        <c:numFmt formatCode="0.00%" sourceLinked="1"/>
        <c:majorTickMark val="none"/>
        <c:minorTickMark val="none"/>
        <c:tickLblPos val="nextTo"/>
        <c:crossAx val="195586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0915033243274635E-2"/>
          <c:y val="0.22828221810170499"/>
          <c:w val="0.84036939113252318"/>
          <c:h val="0.47223500908540278"/>
        </c:manualLayout>
      </c:layout>
      <c:barChart>
        <c:barDir val="bar"/>
        <c:grouping val="stacked"/>
        <c:varyColors val="0"/>
        <c:ser>
          <c:idx val="0"/>
          <c:order val="0"/>
          <c:spPr>
            <a:solidFill>
              <a:srgbClr val="E5B244"/>
            </a:solidFill>
            <a:ln>
              <a:noFill/>
            </a:ln>
            <a:effectLst/>
          </c:spPr>
          <c:invertIfNegative val="0"/>
          <c:val>
            <c:numRef>
              <c:f>' Pivot 1'!$W$37</c:f>
              <c:numCache>
                <c:formatCode>0.00%</c:formatCode>
                <c:ptCount val="1"/>
                <c:pt idx="0">
                  <c:v>0.16</c:v>
                </c:pt>
              </c:numCache>
            </c:numRef>
          </c:val>
          <c:extLst>
            <c:ext xmlns:c16="http://schemas.microsoft.com/office/drawing/2014/chart" uri="{C3380CC4-5D6E-409C-BE32-E72D297353CC}">
              <c16:uniqueId val="{00000000-31AC-46FA-B76A-6A4137761058}"/>
            </c:ext>
          </c:extLst>
        </c:ser>
        <c:ser>
          <c:idx val="1"/>
          <c:order val="1"/>
          <c:spPr>
            <a:solidFill>
              <a:schemeClr val="tx1"/>
            </a:solidFill>
            <a:ln>
              <a:noFill/>
            </a:ln>
            <a:effectLst/>
          </c:spPr>
          <c:invertIfNegative val="0"/>
          <c:val>
            <c:numRef>
              <c:f>' Pivot 1'!$X$37</c:f>
              <c:numCache>
                <c:formatCode>0.00%</c:formatCode>
                <c:ptCount val="1"/>
                <c:pt idx="0">
                  <c:v>0.84</c:v>
                </c:pt>
              </c:numCache>
            </c:numRef>
          </c:val>
          <c:extLst>
            <c:ext xmlns:c16="http://schemas.microsoft.com/office/drawing/2014/chart" uri="{C3380CC4-5D6E-409C-BE32-E72D297353CC}">
              <c16:uniqueId val="{00000001-31AC-46FA-B76A-6A4137761058}"/>
            </c:ext>
          </c:extLst>
        </c:ser>
        <c:dLbls>
          <c:showLegendKey val="0"/>
          <c:showVal val="0"/>
          <c:showCatName val="0"/>
          <c:showSerName val="0"/>
          <c:showPercent val="0"/>
          <c:showBubbleSize val="0"/>
        </c:dLbls>
        <c:gapWidth val="150"/>
        <c:overlap val="100"/>
        <c:axId val="1695988128"/>
        <c:axId val="1955878384"/>
      </c:barChart>
      <c:catAx>
        <c:axId val="1695988128"/>
        <c:scaling>
          <c:orientation val="minMax"/>
        </c:scaling>
        <c:delete val="1"/>
        <c:axPos val="l"/>
        <c:majorTickMark val="none"/>
        <c:minorTickMark val="none"/>
        <c:tickLblPos val="nextTo"/>
        <c:crossAx val="1955878384"/>
        <c:crosses val="autoZero"/>
        <c:auto val="1"/>
        <c:lblAlgn val="ctr"/>
        <c:lblOffset val="100"/>
        <c:noMultiLvlLbl val="0"/>
      </c:catAx>
      <c:valAx>
        <c:axId val="1955878384"/>
        <c:scaling>
          <c:orientation val="minMax"/>
        </c:scaling>
        <c:delete val="1"/>
        <c:axPos val="b"/>
        <c:numFmt formatCode="0.00%" sourceLinked="1"/>
        <c:majorTickMark val="none"/>
        <c:minorTickMark val="none"/>
        <c:tickLblPos val="nextTo"/>
        <c:crossAx val="169598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20091353095822956"/>
          <c:w val="0.62446167097329885"/>
          <c:h val="0.49834983498349833"/>
        </c:manualLayout>
      </c:layout>
      <c:barChart>
        <c:barDir val="bar"/>
        <c:grouping val="stacked"/>
        <c:varyColors val="0"/>
        <c:ser>
          <c:idx val="0"/>
          <c:order val="0"/>
          <c:spPr>
            <a:solidFill>
              <a:srgbClr val="E5B244"/>
            </a:solidFill>
            <a:ln>
              <a:noFill/>
            </a:ln>
            <a:effectLst/>
          </c:spPr>
          <c:invertIfNegative val="0"/>
          <c:val>
            <c:numRef>
              <c:f>' Pivot 1'!$W$38</c:f>
              <c:numCache>
                <c:formatCode>0.00%</c:formatCode>
                <c:ptCount val="1"/>
                <c:pt idx="0">
                  <c:v>0.38</c:v>
                </c:pt>
              </c:numCache>
            </c:numRef>
          </c:val>
          <c:extLst>
            <c:ext xmlns:c16="http://schemas.microsoft.com/office/drawing/2014/chart" uri="{C3380CC4-5D6E-409C-BE32-E72D297353CC}">
              <c16:uniqueId val="{00000000-7D63-42D5-91EA-ECC8AA80544F}"/>
            </c:ext>
          </c:extLst>
        </c:ser>
        <c:ser>
          <c:idx val="1"/>
          <c:order val="1"/>
          <c:spPr>
            <a:solidFill>
              <a:schemeClr val="tx1"/>
            </a:solidFill>
            <a:ln>
              <a:noFill/>
            </a:ln>
            <a:effectLst/>
          </c:spPr>
          <c:invertIfNegative val="0"/>
          <c:val>
            <c:numRef>
              <c:f>' Pivot 1'!$X$38</c:f>
              <c:numCache>
                <c:formatCode>0.00%</c:formatCode>
                <c:ptCount val="1"/>
                <c:pt idx="0">
                  <c:v>0.62</c:v>
                </c:pt>
              </c:numCache>
            </c:numRef>
          </c:val>
          <c:extLst>
            <c:ext xmlns:c16="http://schemas.microsoft.com/office/drawing/2014/chart" uri="{C3380CC4-5D6E-409C-BE32-E72D297353CC}">
              <c16:uniqueId val="{00000001-7D63-42D5-91EA-ECC8AA80544F}"/>
            </c:ext>
          </c:extLst>
        </c:ser>
        <c:dLbls>
          <c:showLegendKey val="0"/>
          <c:showVal val="0"/>
          <c:showCatName val="0"/>
          <c:showSerName val="0"/>
          <c:showPercent val="0"/>
          <c:showBubbleSize val="0"/>
        </c:dLbls>
        <c:gapWidth val="150"/>
        <c:overlap val="100"/>
        <c:axId val="1954498048"/>
        <c:axId val="1954502848"/>
      </c:barChart>
      <c:catAx>
        <c:axId val="1954498048"/>
        <c:scaling>
          <c:orientation val="minMax"/>
        </c:scaling>
        <c:delete val="1"/>
        <c:axPos val="l"/>
        <c:majorTickMark val="none"/>
        <c:minorTickMark val="none"/>
        <c:tickLblPos val="nextTo"/>
        <c:crossAx val="1954502848"/>
        <c:crosses val="autoZero"/>
        <c:auto val="1"/>
        <c:lblAlgn val="ctr"/>
        <c:lblOffset val="100"/>
        <c:noMultiLvlLbl val="0"/>
      </c:catAx>
      <c:valAx>
        <c:axId val="1954502848"/>
        <c:scaling>
          <c:orientation val="minMax"/>
        </c:scaling>
        <c:delete val="1"/>
        <c:axPos val="b"/>
        <c:numFmt formatCode="0.00%" sourceLinked="1"/>
        <c:majorTickMark val="none"/>
        <c:minorTickMark val="none"/>
        <c:tickLblPos val="nextTo"/>
        <c:crossAx val="195449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65091038700491"/>
          <c:y val="0.14505912567380691"/>
          <c:w val="0.43722260709223842"/>
          <c:h val="0.66758671295120364"/>
        </c:manualLayout>
      </c:layout>
      <c:doughnutChart>
        <c:varyColors val="1"/>
        <c:ser>
          <c:idx val="0"/>
          <c:order val="0"/>
          <c:spPr>
            <a:ln w="19050">
              <a:solidFill>
                <a:schemeClr val="bg1"/>
              </a:solidFill>
            </a:ln>
          </c:spPr>
          <c:explosion val="11"/>
          <c:dPt>
            <c:idx val="0"/>
            <c:bubble3D val="0"/>
            <c:spPr>
              <a:solidFill>
                <a:schemeClr val="bg1"/>
              </a:solidFill>
              <a:ln w="19050">
                <a:solidFill>
                  <a:schemeClr val="bg1"/>
                </a:solidFill>
              </a:ln>
              <a:effectLst/>
            </c:spPr>
            <c:extLst>
              <c:ext xmlns:c16="http://schemas.microsoft.com/office/drawing/2014/chart" uri="{C3380CC4-5D6E-409C-BE32-E72D297353CC}">
                <c16:uniqueId val="{00000001-1797-4B75-A3CE-2DB6C111E562}"/>
              </c:ext>
            </c:extLst>
          </c:dPt>
          <c:dPt>
            <c:idx val="1"/>
            <c:bubble3D val="0"/>
            <c:spPr>
              <a:solidFill>
                <a:schemeClr val="tx1"/>
              </a:solidFill>
              <a:ln w="19050">
                <a:noFill/>
              </a:ln>
              <a:effectLst/>
            </c:spPr>
            <c:extLst>
              <c:ext xmlns:c16="http://schemas.microsoft.com/office/drawing/2014/chart" uri="{C3380CC4-5D6E-409C-BE32-E72D297353CC}">
                <c16:uniqueId val="{00000003-1797-4B75-A3CE-2DB6C111E562}"/>
              </c:ext>
            </c:extLst>
          </c:dPt>
          <c:val>
            <c:numRef>
              <c:f>' Pivot 1'!$N$46:$O$46</c:f>
              <c:numCache>
                <c:formatCode>0%</c:formatCode>
                <c:ptCount val="2"/>
                <c:pt idx="0">
                  <c:v>0.48</c:v>
                </c:pt>
                <c:pt idx="1">
                  <c:v>0.52</c:v>
                </c:pt>
              </c:numCache>
            </c:numRef>
          </c:val>
          <c:extLst>
            <c:ext xmlns:c16="http://schemas.microsoft.com/office/drawing/2014/chart" uri="{C3380CC4-5D6E-409C-BE32-E72D297353CC}">
              <c16:uniqueId val="{00000004-1797-4B75-A3CE-2DB6C111E5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6520845006733704"/>
          <c:y val="0.21719451735199768"/>
          <c:w val="0.24813153961136025"/>
          <c:h val="0.54248366013071891"/>
        </c:manualLayout>
      </c:layout>
      <c:doughnutChart>
        <c:varyColors val="1"/>
        <c:ser>
          <c:idx val="0"/>
          <c:order val="0"/>
          <c:spPr>
            <a:solidFill>
              <a:srgbClr val="E5B244"/>
            </a:solidFill>
          </c:spPr>
          <c:explosion val="11"/>
          <c:dPt>
            <c:idx val="0"/>
            <c:bubble3D val="0"/>
            <c:spPr>
              <a:solidFill>
                <a:srgbClr val="E5B244"/>
              </a:solidFill>
              <a:ln w="19050">
                <a:noFill/>
              </a:ln>
              <a:effectLst/>
            </c:spPr>
            <c:extLst>
              <c:ext xmlns:c16="http://schemas.microsoft.com/office/drawing/2014/chart" uri="{C3380CC4-5D6E-409C-BE32-E72D297353CC}">
                <c16:uniqueId val="{00000001-EC49-4D40-8DE3-503848DCBFB3}"/>
              </c:ext>
            </c:extLst>
          </c:dPt>
          <c:dPt>
            <c:idx val="1"/>
            <c:bubble3D val="0"/>
            <c:spPr>
              <a:solidFill>
                <a:srgbClr val="1F1F1F"/>
              </a:solidFill>
              <a:ln w="19050">
                <a:noFill/>
              </a:ln>
              <a:effectLst/>
            </c:spPr>
            <c:extLst>
              <c:ext xmlns:c16="http://schemas.microsoft.com/office/drawing/2014/chart" uri="{C3380CC4-5D6E-409C-BE32-E72D297353CC}">
                <c16:uniqueId val="{00000003-EC49-4D40-8DE3-503848DCBFB3}"/>
              </c:ext>
            </c:extLst>
          </c:dPt>
          <c:val>
            <c:numRef>
              <c:f>' Pivot 1'!$N$47:$O$47</c:f>
              <c:numCache>
                <c:formatCode>0%</c:formatCode>
                <c:ptCount val="2"/>
                <c:pt idx="0">
                  <c:v>0.52</c:v>
                </c:pt>
                <c:pt idx="1">
                  <c:v>0.48</c:v>
                </c:pt>
              </c:numCache>
            </c:numRef>
          </c:val>
          <c:extLst>
            <c:ext xmlns:c16="http://schemas.microsoft.com/office/drawing/2014/chart" uri="{C3380CC4-5D6E-409C-BE32-E72D297353CC}">
              <c16:uniqueId val="{00000004-EC49-4D40-8DE3-503848DCBFB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27485380116955E-2"/>
          <c:y val="7.6388847118959366E-2"/>
          <c:w val="0.87134502923976609"/>
          <c:h val="0.57127227517612933"/>
        </c:manualLayout>
      </c:layout>
      <c:barChart>
        <c:barDir val="col"/>
        <c:grouping val="clustered"/>
        <c:varyColors val="0"/>
        <c:ser>
          <c:idx val="0"/>
          <c:order val="0"/>
          <c:tx>
            <c:strRef>
              <c:f>' Pivot 1'!$AD$37</c:f>
              <c:strCache>
                <c:ptCount val="1"/>
                <c:pt idx="0">
                  <c:v>Analyst</c:v>
                </c:pt>
              </c:strCache>
            </c:strRef>
          </c:tx>
          <c:spPr>
            <a:solidFill>
              <a:srgbClr val="77933C"/>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 Pivot 1'!$AE$37</c:f>
              <c:numCache>
                <c:formatCode>General</c:formatCode>
                <c:ptCount val="1"/>
                <c:pt idx="0">
                  <c:v>28</c:v>
                </c:pt>
              </c:numCache>
            </c:numRef>
          </c:val>
          <c:extLst>
            <c:ext xmlns:c16="http://schemas.microsoft.com/office/drawing/2014/chart" uri="{C3380CC4-5D6E-409C-BE32-E72D297353CC}">
              <c16:uniqueId val="{00000000-AF36-4038-A1AF-C1AEF39BD421}"/>
            </c:ext>
          </c:extLst>
        </c:ser>
        <c:ser>
          <c:idx val="1"/>
          <c:order val="1"/>
          <c:tx>
            <c:strRef>
              <c:f>' Pivot 1'!$AD$38</c:f>
              <c:strCache>
                <c:ptCount val="1"/>
                <c:pt idx="0">
                  <c:v>Designer</c:v>
                </c:pt>
              </c:strCache>
            </c:strRef>
          </c:tx>
          <c:spPr>
            <a:solidFill>
              <a:schemeClr val="tx1">
                <a:lumMod val="65000"/>
                <a:lumOff val="3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 Pivot 1'!$AE$38</c:f>
              <c:numCache>
                <c:formatCode>General</c:formatCode>
                <c:ptCount val="1"/>
                <c:pt idx="0">
                  <c:v>110</c:v>
                </c:pt>
              </c:numCache>
            </c:numRef>
          </c:val>
          <c:extLst>
            <c:ext xmlns:c16="http://schemas.microsoft.com/office/drawing/2014/chart" uri="{C3380CC4-5D6E-409C-BE32-E72D297353CC}">
              <c16:uniqueId val="{00000001-AF36-4038-A1AF-C1AEF39BD421}"/>
            </c:ext>
          </c:extLst>
        </c:ser>
        <c:ser>
          <c:idx val="2"/>
          <c:order val="2"/>
          <c:tx>
            <c:strRef>
              <c:f>' Pivot 1'!$AD$39</c:f>
              <c:strCache>
                <c:ptCount val="1"/>
                <c:pt idx="0">
                  <c:v>Developer</c:v>
                </c:pt>
              </c:strCache>
            </c:strRef>
          </c:tx>
          <c:spPr>
            <a:solidFill>
              <a:srgbClr val="948A5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 Pivot 1'!$AE$39</c:f>
              <c:numCache>
                <c:formatCode>General</c:formatCode>
                <c:ptCount val="1"/>
                <c:pt idx="0">
                  <c:v>104</c:v>
                </c:pt>
              </c:numCache>
            </c:numRef>
          </c:val>
          <c:extLst>
            <c:ext xmlns:c16="http://schemas.microsoft.com/office/drawing/2014/chart" uri="{C3380CC4-5D6E-409C-BE32-E72D297353CC}">
              <c16:uniqueId val="{00000002-AF36-4038-A1AF-C1AEF39BD421}"/>
            </c:ext>
          </c:extLst>
        </c:ser>
        <c:ser>
          <c:idx val="3"/>
          <c:order val="3"/>
          <c:tx>
            <c:strRef>
              <c:f>' Pivot 1'!$AD$40</c:f>
              <c:strCache>
                <c:ptCount val="1"/>
                <c:pt idx="0">
                  <c:v>HR Specialist</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 Pivot 1'!$AE$40</c:f>
              <c:numCache>
                <c:formatCode>General</c:formatCode>
                <c:ptCount val="1"/>
                <c:pt idx="0">
                  <c:v>123</c:v>
                </c:pt>
              </c:numCache>
            </c:numRef>
          </c:val>
          <c:extLst>
            <c:ext xmlns:c16="http://schemas.microsoft.com/office/drawing/2014/chart" uri="{C3380CC4-5D6E-409C-BE32-E72D297353CC}">
              <c16:uniqueId val="{00000003-AF36-4038-A1AF-C1AEF39BD421}"/>
            </c:ext>
          </c:extLst>
        </c:ser>
        <c:ser>
          <c:idx val="4"/>
          <c:order val="4"/>
          <c:tx>
            <c:strRef>
              <c:f>' Pivot 1'!$AD$41</c:f>
              <c:strCache>
                <c:ptCount val="1"/>
                <c:pt idx="0">
                  <c:v>Manager</c:v>
                </c:pt>
              </c:strCache>
            </c:strRef>
          </c:tx>
          <c:spPr>
            <a:solidFill>
              <a:srgbClr val="E5B244"/>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 Pivot 1'!$AE$41</c:f>
              <c:numCache>
                <c:formatCode>General</c:formatCode>
                <c:ptCount val="1"/>
                <c:pt idx="0">
                  <c:v>122</c:v>
                </c:pt>
              </c:numCache>
            </c:numRef>
          </c:val>
          <c:extLst>
            <c:ext xmlns:c16="http://schemas.microsoft.com/office/drawing/2014/chart" uri="{C3380CC4-5D6E-409C-BE32-E72D297353CC}">
              <c16:uniqueId val="{00000004-AF36-4038-A1AF-C1AEF39BD421}"/>
            </c:ext>
          </c:extLst>
        </c:ser>
        <c:dLbls>
          <c:dLblPos val="outEnd"/>
          <c:showLegendKey val="0"/>
          <c:showVal val="1"/>
          <c:showCatName val="0"/>
          <c:showSerName val="0"/>
          <c:showPercent val="0"/>
          <c:showBubbleSize val="0"/>
        </c:dLbls>
        <c:gapWidth val="219"/>
        <c:overlap val="-27"/>
        <c:axId val="1784115103"/>
        <c:axId val="1784106463"/>
      </c:barChart>
      <c:catAx>
        <c:axId val="1784115103"/>
        <c:scaling>
          <c:orientation val="minMax"/>
        </c:scaling>
        <c:delete val="1"/>
        <c:axPos val="b"/>
        <c:numFmt formatCode="General" sourceLinked="1"/>
        <c:majorTickMark val="out"/>
        <c:minorTickMark val="none"/>
        <c:tickLblPos val="nextTo"/>
        <c:crossAx val="1784106463"/>
        <c:crosses val="autoZero"/>
        <c:auto val="1"/>
        <c:lblAlgn val="ctr"/>
        <c:lblOffset val="100"/>
        <c:noMultiLvlLbl val="0"/>
      </c:catAx>
      <c:valAx>
        <c:axId val="1784106463"/>
        <c:scaling>
          <c:orientation val="minMax"/>
        </c:scaling>
        <c:delete val="1"/>
        <c:axPos val="l"/>
        <c:majorGridlines>
          <c:spPr>
            <a:ln w="9525" cap="rnd" cmpd="sng" algn="ctr">
              <a:solidFill>
                <a:srgbClr val="E5B244">
                  <a:alpha val="34000"/>
                </a:srgbClr>
              </a:solidFill>
              <a:prstDash val="dash"/>
              <a:round/>
            </a:ln>
            <a:effectLst/>
          </c:spPr>
        </c:majorGridlines>
        <c:numFmt formatCode="General" sourceLinked="1"/>
        <c:majorTickMark val="out"/>
        <c:minorTickMark val="none"/>
        <c:tickLblPos val="nextTo"/>
        <c:crossAx val="178411510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855316211200107"/>
          <c:y val="1.0101026168815985E-2"/>
          <c:w val="0.92380952380952386"/>
          <c:h val="0.85259631490787269"/>
        </c:manualLayout>
      </c:layout>
      <c:barChart>
        <c:barDir val="bar"/>
        <c:grouping val="clustered"/>
        <c:varyColors val="0"/>
        <c:ser>
          <c:idx val="0"/>
          <c:order val="0"/>
          <c:tx>
            <c:strRef>
              <c:f>' Pivot 1'!$AI$37</c:f>
              <c:strCache>
                <c:ptCount val="1"/>
                <c:pt idx="0">
                  <c:v>Total</c:v>
                </c:pt>
              </c:strCache>
            </c:strRef>
          </c:tx>
          <c:spPr>
            <a:solidFill>
              <a:schemeClr val="bg1">
                <a:lumMod val="75000"/>
              </a:schemeClr>
            </a:solidFill>
            <a:ln>
              <a:noFill/>
            </a:ln>
            <a:effectLst/>
          </c:spPr>
          <c:invertIfNegative val="0"/>
          <c:dLbls>
            <c:dLbl>
              <c:idx val="0"/>
              <c:delete val="1"/>
              <c:extLst>
                <c:ext xmlns:c15="http://schemas.microsoft.com/office/drawing/2012/chart" uri="{CE6537A1-D6FC-4f65-9D91-7224C49458BB}">
                  <c15:layout>
                    <c:manualLayout>
                      <c:w val="8.0897435897435893E-2"/>
                      <c:h val="0.16456987820342681"/>
                    </c:manualLayout>
                  </c15:layout>
                </c:ext>
                <c:ext xmlns:c16="http://schemas.microsoft.com/office/drawing/2014/chart" uri="{C3380CC4-5D6E-409C-BE32-E72D297353CC}">
                  <c16:uniqueId val="{00000001-AA77-4BD6-AB4C-B31611EDA143}"/>
                </c:ext>
              </c:extLst>
            </c:dLbl>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1'!$AH$38:$AH$42</c:f>
              <c:strCache>
                <c:ptCount val="5"/>
                <c:pt idx="0">
                  <c:v>Central</c:v>
                </c:pt>
                <c:pt idx="1">
                  <c:v>East</c:v>
                </c:pt>
                <c:pt idx="2">
                  <c:v>North</c:v>
                </c:pt>
                <c:pt idx="3">
                  <c:v>South</c:v>
                </c:pt>
                <c:pt idx="4">
                  <c:v>West</c:v>
                </c:pt>
              </c:strCache>
            </c:strRef>
          </c:cat>
          <c:val>
            <c:numRef>
              <c:f>' Pivot 1'!$AI$38:$AI$42</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AA77-4BD6-AB4C-B31611EDA143}"/>
            </c:ext>
          </c:extLst>
        </c:ser>
        <c:dLbls>
          <c:dLblPos val="outEnd"/>
          <c:showLegendKey val="0"/>
          <c:showVal val="1"/>
          <c:showCatName val="0"/>
          <c:showSerName val="0"/>
          <c:showPercent val="0"/>
          <c:showBubbleSize val="0"/>
        </c:dLbls>
        <c:gapWidth val="42"/>
        <c:overlap val="-8"/>
        <c:axId val="1775744079"/>
        <c:axId val="1775745519"/>
      </c:barChart>
      <c:catAx>
        <c:axId val="17757440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75745519"/>
        <c:crosses val="autoZero"/>
        <c:auto val="1"/>
        <c:lblAlgn val="ctr"/>
        <c:lblOffset val="275"/>
        <c:noMultiLvlLbl val="0"/>
      </c:catAx>
      <c:valAx>
        <c:axId val="1775745519"/>
        <c:scaling>
          <c:orientation val="minMax"/>
        </c:scaling>
        <c:delete val="1"/>
        <c:axPos val="b"/>
        <c:numFmt formatCode="General" sourceLinked="1"/>
        <c:majorTickMark val="out"/>
        <c:minorTickMark val="none"/>
        <c:tickLblPos val="nextTo"/>
        <c:crossAx val="17757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24943329103136"/>
          <c:y val="0.13259676199403256"/>
          <c:w val="0.87675070028011204"/>
          <c:h val="0.70937341923168695"/>
        </c:manualLayout>
      </c:layout>
      <c:barChart>
        <c:barDir val="col"/>
        <c:grouping val="clustered"/>
        <c:varyColors val="0"/>
        <c:ser>
          <c:idx val="0"/>
          <c:order val="0"/>
          <c:spPr>
            <a:solidFill>
              <a:srgbClr val="E5B244"/>
            </a:solidFill>
            <a:ln>
              <a:noFill/>
            </a:ln>
            <a:effectLst/>
          </c:spPr>
          <c:invertIfNegative val="0"/>
          <c:dLbls>
            <c:dLbl>
              <c:idx val="1"/>
              <c:layout>
                <c:manualLayout>
                  <c:x val="0"/>
                  <c:y val="2.63158076500950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E14-43BD-9E6D-D9DA07A5E97D}"/>
                </c:ext>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rgbClr val="E5B24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2'!$M$15:$M$19</c:f>
              <c:strCache>
                <c:ptCount val="5"/>
                <c:pt idx="0">
                  <c:v>18-25</c:v>
                </c:pt>
                <c:pt idx="1">
                  <c:v>26-35</c:v>
                </c:pt>
                <c:pt idx="2">
                  <c:v>36-45</c:v>
                </c:pt>
                <c:pt idx="3">
                  <c:v>46-55</c:v>
                </c:pt>
                <c:pt idx="4">
                  <c:v>56 &lt;</c:v>
                </c:pt>
              </c:strCache>
            </c:strRef>
          </c:cat>
          <c:val>
            <c:numRef>
              <c:f>'Pivot 2'!$N$15:$N$19</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1E14-43BD-9E6D-D9DA07A5E97D}"/>
            </c:ext>
          </c:extLst>
        </c:ser>
        <c:ser>
          <c:idx val="1"/>
          <c:order val="1"/>
          <c:spPr>
            <a:solidFill>
              <a:schemeClr val="bg1"/>
            </a:solidFill>
            <a:ln>
              <a:noFill/>
            </a:ln>
            <a:effectLst/>
          </c:spPr>
          <c:invertIfNegative val="0"/>
          <c:dLbls>
            <c:dLbl>
              <c:idx val="2"/>
              <c:layout>
                <c:manualLayout>
                  <c:x val="-1.0227678378944897E-16"/>
                  <c:y val="2.63158076500950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E14-43BD-9E6D-D9DA07A5E97D}"/>
                </c:ext>
              </c:extLst>
            </c:dLbl>
            <c:spPr>
              <a:noFill/>
              <a:ln>
                <a:noFill/>
              </a:ln>
              <a:effectLst/>
            </c:spPr>
            <c:txPr>
              <a:bodyPr rot="0" spcFirstLastPara="1" vertOverflow="ellipsis" vert="horz" wrap="square" lIns="38100" tIns="19050" rIns="38100" bIns="19050" anchor="ctr" anchorCtr="0">
                <a:spAutoFit/>
              </a:bodyPr>
              <a:lstStyle/>
              <a:p>
                <a:pPr algn="ctr">
                  <a:defRPr lang="en-US" sz="105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2'!$M$15:$M$19</c:f>
              <c:strCache>
                <c:ptCount val="5"/>
                <c:pt idx="0">
                  <c:v>18-25</c:v>
                </c:pt>
                <c:pt idx="1">
                  <c:v>26-35</c:v>
                </c:pt>
                <c:pt idx="2">
                  <c:v>36-45</c:v>
                </c:pt>
                <c:pt idx="3">
                  <c:v>46-55</c:v>
                </c:pt>
                <c:pt idx="4">
                  <c:v>56 &lt;</c:v>
                </c:pt>
              </c:strCache>
            </c:strRef>
          </c:cat>
          <c:val>
            <c:numRef>
              <c:f>'Pivot 2'!$O$15:$O$19</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1E14-43BD-9E6D-D9DA07A5E97D}"/>
            </c:ext>
          </c:extLst>
        </c:ser>
        <c:dLbls>
          <c:dLblPos val="outEnd"/>
          <c:showLegendKey val="0"/>
          <c:showVal val="1"/>
          <c:showCatName val="0"/>
          <c:showSerName val="0"/>
          <c:showPercent val="0"/>
          <c:showBubbleSize val="0"/>
        </c:dLbls>
        <c:gapWidth val="219"/>
        <c:overlap val="-27"/>
        <c:axId val="674446495"/>
        <c:axId val="674446015"/>
      </c:barChart>
      <c:catAx>
        <c:axId val="67444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674446015"/>
        <c:crosses val="autoZero"/>
        <c:auto val="1"/>
        <c:lblAlgn val="ctr"/>
        <c:lblOffset val="100"/>
        <c:noMultiLvlLbl val="0"/>
      </c:catAx>
      <c:valAx>
        <c:axId val="674446015"/>
        <c:scaling>
          <c:orientation val="minMax"/>
        </c:scaling>
        <c:delete val="1"/>
        <c:axPos val="l"/>
        <c:majorGridlines>
          <c:spPr>
            <a:ln w="9525" cap="rnd" cmpd="sng" algn="ctr">
              <a:solidFill>
                <a:schemeClr val="bg1">
                  <a:alpha val="15000"/>
                </a:schemeClr>
              </a:solidFill>
              <a:prstDash val="dash"/>
              <a:round/>
            </a:ln>
            <a:effectLst/>
          </c:spPr>
        </c:majorGridlines>
        <c:numFmt formatCode="General" sourceLinked="1"/>
        <c:majorTickMark val="none"/>
        <c:minorTickMark val="none"/>
        <c:tickLblPos val="nextTo"/>
        <c:crossAx val="674446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[SmartHR Metric Panel.xlsx] Pivot 1!gender age</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1'!$M$27:$M$28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1'!$L$29:$L$34</c:f>
              <c:strCache>
                <c:ptCount val="5"/>
                <c:pt idx="0">
                  <c:v>18-25</c:v>
                </c:pt>
                <c:pt idx="1">
                  <c:v>26-35</c:v>
                </c:pt>
                <c:pt idx="2">
                  <c:v>36-45</c:v>
                </c:pt>
                <c:pt idx="3">
                  <c:v>46-55</c:v>
                </c:pt>
                <c:pt idx="4">
                  <c:v>56 &lt;</c:v>
                </c:pt>
              </c:strCache>
            </c:strRef>
          </c:cat>
          <c:val>
            <c:numRef>
              <c:f>' Pivot 1'!$M$29:$M$34</c:f>
              <c:numCache>
                <c:formatCode>General</c:formatCode>
                <c:ptCount val="5"/>
                <c:pt idx="0">
                  <c:v>6</c:v>
                </c:pt>
                <c:pt idx="1">
                  <c:v>7</c:v>
                </c:pt>
                <c:pt idx="2">
                  <c:v>5</c:v>
                </c:pt>
                <c:pt idx="3">
                  <c:v>4</c:v>
                </c:pt>
                <c:pt idx="4">
                  <c:v>4</c:v>
                </c:pt>
              </c:numCache>
            </c:numRef>
          </c:val>
          <c:extLst>
            <c:ext xmlns:c16="http://schemas.microsoft.com/office/drawing/2014/chart" uri="{C3380CC4-5D6E-409C-BE32-E72D297353CC}">
              <c16:uniqueId val="{00000000-0F80-4FD3-80FA-2F9D8B369923}"/>
            </c:ext>
          </c:extLst>
        </c:ser>
        <c:ser>
          <c:idx val="1"/>
          <c:order val="1"/>
          <c:tx>
            <c:strRef>
              <c:f>' Pivot 1'!$N$27:$N$28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 Pivot 1'!$L$29:$L$34</c:f>
              <c:strCache>
                <c:ptCount val="5"/>
                <c:pt idx="0">
                  <c:v>18-25</c:v>
                </c:pt>
                <c:pt idx="1">
                  <c:v>26-35</c:v>
                </c:pt>
                <c:pt idx="2">
                  <c:v>36-45</c:v>
                </c:pt>
                <c:pt idx="3">
                  <c:v>46-55</c:v>
                </c:pt>
                <c:pt idx="4">
                  <c:v>56 &lt;</c:v>
                </c:pt>
              </c:strCache>
            </c:strRef>
          </c:cat>
          <c:val>
            <c:numRef>
              <c:f>' Pivot 1'!$N$29:$N$34</c:f>
              <c:numCache>
                <c:formatCode>General</c:formatCode>
                <c:ptCount val="5"/>
                <c:pt idx="0">
                  <c:v>3</c:v>
                </c:pt>
                <c:pt idx="1">
                  <c:v>6</c:v>
                </c:pt>
                <c:pt idx="2">
                  <c:v>7</c:v>
                </c:pt>
                <c:pt idx="3">
                  <c:v>3</c:v>
                </c:pt>
                <c:pt idx="4">
                  <c:v>5</c:v>
                </c:pt>
              </c:numCache>
            </c:numRef>
          </c:val>
          <c:extLst>
            <c:ext xmlns:c16="http://schemas.microsoft.com/office/drawing/2014/chart" uri="{C3380CC4-5D6E-409C-BE32-E72D297353CC}">
              <c16:uniqueId val="{00000001-0F80-4FD3-80FA-2F9D8B369923}"/>
            </c:ext>
          </c:extLst>
        </c:ser>
        <c:dLbls>
          <c:showLegendKey val="0"/>
          <c:showVal val="0"/>
          <c:showCatName val="0"/>
          <c:showSerName val="0"/>
          <c:showPercent val="0"/>
          <c:showBubbleSize val="0"/>
        </c:dLbls>
        <c:gapWidth val="100"/>
        <c:overlap val="-24"/>
        <c:axId val="534610256"/>
        <c:axId val="534607856"/>
      </c:barChart>
      <c:catAx>
        <c:axId val="5346102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607856"/>
        <c:crosses val="autoZero"/>
        <c:auto val="1"/>
        <c:lblAlgn val="ctr"/>
        <c:lblOffset val="100"/>
        <c:noMultiLvlLbl val="0"/>
      </c:catAx>
      <c:valAx>
        <c:axId val="534607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61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31541218637992829"/>
          <c:w val="0.89410348977135978"/>
          <c:h val="0.68458781362007171"/>
        </c:manualLayout>
      </c:layout>
      <c:barChart>
        <c:barDir val="bar"/>
        <c:grouping val="stacked"/>
        <c:varyColors val="0"/>
        <c:ser>
          <c:idx val="0"/>
          <c:order val="0"/>
          <c:spPr>
            <a:solidFill>
              <a:schemeClr val="accent1"/>
            </a:solidFill>
            <a:ln>
              <a:noFill/>
            </a:ln>
            <a:effectLst/>
          </c:spPr>
          <c:invertIfNegative val="0"/>
          <c:val>
            <c:numRef>
              <c:f>' Pivot 1'!$W$36</c:f>
              <c:numCache>
                <c:formatCode>0.00%</c:formatCode>
                <c:ptCount val="1"/>
                <c:pt idx="0">
                  <c:v>0.46</c:v>
                </c:pt>
              </c:numCache>
            </c:numRef>
          </c:val>
          <c:extLst>
            <c:ext xmlns:c16="http://schemas.microsoft.com/office/drawing/2014/chart" uri="{C3380CC4-5D6E-409C-BE32-E72D297353CC}">
              <c16:uniqueId val="{00000000-55B0-489A-AB56-315A0BC24E8C}"/>
            </c:ext>
          </c:extLst>
        </c:ser>
        <c:ser>
          <c:idx val="1"/>
          <c:order val="1"/>
          <c:spPr>
            <a:solidFill>
              <a:schemeClr val="accent2"/>
            </a:solidFill>
            <a:ln>
              <a:noFill/>
            </a:ln>
            <a:effectLst/>
          </c:spPr>
          <c:invertIfNegative val="0"/>
          <c:val>
            <c:numRef>
              <c:f>' Pivot 1'!$X$36</c:f>
              <c:numCache>
                <c:formatCode>0.00%</c:formatCode>
                <c:ptCount val="1"/>
                <c:pt idx="0">
                  <c:v>0.54</c:v>
                </c:pt>
              </c:numCache>
            </c:numRef>
          </c:val>
          <c:extLst>
            <c:ext xmlns:c16="http://schemas.microsoft.com/office/drawing/2014/chart" uri="{C3380CC4-5D6E-409C-BE32-E72D297353CC}">
              <c16:uniqueId val="{00000001-55B0-489A-AB56-315A0BC24E8C}"/>
            </c:ext>
          </c:extLst>
        </c:ser>
        <c:dLbls>
          <c:showLegendKey val="0"/>
          <c:showVal val="0"/>
          <c:showCatName val="0"/>
          <c:showSerName val="0"/>
          <c:showPercent val="0"/>
          <c:showBubbleSize val="0"/>
        </c:dLbls>
        <c:gapWidth val="150"/>
        <c:overlap val="100"/>
        <c:axId val="1955863024"/>
        <c:axId val="1955874064"/>
      </c:barChart>
      <c:catAx>
        <c:axId val="1955863024"/>
        <c:scaling>
          <c:orientation val="minMax"/>
        </c:scaling>
        <c:delete val="1"/>
        <c:axPos val="l"/>
        <c:majorTickMark val="none"/>
        <c:minorTickMark val="none"/>
        <c:tickLblPos val="nextTo"/>
        <c:crossAx val="1955874064"/>
        <c:crosses val="autoZero"/>
        <c:auto val="1"/>
        <c:lblAlgn val="ctr"/>
        <c:lblOffset val="100"/>
        <c:noMultiLvlLbl val="0"/>
      </c:catAx>
      <c:valAx>
        <c:axId val="1955874064"/>
        <c:scaling>
          <c:orientation val="minMax"/>
        </c:scaling>
        <c:delete val="1"/>
        <c:axPos val="b"/>
        <c:numFmt formatCode="0.00%" sourceLinked="1"/>
        <c:majorTickMark val="none"/>
        <c:minorTickMark val="none"/>
        <c:tickLblPos val="nextTo"/>
        <c:crossAx val="195586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88711695848146"/>
          <c:y val="0.22334526366022425"/>
          <c:w val="0.83111288304151854"/>
          <c:h val="0.77665473633977566"/>
        </c:manualLayout>
      </c:layout>
      <c:barChart>
        <c:barDir val="bar"/>
        <c:grouping val="stacked"/>
        <c:varyColors val="0"/>
        <c:ser>
          <c:idx val="0"/>
          <c:order val="0"/>
          <c:spPr>
            <a:solidFill>
              <a:schemeClr val="accent1"/>
            </a:solidFill>
            <a:ln>
              <a:noFill/>
            </a:ln>
            <a:effectLst/>
          </c:spPr>
          <c:invertIfNegative val="0"/>
          <c:val>
            <c:numRef>
              <c:f>' Pivot 1'!$W$37</c:f>
              <c:numCache>
                <c:formatCode>0.00%</c:formatCode>
                <c:ptCount val="1"/>
                <c:pt idx="0">
                  <c:v>0.16</c:v>
                </c:pt>
              </c:numCache>
            </c:numRef>
          </c:val>
          <c:extLst>
            <c:ext xmlns:c16="http://schemas.microsoft.com/office/drawing/2014/chart" uri="{C3380CC4-5D6E-409C-BE32-E72D297353CC}">
              <c16:uniqueId val="{00000000-ECA1-42BB-BAF5-8B133D5CB246}"/>
            </c:ext>
          </c:extLst>
        </c:ser>
        <c:ser>
          <c:idx val="1"/>
          <c:order val="1"/>
          <c:spPr>
            <a:solidFill>
              <a:schemeClr val="accent2"/>
            </a:solidFill>
            <a:ln>
              <a:noFill/>
            </a:ln>
            <a:effectLst/>
          </c:spPr>
          <c:invertIfNegative val="0"/>
          <c:val>
            <c:numRef>
              <c:f>' Pivot 1'!$X$37</c:f>
              <c:numCache>
                <c:formatCode>0.00%</c:formatCode>
                <c:ptCount val="1"/>
                <c:pt idx="0">
                  <c:v>0.84</c:v>
                </c:pt>
              </c:numCache>
            </c:numRef>
          </c:val>
          <c:extLst>
            <c:ext xmlns:c16="http://schemas.microsoft.com/office/drawing/2014/chart" uri="{C3380CC4-5D6E-409C-BE32-E72D297353CC}">
              <c16:uniqueId val="{00000001-ECA1-42BB-BAF5-8B133D5CB246}"/>
            </c:ext>
          </c:extLst>
        </c:ser>
        <c:dLbls>
          <c:showLegendKey val="0"/>
          <c:showVal val="0"/>
          <c:showCatName val="0"/>
          <c:showSerName val="0"/>
          <c:showPercent val="0"/>
          <c:showBubbleSize val="0"/>
        </c:dLbls>
        <c:gapWidth val="150"/>
        <c:overlap val="100"/>
        <c:axId val="1695988128"/>
        <c:axId val="1955878384"/>
      </c:barChart>
      <c:catAx>
        <c:axId val="1695988128"/>
        <c:scaling>
          <c:orientation val="minMax"/>
        </c:scaling>
        <c:delete val="1"/>
        <c:axPos val="l"/>
        <c:majorTickMark val="none"/>
        <c:minorTickMark val="none"/>
        <c:tickLblPos val="nextTo"/>
        <c:crossAx val="1955878384"/>
        <c:crosses val="autoZero"/>
        <c:auto val="1"/>
        <c:lblAlgn val="ctr"/>
        <c:lblOffset val="100"/>
        <c:noMultiLvlLbl val="0"/>
      </c:catAx>
      <c:valAx>
        <c:axId val="1955878384"/>
        <c:scaling>
          <c:orientation val="minMax"/>
        </c:scaling>
        <c:delete val="1"/>
        <c:axPos val="b"/>
        <c:numFmt formatCode="0.00%" sourceLinked="1"/>
        <c:majorTickMark val="none"/>
        <c:minorTickMark val="none"/>
        <c:tickLblPos val="nextTo"/>
        <c:crossAx val="169598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421768707482991E-2"/>
          <c:y val="0.29042904290429045"/>
          <c:w val="0.88027210884353746"/>
          <c:h val="0.70957095709570961"/>
        </c:manualLayout>
      </c:layout>
      <c:barChart>
        <c:barDir val="bar"/>
        <c:grouping val="stacked"/>
        <c:varyColors val="0"/>
        <c:ser>
          <c:idx val="0"/>
          <c:order val="0"/>
          <c:spPr>
            <a:solidFill>
              <a:schemeClr val="accent1"/>
            </a:solidFill>
            <a:ln>
              <a:noFill/>
            </a:ln>
            <a:effectLst/>
          </c:spPr>
          <c:invertIfNegative val="0"/>
          <c:val>
            <c:numRef>
              <c:f>' Pivot 1'!$W$38</c:f>
              <c:numCache>
                <c:formatCode>0.00%</c:formatCode>
                <c:ptCount val="1"/>
                <c:pt idx="0">
                  <c:v>0.38</c:v>
                </c:pt>
              </c:numCache>
            </c:numRef>
          </c:val>
          <c:extLst>
            <c:ext xmlns:c16="http://schemas.microsoft.com/office/drawing/2014/chart" uri="{C3380CC4-5D6E-409C-BE32-E72D297353CC}">
              <c16:uniqueId val="{00000000-8F44-4312-A0A7-8CBEC4951A6F}"/>
            </c:ext>
          </c:extLst>
        </c:ser>
        <c:ser>
          <c:idx val="1"/>
          <c:order val="1"/>
          <c:spPr>
            <a:solidFill>
              <a:schemeClr val="accent2"/>
            </a:solidFill>
            <a:ln>
              <a:noFill/>
            </a:ln>
            <a:effectLst/>
          </c:spPr>
          <c:invertIfNegative val="0"/>
          <c:val>
            <c:numRef>
              <c:f>' Pivot 1'!$X$38</c:f>
              <c:numCache>
                <c:formatCode>0.00%</c:formatCode>
                <c:ptCount val="1"/>
                <c:pt idx="0">
                  <c:v>0.62</c:v>
                </c:pt>
              </c:numCache>
            </c:numRef>
          </c:val>
          <c:extLst>
            <c:ext xmlns:c16="http://schemas.microsoft.com/office/drawing/2014/chart" uri="{C3380CC4-5D6E-409C-BE32-E72D297353CC}">
              <c16:uniqueId val="{00000001-8F44-4312-A0A7-8CBEC4951A6F}"/>
            </c:ext>
          </c:extLst>
        </c:ser>
        <c:dLbls>
          <c:showLegendKey val="0"/>
          <c:showVal val="0"/>
          <c:showCatName val="0"/>
          <c:showSerName val="0"/>
          <c:showPercent val="0"/>
          <c:showBubbleSize val="0"/>
        </c:dLbls>
        <c:gapWidth val="150"/>
        <c:overlap val="100"/>
        <c:axId val="1954498048"/>
        <c:axId val="1954502848"/>
      </c:barChart>
      <c:catAx>
        <c:axId val="1954498048"/>
        <c:scaling>
          <c:orientation val="minMax"/>
        </c:scaling>
        <c:delete val="1"/>
        <c:axPos val="l"/>
        <c:majorTickMark val="none"/>
        <c:minorTickMark val="none"/>
        <c:tickLblPos val="nextTo"/>
        <c:crossAx val="1954502848"/>
        <c:crosses val="autoZero"/>
        <c:auto val="1"/>
        <c:lblAlgn val="ctr"/>
        <c:lblOffset val="100"/>
        <c:noMultiLvlLbl val="0"/>
      </c:catAx>
      <c:valAx>
        <c:axId val="1954502848"/>
        <c:scaling>
          <c:orientation val="minMax"/>
        </c:scaling>
        <c:delete val="1"/>
        <c:axPos val="b"/>
        <c:numFmt formatCode="0.00%" sourceLinked="1"/>
        <c:majorTickMark val="none"/>
        <c:minorTickMark val="none"/>
        <c:tickLblPos val="nextTo"/>
        <c:crossAx val="195449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5696813322063556"/>
          <c:y val="0.15349518810148732"/>
          <c:w val="0.53888888888888886"/>
          <c:h val="0.89814814814814814"/>
        </c:manualLayout>
      </c:layout>
      <c:doughnutChart>
        <c:varyColors val="1"/>
        <c:ser>
          <c:idx val="0"/>
          <c:order val="0"/>
          <c:spPr>
            <a:ln w="12700">
              <a:solidFill>
                <a:schemeClr val="bg1"/>
              </a:solidFill>
            </a:ln>
          </c:spPr>
          <c:dPt>
            <c:idx val="0"/>
            <c:bubble3D val="0"/>
            <c:spPr>
              <a:solidFill>
                <a:schemeClr val="accent1"/>
              </a:solidFill>
              <a:ln w="12700">
                <a:solidFill>
                  <a:schemeClr val="bg1"/>
                </a:solidFill>
              </a:ln>
              <a:effectLst/>
            </c:spPr>
            <c:extLst>
              <c:ext xmlns:c16="http://schemas.microsoft.com/office/drawing/2014/chart" uri="{C3380CC4-5D6E-409C-BE32-E72D297353CC}">
                <c16:uniqueId val="{00000001-4334-4374-AEEF-F0E25EA79629}"/>
              </c:ext>
            </c:extLst>
          </c:dPt>
          <c:dPt>
            <c:idx val="1"/>
            <c:bubble3D val="0"/>
            <c:spPr>
              <a:solidFill>
                <a:schemeClr val="accent2"/>
              </a:solidFill>
              <a:ln w="12700">
                <a:solidFill>
                  <a:schemeClr val="bg1"/>
                </a:solidFill>
              </a:ln>
              <a:effectLst/>
            </c:spPr>
            <c:extLst>
              <c:ext xmlns:c16="http://schemas.microsoft.com/office/drawing/2014/chart" uri="{C3380CC4-5D6E-409C-BE32-E72D297353CC}">
                <c16:uniqueId val="{00000001-5458-40CB-ABB8-EA366DB2D321}"/>
              </c:ext>
            </c:extLst>
          </c:dPt>
          <c:val>
            <c:numRef>
              <c:f>' Pivot 1'!$N$46:$O$46</c:f>
              <c:numCache>
                <c:formatCode>0%</c:formatCode>
                <c:ptCount val="2"/>
                <c:pt idx="0">
                  <c:v>0.48</c:v>
                </c:pt>
                <c:pt idx="1">
                  <c:v>0.52</c:v>
                </c:pt>
              </c:numCache>
            </c:numRef>
          </c:val>
          <c:extLst>
            <c:ext xmlns:c16="http://schemas.microsoft.com/office/drawing/2014/chart" uri="{C3380CC4-5D6E-409C-BE32-E72D297353CC}">
              <c16:uniqueId val="{00000000-5458-40CB-ABB8-EA366DB2D32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C0-48D9-9ADB-7AADBD1ADD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C0-48D9-9ADB-7AADBD1ADDF1}"/>
              </c:ext>
            </c:extLst>
          </c:dPt>
          <c:val>
            <c:numRef>
              <c:f>' Pivot 1'!$N$47:$O$47</c:f>
              <c:numCache>
                <c:formatCode>0%</c:formatCode>
                <c:ptCount val="2"/>
                <c:pt idx="0">
                  <c:v>0.52</c:v>
                </c:pt>
                <c:pt idx="1">
                  <c:v>0.48</c:v>
                </c:pt>
              </c:numCache>
            </c:numRef>
          </c:val>
          <c:extLst>
            <c:ext xmlns:c16="http://schemas.microsoft.com/office/drawing/2014/chart" uri="{C3380CC4-5D6E-409C-BE32-E72D297353CC}">
              <c16:uniqueId val="{00000000-B841-4C50-8F58-AB0B1411705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 Pivot 1'!$AD$37</c:f>
              <c:strCache>
                <c:ptCount val="1"/>
                <c:pt idx="0">
                  <c:v>Analyst</c:v>
                </c:pt>
              </c:strCache>
            </c:strRef>
          </c:tx>
          <c:spPr>
            <a:solidFill>
              <a:schemeClr val="accent1"/>
            </a:solidFill>
            <a:ln>
              <a:noFill/>
            </a:ln>
            <a:effectLst/>
          </c:spPr>
          <c:invertIfNegative val="0"/>
          <c:val>
            <c:numRef>
              <c:f>' Pivot 1'!$AE$37</c:f>
              <c:numCache>
                <c:formatCode>General</c:formatCode>
                <c:ptCount val="1"/>
                <c:pt idx="0">
                  <c:v>28</c:v>
                </c:pt>
              </c:numCache>
            </c:numRef>
          </c:val>
          <c:extLst>
            <c:ext xmlns:c16="http://schemas.microsoft.com/office/drawing/2014/chart" uri="{C3380CC4-5D6E-409C-BE32-E72D297353CC}">
              <c16:uniqueId val="{00000000-8ABB-43AE-9EF5-D99CCE38D28A}"/>
            </c:ext>
          </c:extLst>
        </c:ser>
        <c:ser>
          <c:idx val="1"/>
          <c:order val="1"/>
          <c:tx>
            <c:strRef>
              <c:f>' Pivot 1'!$AD$38</c:f>
              <c:strCache>
                <c:ptCount val="1"/>
                <c:pt idx="0">
                  <c:v>Designer</c:v>
                </c:pt>
              </c:strCache>
            </c:strRef>
          </c:tx>
          <c:spPr>
            <a:solidFill>
              <a:schemeClr val="accent2"/>
            </a:solidFill>
            <a:ln>
              <a:noFill/>
            </a:ln>
            <a:effectLst/>
          </c:spPr>
          <c:invertIfNegative val="0"/>
          <c:val>
            <c:numRef>
              <c:f>' Pivot 1'!$AE$38</c:f>
              <c:numCache>
                <c:formatCode>General</c:formatCode>
                <c:ptCount val="1"/>
                <c:pt idx="0">
                  <c:v>110</c:v>
                </c:pt>
              </c:numCache>
            </c:numRef>
          </c:val>
          <c:extLst>
            <c:ext xmlns:c16="http://schemas.microsoft.com/office/drawing/2014/chart" uri="{C3380CC4-5D6E-409C-BE32-E72D297353CC}">
              <c16:uniqueId val="{00000001-8ABB-43AE-9EF5-D99CCE38D28A}"/>
            </c:ext>
          </c:extLst>
        </c:ser>
        <c:ser>
          <c:idx val="2"/>
          <c:order val="2"/>
          <c:tx>
            <c:strRef>
              <c:f>' Pivot 1'!$AD$39</c:f>
              <c:strCache>
                <c:ptCount val="1"/>
                <c:pt idx="0">
                  <c:v>Developer</c:v>
                </c:pt>
              </c:strCache>
            </c:strRef>
          </c:tx>
          <c:spPr>
            <a:solidFill>
              <a:schemeClr val="accent3"/>
            </a:solidFill>
            <a:ln>
              <a:noFill/>
            </a:ln>
            <a:effectLst/>
          </c:spPr>
          <c:invertIfNegative val="0"/>
          <c:val>
            <c:numRef>
              <c:f>' Pivot 1'!$AE$39</c:f>
              <c:numCache>
                <c:formatCode>General</c:formatCode>
                <c:ptCount val="1"/>
                <c:pt idx="0">
                  <c:v>104</c:v>
                </c:pt>
              </c:numCache>
            </c:numRef>
          </c:val>
          <c:extLst>
            <c:ext xmlns:c16="http://schemas.microsoft.com/office/drawing/2014/chart" uri="{C3380CC4-5D6E-409C-BE32-E72D297353CC}">
              <c16:uniqueId val="{00000002-8ABB-43AE-9EF5-D99CCE38D28A}"/>
            </c:ext>
          </c:extLst>
        </c:ser>
        <c:ser>
          <c:idx val="3"/>
          <c:order val="3"/>
          <c:tx>
            <c:strRef>
              <c:f>' Pivot 1'!$AD$40</c:f>
              <c:strCache>
                <c:ptCount val="1"/>
                <c:pt idx="0">
                  <c:v>HR Specialist</c:v>
                </c:pt>
              </c:strCache>
            </c:strRef>
          </c:tx>
          <c:spPr>
            <a:solidFill>
              <a:schemeClr val="accent4"/>
            </a:solidFill>
            <a:ln>
              <a:noFill/>
            </a:ln>
            <a:effectLst/>
          </c:spPr>
          <c:invertIfNegative val="0"/>
          <c:val>
            <c:numRef>
              <c:f>' Pivot 1'!$AE$40</c:f>
              <c:numCache>
                <c:formatCode>General</c:formatCode>
                <c:ptCount val="1"/>
                <c:pt idx="0">
                  <c:v>123</c:v>
                </c:pt>
              </c:numCache>
            </c:numRef>
          </c:val>
          <c:extLst>
            <c:ext xmlns:c16="http://schemas.microsoft.com/office/drawing/2014/chart" uri="{C3380CC4-5D6E-409C-BE32-E72D297353CC}">
              <c16:uniqueId val="{00000003-8ABB-43AE-9EF5-D99CCE38D28A}"/>
            </c:ext>
          </c:extLst>
        </c:ser>
        <c:ser>
          <c:idx val="4"/>
          <c:order val="4"/>
          <c:tx>
            <c:strRef>
              <c:f>' Pivot 1'!$AD$41</c:f>
              <c:strCache>
                <c:ptCount val="1"/>
                <c:pt idx="0">
                  <c:v>Manager</c:v>
                </c:pt>
              </c:strCache>
            </c:strRef>
          </c:tx>
          <c:spPr>
            <a:solidFill>
              <a:schemeClr val="accent5"/>
            </a:solidFill>
            <a:ln>
              <a:noFill/>
            </a:ln>
            <a:effectLst/>
          </c:spPr>
          <c:invertIfNegative val="0"/>
          <c:val>
            <c:numRef>
              <c:f>' Pivot 1'!$AE$41</c:f>
              <c:numCache>
                <c:formatCode>General</c:formatCode>
                <c:ptCount val="1"/>
                <c:pt idx="0">
                  <c:v>122</c:v>
                </c:pt>
              </c:numCache>
            </c:numRef>
          </c:val>
          <c:extLst>
            <c:ext xmlns:c16="http://schemas.microsoft.com/office/drawing/2014/chart" uri="{C3380CC4-5D6E-409C-BE32-E72D297353CC}">
              <c16:uniqueId val="{00000004-8ABB-43AE-9EF5-D99CCE38D28A}"/>
            </c:ext>
          </c:extLst>
        </c:ser>
        <c:dLbls>
          <c:showLegendKey val="0"/>
          <c:showVal val="0"/>
          <c:showCatName val="0"/>
          <c:showSerName val="0"/>
          <c:showPercent val="0"/>
          <c:showBubbleSize val="0"/>
        </c:dLbls>
        <c:gapWidth val="219"/>
        <c:overlap val="-27"/>
        <c:axId val="1784115103"/>
        <c:axId val="1784106463"/>
      </c:barChart>
      <c:catAx>
        <c:axId val="178411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06463"/>
        <c:crosses val="autoZero"/>
        <c:auto val="1"/>
        <c:lblAlgn val="ctr"/>
        <c:lblOffset val="100"/>
        <c:noMultiLvlLbl val="0"/>
      </c:catAx>
      <c:valAx>
        <c:axId val="178410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1151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6190476190476197E-2"/>
          <c:y val="0.14740368509212731"/>
          <c:w val="0.92380952380952386"/>
          <c:h val="0.85259631490787269"/>
        </c:manualLayout>
      </c:layout>
      <c:barChart>
        <c:barDir val="bar"/>
        <c:grouping val="clustered"/>
        <c:varyColors val="0"/>
        <c:ser>
          <c:idx val="0"/>
          <c:order val="0"/>
          <c:tx>
            <c:strRef>
              <c:f>' Pivot 1'!$AI$37</c:f>
              <c:strCache>
                <c:ptCount val="1"/>
                <c:pt idx="0">
                  <c:v>Total</c:v>
                </c:pt>
              </c:strCache>
            </c:strRef>
          </c:tx>
          <c:spPr>
            <a:solidFill>
              <a:schemeClr val="accent1"/>
            </a:solidFill>
            <a:ln>
              <a:noFill/>
            </a:ln>
            <a:effectLst/>
          </c:spPr>
          <c:invertIfNegative val="0"/>
          <c:cat>
            <c:strRef>
              <c:f>' Pivot 1'!$AH$38:$AH$42</c:f>
              <c:strCache>
                <c:ptCount val="5"/>
                <c:pt idx="0">
                  <c:v>Central</c:v>
                </c:pt>
                <c:pt idx="1">
                  <c:v>East</c:v>
                </c:pt>
                <c:pt idx="2">
                  <c:v>North</c:v>
                </c:pt>
                <c:pt idx="3">
                  <c:v>South</c:v>
                </c:pt>
                <c:pt idx="4">
                  <c:v>West</c:v>
                </c:pt>
              </c:strCache>
            </c:strRef>
          </c:cat>
          <c:val>
            <c:numRef>
              <c:f>' Pivot 1'!$AI$38:$AI$42</c:f>
              <c:numCache>
                <c:formatCode>General</c:formatCode>
                <c:ptCount val="5"/>
                <c:pt idx="0">
                  <c:v>14</c:v>
                </c:pt>
                <c:pt idx="1">
                  <c:v>10</c:v>
                </c:pt>
                <c:pt idx="2">
                  <c:v>7</c:v>
                </c:pt>
                <c:pt idx="3">
                  <c:v>10</c:v>
                </c:pt>
                <c:pt idx="4">
                  <c:v>9</c:v>
                </c:pt>
              </c:numCache>
            </c:numRef>
          </c:val>
          <c:extLst>
            <c:ext xmlns:c16="http://schemas.microsoft.com/office/drawing/2014/chart" uri="{C3380CC4-5D6E-409C-BE32-E72D297353CC}">
              <c16:uniqueId val="{00000000-684D-4964-A591-D2DDFBB17E37}"/>
            </c:ext>
          </c:extLst>
        </c:ser>
        <c:dLbls>
          <c:showLegendKey val="0"/>
          <c:showVal val="0"/>
          <c:showCatName val="0"/>
          <c:showSerName val="0"/>
          <c:showPercent val="0"/>
          <c:showBubbleSize val="0"/>
        </c:dLbls>
        <c:gapWidth val="182"/>
        <c:axId val="1775744079"/>
        <c:axId val="1775745519"/>
      </c:barChart>
      <c:catAx>
        <c:axId val="1775744079"/>
        <c:scaling>
          <c:orientation val="minMax"/>
        </c:scaling>
        <c:delete val="1"/>
        <c:axPos val="l"/>
        <c:numFmt formatCode="General" sourceLinked="1"/>
        <c:majorTickMark val="none"/>
        <c:minorTickMark val="none"/>
        <c:tickLblPos val="nextTo"/>
        <c:crossAx val="1775745519"/>
        <c:crosses val="autoZero"/>
        <c:auto val="1"/>
        <c:lblAlgn val="ctr"/>
        <c:lblOffset val="100"/>
        <c:noMultiLvlLbl val="0"/>
      </c:catAx>
      <c:valAx>
        <c:axId val="1775745519"/>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7757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8.xml"/><Relationship Id="rId13" Type="http://schemas.microsoft.com/office/2007/relationships/hdphoto" Target="../media/hdphoto2.wdp"/><Relationship Id="rId18" Type="http://schemas.openxmlformats.org/officeDocument/2006/relationships/image" Target="../media/image5.png"/><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image" Target="../media/image2.png"/><Relationship Id="rId17" Type="http://schemas.microsoft.com/office/2007/relationships/hdphoto" Target="../media/hdphoto4.wdp"/><Relationship Id="rId2" Type="http://schemas.openxmlformats.org/officeDocument/2006/relationships/chart" Target="../charts/chart12.xml"/><Relationship Id="rId16" Type="http://schemas.openxmlformats.org/officeDocument/2006/relationships/image" Target="../media/image4.png"/><Relationship Id="rId1" Type="http://schemas.openxmlformats.org/officeDocument/2006/relationships/chart" Target="../charts/chart11.xml"/><Relationship Id="rId6" Type="http://schemas.openxmlformats.org/officeDocument/2006/relationships/chart" Target="../charts/chart16.xml"/><Relationship Id="rId11" Type="http://schemas.microsoft.com/office/2007/relationships/hdphoto" Target="../media/hdphoto1.wdp"/><Relationship Id="rId5" Type="http://schemas.openxmlformats.org/officeDocument/2006/relationships/chart" Target="../charts/chart15.xml"/><Relationship Id="rId15" Type="http://schemas.microsoft.com/office/2007/relationships/hdphoto" Target="../media/hdphoto3.wdp"/><Relationship Id="rId10" Type="http://schemas.openxmlformats.org/officeDocument/2006/relationships/image" Target="../media/image1.png"/><Relationship Id="rId19" Type="http://schemas.microsoft.com/office/2007/relationships/hdphoto" Target="../media/hdphoto5.wdp"/><Relationship Id="rId4" Type="http://schemas.openxmlformats.org/officeDocument/2006/relationships/chart" Target="../charts/chart14.xml"/><Relationship Id="rId9" Type="http://schemas.openxmlformats.org/officeDocument/2006/relationships/chart" Target="../charts/chart19.xml"/><Relationship Id="rId1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xdr:colOff>
      <xdr:row>39</xdr:row>
      <xdr:rowOff>95250</xdr:rowOff>
    </xdr:from>
    <xdr:to>
      <xdr:col>1</xdr:col>
      <xdr:colOff>1028701</xdr:colOff>
      <xdr:row>44</xdr:row>
      <xdr:rowOff>95250</xdr:rowOff>
    </xdr:to>
    <xdr:graphicFrame macro="">
      <xdr:nvGraphicFramePr>
        <xdr:cNvPr id="3" name="Chart 2">
          <a:extLst>
            <a:ext uri="{FF2B5EF4-FFF2-40B4-BE49-F238E27FC236}">
              <a16:creationId xmlns:a16="http://schemas.microsoft.com/office/drawing/2014/main" id="{8CF8BA86-146C-F313-9642-9DE39A78A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312737</xdr:colOff>
      <xdr:row>44</xdr:row>
      <xdr:rowOff>131761</xdr:rowOff>
    </xdr:from>
    <xdr:to>
      <xdr:col>7</xdr:col>
      <xdr:colOff>588962</xdr:colOff>
      <xdr:row>54</xdr:row>
      <xdr:rowOff>0</xdr:rowOff>
    </xdr:to>
    <xdr:graphicFrame macro="">
      <xdr:nvGraphicFramePr>
        <xdr:cNvPr id="4" name="Chart 3">
          <a:extLst>
            <a:ext uri="{FF2B5EF4-FFF2-40B4-BE49-F238E27FC236}">
              <a16:creationId xmlns:a16="http://schemas.microsoft.com/office/drawing/2014/main" id="{AA5E313B-CEB2-42B3-DDD7-03EDFF4DE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1381124</xdr:colOff>
      <xdr:row>37</xdr:row>
      <xdr:rowOff>66674</xdr:rowOff>
    </xdr:from>
    <xdr:to>
      <xdr:col>22</xdr:col>
      <xdr:colOff>600074</xdr:colOff>
      <xdr:row>41</xdr:row>
      <xdr:rowOff>190499</xdr:rowOff>
    </xdr:to>
    <xdr:graphicFrame macro="">
      <xdr:nvGraphicFramePr>
        <xdr:cNvPr id="5" name="Chart 4">
          <a:extLst>
            <a:ext uri="{FF2B5EF4-FFF2-40B4-BE49-F238E27FC236}">
              <a16:creationId xmlns:a16="http://schemas.microsoft.com/office/drawing/2014/main" id="{BA9F14F1-15D3-0C14-C34E-A1E5C1DA0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752474</xdr:colOff>
      <xdr:row>39</xdr:row>
      <xdr:rowOff>114300</xdr:rowOff>
    </xdr:from>
    <xdr:to>
      <xdr:col>21</xdr:col>
      <xdr:colOff>609599</xdr:colOff>
      <xdr:row>43</xdr:row>
      <xdr:rowOff>85725</xdr:rowOff>
    </xdr:to>
    <xdr:graphicFrame macro="">
      <xdr:nvGraphicFramePr>
        <xdr:cNvPr id="6" name="Chart 5">
          <a:extLst>
            <a:ext uri="{FF2B5EF4-FFF2-40B4-BE49-F238E27FC236}">
              <a16:creationId xmlns:a16="http://schemas.microsoft.com/office/drawing/2014/main" id="{F3AA7389-77B6-4791-DA6D-947DC9FD74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752475</xdr:colOff>
      <xdr:row>41</xdr:row>
      <xdr:rowOff>9525</xdr:rowOff>
    </xdr:from>
    <xdr:to>
      <xdr:col>22</xdr:col>
      <xdr:colOff>95250</xdr:colOff>
      <xdr:row>46</xdr:row>
      <xdr:rowOff>19050</xdr:rowOff>
    </xdr:to>
    <xdr:graphicFrame macro="">
      <xdr:nvGraphicFramePr>
        <xdr:cNvPr id="7" name="Chart 6">
          <a:extLst>
            <a:ext uri="{FF2B5EF4-FFF2-40B4-BE49-F238E27FC236}">
              <a16:creationId xmlns:a16="http://schemas.microsoft.com/office/drawing/2014/main" id="{133CA1EF-567A-58C9-AFE6-D7E47E0B1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145256</xdr:colOff>
      <xdr:row>41</xdr:row>
      <xdr:rowOff>0</xdr:rowOff>
    </xdr:from>
    <xdr:to>
      <xdr:col>15</xdr:col>
      <xdr:colOff>1276349</xdr:colOff>
      <xdr:row>45</xdr:row>
      <xdr:rowOff>152400</xdr:rowOff>
    </xdr:to>
    <xdr:graphicFrame macro="">
      <xdr:nvGraphicFramePr>
        <xdr:cNvPr id="2" name="Chart 1">
          <a:extLst>
            <a:ext uri="{FF2B5EF4-FFF2-40B4-BE49-F238E27FC236}">
              <a16:creationId xmlns:a16="http://schemas.microsoft.com/office/drawing/2014/main" id="{B43748C7-9E6D-A8F5-B24B-45F2B88673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145256</xdr:colOff>
      <xdr:row>46</xdr:row>
      <xdr:rowOff>52388</xdr:rowOff>
    </xdr:from>
    <xdr:to>
      <xdr:col>16</xdr:col>
      <xdr:colOff>0</xdr:colOff>
      <xdr:row>51</xdr:row>
      <xdr:rowOff>0</xdr:rowOff>
    </xdr:to>
    <xdr:graphicFrame macro="">
      <xdr:nvGraphicFramePr>
        <xdr:cNvPr id="8" name="Chart 7">
          <a:extLst>
            <a:ext uri="{FF2B5EF4-FFF2-40B4-BE49-F238E27FC236}">
              <a16:creationId xmlns:a16="http://schemas.microsoft.com/office/drawing/2014/main" id="{81CC24DB-95A1-A859-BFFB-07133C9E3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609599</xdr:colOff>
      <xdr:row>42</xdr:row>
      <xdr:rowOff>161924</xdr:rowOff>
    </xdr:from>
    <xdr:to>
      <xdr:col>31</xdr:col>
      <xdr:colOff>361949</xdr:colOff>
      <xdr:row>49</xdr:row>
      <xdr:rowOff>9525</xdr:rowOff>
    </xdr:to>
    <xdr:graphicFrame macro="">
      <xdr:nvGraphicFramePr>
        <xdr:cNvPr id="10" name="Chart 9">
          <a:extLst>
            <a:ext uri="{FF2B5EF4-FFF2-40B4-BE49-F238E27FC236}">
              <a16:creationId xmlns:a16="http://schemas.microsoft.com/office/drawing/2014/main" id="{FCFA8EA7-31FA-977F-E6B1-CF8841EC9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32</xdr:col>
      <xdr:colOff>228600</xdr:colOff>
      <xdr:row>42</xdr:row>
      <xdr:rowOff>28575</xdr:rowOff>
    </xdr:from>
    <xdr:to>
      <xdr:col>37</xdr:col>
      <xdr:colOff>466725</xdr:colOff>
      <xdr:row>52</xdr:row>
      <xdr:rowOff>19050</xdr:rowOff>
    </xdr:to>
    <xdr:graphicFrame macro="">
      <xdr:nvGraphicFramePr>
        <xdr:cNvPr id="11" name="Chart 10">
          <a:extLst>
            <a:ext uri="{FF2B5EF4-FFF2-40B4-BE49-F238E27FC236}">
              <a16:creationId xmlns:a16="http://schemas.microsoft.com/office/drawing/2014/main" id="{EEA430F4-AADC-9806-97F1-6EE6C414C1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0</xdr:colOff>
      <xdr:row>1</xdr:row>
      <xdr:rowOff>0</xdr:rowOff>
    </xdr:from>
    <xdr:to>
      <xdr:col>22</xdr:col>
      <xdr:colOff>1</xdr:colOff>
      <xdr:row>11</xdr:row>
      <xdr:rowOff>0</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43F5C9BF-A227-C4D8-4EA2-0FC3F3660E8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083844" y="190500"/>
              <a:ext cx="15073313"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607217</xdr:colOff>
      <xdr:row>13</xdr:row>
      <xdr:rowOff>1</xdr:rowOff>
    </xdr:from>
    <xdr:to>
      <xdr:col>21</xdr:col>
      <xdr:colOff>369092</xdr:colOff>
      <xdr:row>19</xdr:row>
      <xdr:rowOff>1</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B57DF978-D885-A76F-21F1-B38B3D1AB9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83842" y="2476501"/>
              <a:ext cx="15073313"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123825</xdr:colOff>
      <xdr:row>20</xdr:row>
      <xdr:rowOff>142875</xdr:rowOff>
    </xdr:from>
    <xdr:to>
      <xdr:col>15</xdr:col>
      <xdr:colOff>323850</xdr:colOff>
      <xdr:row>27</xdr:row>
      <xdr:rowOff>90486</xdr:rowOff>
    </xdr:to>
    <xdr:graphicFrame macro="">
      <xdr:nvGraphicFramePr>
        <xdr:cNvPr id="2" name="Chart 1">
          <a:extLst>
            <a:ext uri="{FF2B5EF4-FFF2-40B4-BE49-F238E27FC236}">
              <a16:creationId xmlns:a16="http://schemas.microsoft.com/office/drawing/2014/main" id="{33E2AC45-AE60-2D93-F35A-A58A69DBB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47625</xdr:rowOff>
    </xdr:from>
    <xdr:to>
      <xdr:col>13</xdr:col>
      <xdr:colOff>342900</xdr:colOff>
      <xdr:row>27</xdr:row>
      <xdr:rowOff>0</xdr:rowOff>
    </xdr:to>
    <xdr:sp macro="" textlink="">
      <xdr:nvSpPr>
        <xdr:cNvPr id="5" name="Rectangle: Rounded Corners 4">
          <a:extLst>
            <a:ext uri="{FF2B5EF4-FFF2-40B4-BE49-F238E27FC236}">
              <a16:creationId xmlns:a16="http://schemas.microsoft.com/office/drawing/2014/main" id="{3707A13D-FCA4-72D6-51FF-9C720F9D1669}"/>
            </a:ext>
          </a:extLst>
        </xdr:cNvPr>
        <xdr:cNvSpPr/>
      </xdr:nvSpPr>
      <xdr:spPr>
        <a:xfrm>
          <a:off x="0" y="47625"/>
          <a:ext cx="8267700" cy="5362575"/>
        </a:xfrm>
        <a:prstGeom prst="roundRect">
          <a:avLst>
            <a:gd name="adj" fmla="val 5286"/>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a:p>
          <a:pPr algn="l"/>
          <a:endParaRPr lang="en-US" sz="1100"/>
        </a:p>
        <a:p>
          <a:pPr algn="l"/>
          <a:endParaRPr lang="en-US" sz="1100"/>
        </a:p>
        <a:p>
          <a:pPr algn="l"/>
          <a:endParaRPr lang="en-US" sz="1100"/>
        </a:p>
        <a:p>
          <a:pPr algn="l"/>
          <a:endParaRPr lang="en-US" sz="1100"/>
        </a:p>
      </xdr:txBody>
    </xdr:sp>
    <xdr:clientData/>
  </xdr:twoCellAnchor>
  <xdr:twoCellAnchor>
    <xdr:from>
      <xdr:col>0</xdr:col>
      <xdr:colOff>95250</xdr:colOff>
      <xdr:row>18</xdr:row>
      <xdr:rowOff>76199</xdr:rowOff>
    </xdr:from>
    <xdr:to>
      <xdr:col>2</xdr:col>
      <xdr:colOff>466725</xdr:colOff>
      <xdr:row>26</xdr:row>
      <xdr:rowOff>104774</xdr:rowOff>
    </xdr:to>
    <xdr:sp macro="" textlink="">
      <xdr:nvSpPr>
        <xdr:cNvPr id="6" name="Rectangle: Rounded Corners 5">
          <a:extLst>
            <a:ext uri="{FF2B5EF4-FFF2-40B4-BE49-F238E27FC236}">
              <a16:creationId xmlns:a16="http://schemas.microsoft.com/office/drawing/2014/main" id="{26915682-EA59-928A-3D03-F9C677664101}"/>
            </a:ext>
          </a:extLst>
        </xdr:cNvPr>
        <xdr:cNvSpPr/>
      </xdr:nvSpPr>
      <xdr:spPr>
        <a:xfrm>
          <a:off x="95250" y="3619499"/>
          <a:ext cx="1590675" cy="1704975"/>
        </a:xfrm>
        <a:prstGeom prst="roundRect">
          <a:avLst>
            <a:gd name="adj" fmla="val 0"/>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050" b="1">
              <a:solidFill>
                <a:srgbClr val="E5B244"/>
              </a:solidFill>
              <a:latin typeface="Book Antiqua" panose="02040602050305030304" pitchFamily="18" charset="0"/>
            </a:rPr>
            <a:t>Work Location</a:t>
          </a:r>
        </a:p>
        <a:p>
          <a:pPr algn="l"/>
          <a:r>
            <a:rPr lang="en-US" sz="1000" b="1">
              <a:solidFill>
                <a:schemeClr val="bg1">
                  <a:lumMod val="65000"/>
                </a:schemeClr>
              </a:solidFill>
              <a:latin typeface="Amiri" panose="00000500000000000000" pitchFamily="2" charset="-78"/>
              <a:ea typeface="Amiri" panose="00000500000000000000" pitchFamily="2" charset="-78"/>
              <a:cs typeface="Amiri" panose="00000500000000000000" pitchFamily="2" charset="-78"/>
            </a:rPr>
            <a:t> Employees</a:t>
          </a:r>
          <a:r>
            <a:rPr lang="en-US" sz="1000" b="1" baseline="0">
              <a:solidFill>
                <a:schemeClr val="bg1">
                  <a:lumMod val="65000"/>
                </a:schemeClr>
              </a:solidFill>
              <a:latin typeface="Amiri" panose="00000500000000000000" pitchFamily="2" charset="-78"/>
              <a:ea typeface="Amiri" panose="00000500000000000000" pitchFamily="2" charset="-78"/>
              <a:cs typeface="Amiri" panose="00000500000000000000" pitchFamily="2" charset="-78"/>
            </a:rPr>
            <a:t> Workplace</a:t>
          </a:r>
          <a:endParaRPr lang="en-US" sz="1100"/>
        </a:p>
        <a:p>
          <a:pPr algn="l"/>
          <a:r>
            <a:rPr lang="en-US" sz="1100" b="0"/>
            <a:t>Branch office</a:t>
          </a:r>
        </a:p>
        <a:p>
          <a:pPr algn="l"/>
          <a:endParaRPr lang="en-US" sz="1100" b="0"/>
        </a:p>
        <a:p>
          <a:pPr algn="l"/>
          <a:r>
            <a:rPr lang="en-US" sz="1100" b="0"/>
            <a:t>Head</a:t>
          </a:r>
          <a:r>
            <a:rPr lang="en-US" sz="1100" b="0" baseline="0"/>
            <a:t> office</a:t>
          </a:r>
        </a:p>
        <a:p>
          <a:pPr algn="l"/>
          <a:endParaRPr lang="en-US" sz="1100" b="0" baseline="0"/>
        </a:p>
        <a:p>
          <a:pPr algn="l"/>
          <a:r>
            <a:rPr lang="en-US" sz="1100" b="0" baseline="0"/>
            <a:t>Remote</a:t>
          </a:r>
          <a:endParaRPr lang="en-US" sz="1100" b="0"/>
        </a:p>
      </xdr:txBody>
    </xdr:sp>
    <xdr:clientData/>
  </xdr:twoCellAnchor>
  <xdr:twoCellAnchor>
    <xdr:from>
      <xdr:col>0</xdr:col>
      <xdr:colOff>104775</xdr:colOff>
      <xdr:row>5</xdr:row>
      <xdr:rowOff>161925</xdr:rowOff>
    </xdr:from>
    <xdr:to>
      <xdr:col>2</xdr:col>
      <xdr:colOff>466725</xdr:colOff>
      <xdr:row>17</xdr:row>
      <xdr:rowOff>171449</xdr:rowOff>
    </xdr:to>
    <xdr:sp macro="" textlink="">
      <xdr:nvSpPr>
        <xdr:cNvPr id="7" name="Rectangle: Rounded Corners 6">
          <a:extLst>
            <a:ext uri="{FF2B5EF4-FFF2-40B4-BE49-F238E27FC236}">
              <a16:creationId xmlns:a16="http://schemas.microsoft.com/office/drawing/2014/main" id="{6A021CF1-2D8C-D411-80F5-9E157EF7AEFD}"/>
            </a:ext>
          </a:extLst>
        </xdr:cNvPr>
        <xdr:cNvSpPr/>
      </xdr:nvSpPr>
      <xdr:spPr>
        <a:xfrm>
          <a:off x="104775" y="1114425"/>
          <a:ext cx="1581150" cy="2295524"/>
        </a:xfrm>
        <a:prstGeom prst="roundRect">
          <a:avLst>
            <a:gd name="adj" fmla="val 2549"/>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E5B244"/>
            </a:solidFill>
            <a:latin typeface="Aparajita" panose="02020603050405020304" pitchFamily="18" charset="0"/>
            <a:cs typeface="Aparajita" panose="02020603050405020304" pitchFamily="18" charset="0"/>
          </a:endParaRPr>
        </a:p>
        <a:p>
          <a:pPr algn="l"/>
          <a:r>
            <a:rPr lang="en-US" sz="1100">
              <a:solidFill>
                <a:srgbClr val="E5B244"/>
              </a:solidFill>
              <a:latin typeface="Aparajita" panose="02020603050405020304" pitchFamily="18" charset="0"/>
              <a:cs typeface="Aparajita" panose="02020603050405020304" pitchFamily="18" charset="0"/>
            </a:rPr>
            <a:t> </a:t>
          </a:r>
        </a:p>
        <a:p>
          <a:pPr algn="l"/>
          <a:endParaRPr lang="en-US" sz="1100">
            <a:solidFill>
              <a:srgbClr val="E5B244"/>
            </a:solidFill>
            <a:latin typeface="Aparajita" panose="02020603050405020304" pitchFamily="18" charset="0"/>
            <a:cs typeface="Aparajita" panose="02020603050405020304" pitchFamily="18" charset="0"/>
          </a:endParaRPr>
        </a:p>
        <a:p>
          <a:pPr algn="l"/>
          <a:r>
            <a:rPr lang="en-US" sz="1100" b="0" i="0" u="none" strike="noStrike">
              <a:solidFill>
                <a:srgbClr val="E5B244"/>
              </a:solidFill>
              <a:effectLst/>
              <a:latin typeface="Aparajita" panose="02020603050405020304" pitchFamily="18" charset="0"/>
              <a:ea typeface="+mn-ea"/>
              <a:cs typeface="Aparajita" panose="02020603050405020304" pitchFamily="18" charset="0"/>
            </a:rPr>
            <a:t>     </a:t>
          </a:r>
        </a:p>
        <a:p>
          <a:pPr algn="l"/>
          <a:endParaRPr lang="en-US" sz="900" b="1" i="0" u="none" strike="noStrike">
            <a:solidFill>
              <a:schemeClr val="lt1"/>
            </a:solidFill>
            <a:effectLst/>
            <a:latin typeface="Calibri Light" panose="020F0302020204030204" pitchFamily="34" charset="0"/>
            <a:ea typeface="+mn-ea"/>
            <a:cs typeface="Aparajita" panose="02020603050405020304" pitchFamily="18" charset="0"/>
          </a:endParaRPr>
        </a:p>
        <a:p>
          <a:pPr algn="l"/>
          <a:r>
            <a:rPr lang="en-US" sz="900" b="1" i="0" u="none" strike="noStrike">
              <a:solidFill>
                <a:schemeClr val="lt1"/>
              </a:solidFill>
              <a:effectLst/>
              <a:latin typeface="Calibri Light" panose="020F0302020204030204" pitchFamily="34" charset="0"/>
              <a:ea typeface="+mn-ea"/>
              <a:cs typeface="Aparajita" panose="02020603050405020304" pitchFamily="18" charset="0"/>
            </a:rPr>
            <a:t>    Communication    </a:t>
          </a:r>
          <a:r>
            <a:rPr lang="en-US" sz="900">
              <a:latin typeface="Calibri Light" panose="020F0302020204030204" pitchFamily="34" charset="0"/>
              <a:cs typeface="Aparajita" panose="02020603050405020304" pitchFamily="18" charset="0"/>
            </a:rPr>
            <a:t> </a:t>
          </a:r>
          <a:endParaRPr lang="en-US" sz="900" b="1" i="0" u="none" strike="noStrike">
            <a:solidFill>
              <a:schemeClr val="lt1"/>
            </a:solidFill>
            <a:effectLst/>
            <a:latin typeface="Calibri Light" panose="020F0302020204030204" pitchFamily="34" charset="0"/>
            <a:ea typeface="+mn-ea"/>
            <a:cs typeface="Aparajita" panose="02020603050405020304" pitchFamily="18" charset="0"/>
          </a:endParaRPr>
        </a:p>
        <a:p>
          <a:pPr algn="l"/>
          <a:endParaRPr lang="en-US" sz="900" b="1">
            <a:latin typeface="Calibri Light" panose="020F0302020204030204" pitchFamily="34" charset="0"/>
            <a:cs typeface="Aparajita" panose="02020603050405020304" pitchFamily="18" charset="0"/>
          </a:endParaRPr>
        </a:p>
        <a:p>
          <a:pPr algn="l"/>
          <a:r>
            <a:rPr lang="en-US" sz="900" b="1">
              <a:latin typeface="Calibri Light" panose="020F0302020204030204" pitchFamily="34" charset="0"/>
              <a:cs typeface="Aparajita" panose="02020603050405020304" pitchFamily="18" charset="0"/>
            </a:rPr>
            <a:t>    </a:t>
          </a:r>
          <a:r>
            <a:rPr lang="en-US" sz="900" b="1" i="0" u="none" strike="noStrike">
              <a:solidFill>
                <a:schemeClr val="lt1"/>
              </a:solidFill>
              <a:effectLst/>
              <a:latin typeface="Calibri Light" panose="020F0302020204030204" pitchFamily="34" charset="0"/>
              <a:ea typeface="+mn-ea"/>
              <a:cs typeface="Aparajita" panose="02020603050405020304" pitchFamily="18" charset="0"/>
            </a:rPr>
            <a:t>Design</a:t>
          </a:r>
        </a:p>
        <a:p>
          <a:pPr algn="l"/>
          <a:endParaRPr lang="en-US" sz="900" b="1">
            <a:latin typeface="Calibri Light" panose="020F0302020204030204" pitchFamily="34" charset="0"/>
            <a:cs typeface="Aparajita" panose="02020603050405020304" pitchFamily="18" charset="0"/>
          </a:endParaRPr>
        </a:p>
        <a:p>
          <a:pPr algn="l"/>
          <a:r>
            <a:rPr lang="en-US" sz="900" b="1">
              <a:latin typeface="Calibri Light" panose="020F0302020204030204" pitchFamily="34" charset="0"/>
              <a:cs typeface="Aparajita" panose="02020603050405020304" pitchFamily="18" charset="0"/>
            </a:rPr>
            <a:t>    </a:t>
          </a:r>
          <a:r>
            <a:rPr lang="en-US" sz="900" b="1" i="0" u="none" strike="noStrike">
              <a:solidFill>
                <a:schemeClr val="lt1"/>
              </a:solidFill>
              <a:effectLst/>
              <a:latin typeface="Calibri Light" panose="020F0302020204030204" pitchFamily="34" charset="0"/>
              <a:ea typeface="+mn-ea"/>
              <a:cs typeface="Aparajita" panose="02020603050405020304" pitchFamily="18" charset="0"/>
            </a:rPr>
            <a:t>Excel</a:t>
          </a:r>
        </a:p>
        <a:p>
          <a:pPr algn="l"/>
          <a:endParaRPr lang="en-US" sz="900" b="1">
            <a:latin typeface="Calibri Light" panose="020F0302020204030204" pitchFamily="34" charset="0"/>
            <a:cs typeface="Aparajita" panose="02020603050405020304" pitchFamily="18" charset="0"/>
          </a:endParaRPr>
        </a:p>
        <a:p>
          <a:pPr algn="l"/>
          <a:r>
            <a:rPr lang="en-US" sz="900" b="1">
              <a:latin typeface="Calibri Light" panose="020F0302020204030204" pitchFamily="34" charset="0"/>
              <a:cs typeface="Aparajita" panose="02020603050405020304" pitchFamily="18" charset="0"/>
            </a:rPr>
            <a:t>    </a:t>
          </a:r>
          <a:r>
            <a:rPr lang="en-US" sz="900" b="1" i="0" u="none" strike="noStrike">
              <a:solidFill>
                <a:schemeClr val="lt1"/>
              </a:solidFill>
              <a:effectLst/>
              <a:latin typeface="Calibri Light" panose="020F0302020204030204" pitchFamily="34" charset="0"/>
              <a:ea typeface="+mn-ea"/>
              <a:cs typeface="Aparajita" panose="02020603050405020304" pitchFamily="18" charset="0"/>
            </a:rPr>
            <a:t>Management</a:t>
          </a:r>
        </a:p>
        <a:p>
          <a:pPr algn="l"/>
          <a:endParaRPr lang="en-US" sz="900" b="1" i="0" u="none" strike="noStrike">
            <a:solidFill>
              <a:schemeClr val="lt1"/>
            </a:solidFill>
            <a:effectLst/>
            <a:latin typeface="Calibri Light" panose="020F0302020204030204" pitchFamily="34" charset="0"/>
            <a:ea typeface="+mn-ea"/>
            <a:cs typeface="Aparajita" panose="02020603050405020304" pitchFamily="18" charset="0"/>
          </a:endParaRPr>
        </a:p>
        <a:p>
          <a:pPr algn="l"/>
          <a:r>
            <a:rPr lang="en-US" sz="900" b="1">
              <a:latin typeface="Calibri Light" panose="020F0302020204030204" pitchFamily="34" charset="0"/>
              <a:cs typeface="Aparajita" panose="02020603050405020304" pitchFamily="18" charset="0"/>
            </a:rPr>
            <a:t>    </a:t>
          </a:r>
          <a:r>
            <a:rPr lang="en-US" sz="900" b="1" i="0" u="none" strike="noStrike">
              <a:solidFill>
                <a:schemeClr val="lt1"/>
              </a:solidFill>
              <a:effectLst/>
              <a:latin typeface="Calibri Light" panose="020F0302020204030204" pitchFamily="34" charset="0"/>
              <a:ea typeface="+mn-ea"/>
              <a:cs typeface="Aparajita" panose="02020603050405020304" pitchFamily="18" charset="0"/>
            </a:rPr>
            <a:t>Python</a:t>
          </a:r>
          <a:r>
            <a:rPr lang="en-US" sz="900" b="1">
              <a:latin typeface="Calibri Light" panose="020F0302020204030204" pitchFamily="34" charset="0"/>
              <a:cs typeface="Aparajita" panose="02020603050405020304" pitchFamily="18" charset="0"/>
            </a:rPr>
            <a:t> </a:t>
          </a:r>
          <a:endParaRPr lang="en-US" sz="900" b="1">
            <a:solidFill>
              <a:srgbClr val="E5B244"/>
            </a:solidFill>
            <a:latin typeface="Calibri Light" panose="020F0302020204030204" pitchFamily="34" charset="0"/>
            <a:cs typeface="Aparajita" panose="02020603050405020304" pitchFamily="18" charset="0"/>
          </a:endParaRPr>
        </a:p>
      </xdr:txBody>
    </xdr:sp>
    <xdr:clientData/>
  </xdr:twoCellAnchor>
  <xdr:twoCellAnchor>
    <xdr:from>
      <xdr:col>2</xdr:col>
      <xdr:colOff>533400</xdr:colOff>
      <xdr:row>15</xdr:row>
      <xdr:rowOff>171450</xdr:rowOff>
    </xdr:from>
    <xdr:to>
      <xdr:col>6</xdr:col>
      <xdr:colOff>123825</xdr:colOff>
      <xdr:row>26</xdr:row>
      <xdr:rowOff>104775</xdr:rowOff>
    </xdr:to>
    <xdr:sp macro="" textlink="">
      <xdr:nvSpPr>
        <xdr:cNvPr id="8" name="Rectangle: Rounded Corners 7">
          <a:extLst>
            <a:ext uri="{FF2B5EF4-FFF2-40B4-BE49-F238E27FC236}">
              <a16:creationId xmlns:a16="http://schemas.microsoft.com/office/drawing/2014/main" id="{D82CC4A9-1FF4-677C-1464-B2F143E9E21B}"/>
            </a:ext>
          </a:extLst>
        </xdr:cNvPr>
        <xdr:cNvSpPr/>
      </xdr:nvSpPr>
      <xdr:spPr>
        <a:xfrm>
          <a:off x="1752600" y="3143250"/>
          <a:ext cx="2028825" cy="2181225"/>
        </a:xfrm>
        <a:prstGeom prst="roundRect">
          <a:avLst>
            <a:gd name="adj" fmla="val 1644"/>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solidFill>
                <a:srgbClr val="E5B244"/>
              </a:solidFill>
              <a:latin typeface="Book Antiqua" panose="02040602050305030304" pitchFamily="18" charset="0"/>
            </a:rPr>
            <a:t>Age segmentation</a:t>
          </a:r>
        </a:p>
        <a:p>
          <a:pPr algn="l"/>
          <a:r>
            <a:rPr lang="en-US" sz="900" b="1">
              <a:solidFill>
                <a:schemeClr val="bg1">
                  <a:lumMod val="65000"/>
                </a:schemeClr>
              </a:solidFill>
              <a:latin typeface="Book Antiqua" panose="02040602050305030304" pitchFamily="18" charset="0"/>
            </a:rPr>
            <a:t>No. of employees according to age range and</a:t>
          </a:r>
          <a:r>
            <a:rPr lang="en-US" sz="900" b="1" baseline="0">
              <a:solidFill>
                <a:schemeClr val="bg1">
                  <a:lumMod val="65000"/>
                </a:schemeClr>
              </a:solidFill>
              <a:latin typeface="Book Antiqua" panose="02040602050305030304" pitchFamily="18" charset="0"/>
            </a:rPr>
            <a:t> gender</a:t>
          </a:r>
        </a:p>
        <a:p>
          <a:pPr algn="l"/>
          <a:r>
            <a:rPr lang="en-US" sz="900" b="1" baseline="0">
              <a:solidFill>
                <a:schemeClr val="bg1">
                  <a:lumMod val="65000"/>
                </a:schemeClr>
              </a:solidFill>
              <a:latin typeface="Book Antiqua" panose="02040602050305030304" pitchFamily="18" charset="0"/>
            </a:rPr>
            <a:t>                               </a:t>
          </a:r>
          <a:r>
            <a:rPr lang="en-US" sz="900" b="1" baseline="0">
              <a:solidFill>
                <a:schemeClr val="bg1"/>
              </a:solidFill>
              <a:latin typeface="Book Antiqua" panose="02040602050305030304" pitchFamily="18" charset="0"/>
            </a:rPr>
            <a:t> Males     </a:t>
          </a:r>
          <a:r>
            <a:rPr lang="en-US" sz="900" b="1" baseline="0">
              <a:solidFill>
                <a:srgbClr val="E5B244"/>
              </a:solidFill>
              <a:latin typeface="Book Antiqua" panose="02040602050305030304" pitchFamily="18" charset="0"/>
            </a:rPr>
            <a:t>Females                               </a:t>
          </a:r>
          <a:endParaRPr lang="en-US" sz="900" b="1">
            <a:solidFill>
              <a:srgbClr val="E5B244"/>
            </a:solidFill>
            <a:latin typeface="Book Antiqua" panose="02040602050305030304" pitchFamily="18" charset="0"/>
          </a:endParaRPr>
        </a:p>
      </xdr:txBody>
    </xdr:sp>
    <xdr:clientData/>
  </xdr:twoCellAnchor>
  <xdr:twoCellAnchor>
    <xdr:from>
      <xdr:col>2</xdr:col>
      <xdr:colOff>561973</xdr:colOff>
      <xdr:row>5</xdr:row>
      <xdr:rowOff>152400</xdr:rowOff>
    </xdr:from>
    <xdr:to>
      <xdr:col>6</xdr:col>
      <xdr:colOff>152398</xdr:colOff>
      <xdr:row>10</xdr:row>
      <xdr:rowOff>114302</xdr:rowOff>
    </xdr:to>
    <xdr:sp macro="" textlink="">
      <xdr:nvSpPr>
        <xdr:cNvPr id="9" name="Rectangle: Rounded Corners 8">
          <a:extLst>
            <a:ext uri="{FF2B5EF4-FFF2-40B4-BE49-F238E27FC236}">
              <a16:creationId xmlns:a16="http://schemas.microsoft.com/office/drawing/2014/main" id="{A03CEB33-218E-4F2F-9CAB-E519E1780596}"/>
            </a:ext>
          </a:extLst>
        </xdr:cNvPr>
        <xdr:cNvSpPr/>
      </xdr:nvSpPr>
      <xdr:spPr>
        <a:xfrm>
          <a:off x="1781173" y="1104900"/>
          <a:ext cx="2028825" cy="914402"/>
        </a:xfrm>
        <a:prstGeom prst="roundRect">
          <a:avLst>
            <a:gd name="adj" fmla="val 1644"/>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238123</xdr:colOff>
      <xdr:row>5</xdr:row>
      <xdr:rowOff>152400</xdr:rowOff>
    </xdr:from>
    <xdr:to>
      <xdr:col>9</xdr:col>
      <xdr:colOff>438148</xdr:colOff>
      <xdr:row>15</xdr:row>
      <xdr:rowOff>142873</xdr:rowOff>
    </xdr:to>
    <xdr:sp macro="" textlink="">
      <xdr:nvSpPr>
        <xdr:cNvPr id="10" name="Rectangle: Rounded Corners 9">
          <a:extLst>
            <a:ext uri="{FF2B5EF4-FFF2-40B4-BE49-F238E27FC236}">
              <a16:creationId xmlns:a16="http://schemas.microsoft.com/office/drawing/2014/main" id="{9BBA558C-604B-4547-960F-BC513C9CD818}"/>
            </a:ext>
          </a:extLst>
        </xdr:cNvPr>
        <xdr:cNvSpPr/>
      </xdr:nvSpPr>
      <xdr:spPr>
        <a:xfrm>
          <a:off x="3895723" y="1104900"/>
          <a:ext cx="2028825" cy="2009773"/>
        </a:xfrm>
        <a:prstGeom prst="roundRect">
          <a:avLst>
            <a:gd name="adj" fmla="val 1644"/>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E5B244"/>
              </a:solidFill>
              <a:latin typeface="Kulim park"/>
            </a:rPr>
            <a:t>  </a:t>
          </a:r>
          <a:r>
            <a:rPr lang="en-US" sz="1200" b="1">
              <a:solidFill>
                <a:srgbClr val="E5B244"/>
              </a:solidFill>
              <a:latin typeface="Kulim park"/>
            </a:rPr>
            <a:t>Leave tracking</a:t>
          </a:r>
        </a:p>
        <a:p>
          <a:pPr algn="l"/>
          <a:r>
            <a:rPr lang="en-US" sz="1050" b="1">
              <a:solidFill>
                <a:schemeClr val="bg1">
                  <a:lumMod val="65000"/>
                </a:schemeClr>
              </a:solidFill>
              <a:latin typeface="Kulim park"/>
            </a:rPr>
            <a:t>  leave taken by job title</a:t>
          </a:r>
        </a:p>
      </xdr:txBody>
    </xdr:sp>
    <xdr:clientData/>
  </xdr:twoCellAnchor>
  <xdr:twoCellAnchor>
    <xdr:from>
      <xdr:col>6</xdr:col>
      <xdr:colOff>247648</xdr:colOff>
      <xdr:row>16</xdr:row>
      <xdr:rowOff>9523</xdr:rowOff>
    </xdr:from>
    <xdr:to>
      <xdr:col>9</xdr:col>
      <xdr:colOff>447673</xdr:colOff>
      <xdr:row>26</xdr:row>
      <xdr:rowOff>133348</xdr:rowOff>
    </xdr:to>
    <xdr:sp macro="" textlink="">
      <xdr:nvSpPr>
        <xdr:cNvPr id="11" name="Rectangle: Rounded Corners 10">
          <a:extLst>
            <a:ext uri="{FF2B5EF4-FFF2-40B4-BE49-F238E27FC236}">
              <a16:creationId xmlns:a16="http://schemas.microsoft.com/office/drawing/2014/main" id="{F4DCE390-4BBC-4A77-B1E1-314D12F53F32}"/>
            </a:ext>
          </a:extLst>
        </xdr:cNvPr>
        <xdr:cNvSpPr/>
      </xdr:nvSpPr>
      <xdr:spPr>
        <a:xfrm>
          <a:off x="3905248" y="3057523"/>
          <a:ext cx="2028825" cy="2181225"/>
        </a:xfrm>
        <a:prstGeom prst="roundRect">
          <a:avLst>
            <a:gd name="adj" fmla="val 1644"/>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rgbClr val="E5B244"/>
              </a:solidFill>
              <a:latin typeface="Book Antiqua" panose="02040602050305030304" pitchFamily="18" charset="0"/>
            </a:rPr>
            <a:t> Salary distribution</a:t>
          </a:r>
        </a:p>
        <a:p>
          <a:pPr algn="l"/>
          <a:r>
            <a:rPr lang="en-US" sz="900" b="1" baseline="0">
              <a:solidFill>
                <a:schemeClr val="bg1">
                  <a:lumMod val="65000"/>
                </a:schemeClr>
              </a:solidFill>
              <a:latin typeface="Alef" panose="00000500000000000000" pitchFamily="2" charset="-79"/>
              <a:cs typeface="Alef" panose="00000500000000000000" pitchFamily="2" charset="-79"/>
            </a:rPr>
            <a:t> Salary amount by job titles</a:t>
          </a:r>
        </a:p>
        <a:p>
          <a:pPr algn="l"/>
          <a:endParaRPr lang="en-US" sz="900" b="1" baseline="0">
            <a:solidFill>
              <a:schemeClr val="bg1">
                <a:lumMod val="65000"/>
              </a:schemeClr>
            </a:solidFill>
            <a:latin typeface="Alef" panose="00000500000000000000" pitchFamily="2" charset="-79"/>
            <a:cs typeface="Alef" panose="00000500000000000000" pitchFamily="2" charset="-79"/>
          </a:endParaRPr>
        </a:p>
        <a:p>
          <a:pPr algn="l"/>
          <a:endParaRPr lang="en-US" sz="900" b="1" baseline="0">
            <a:solidFill>
              <a:schemeClr val="bg1">
                <a:lumMod val="65000"/>
              </a:schemeClr>
            </a:solidFill>
            <a:latin typeface="Alef" panose="00000500000000000000" pitchFamily="2" charset="-79"/>
            <a:cs typeface="Alef" panose="00000500000000000000" pitchFamily="2" charset="-79"/>
          </a:endParaRPr>
        </a:p>
        <a:p>
          <a:pPr algn="l"/>
          <a:endParaRPr lang="en-US" sz="1400" b="1" baseline="0">
            <a:solidFill>
              <a:srgbClr val="FFC000"/>
            </a:solidFill>
          </a:endParaRPr>
        </a:p>
        <a:p>
          <a:pPr algn="l"/>
          <a:endParaRPr lang="en-US" sz="1400" b="1" baseline="0">
            <a:solidFill>
              <a:srgbClr val="FFC000"/>
            </a:solidFill>
          </a:endParaRPr>
        </a:p>
      </xdr:txBody>
    </xdr:sp>
    <xdr:clientData/>
  </xdr:twoCellAnchor>
  <xdr:twoCellAnchor>
    <xdr:from>
      <xdr:col>2</xdr:col>
      <xdr:colOff>571501</xdr:colOff>
      <xdr:row>10</xdr:row>
      <xdr:rowOff>152400</xdr:rowOff>
    </xdr:from>
    <xdr:to>
      <xdr:col>4</xdr:col>
      <xdr:colOff>342901</xdr:colOff>
      <xdr:row>15</xdr:row>
      <xdr:rowOff>114300</xdr:rowOff>
    </xdr:to>
    <xdr:sp macro="" textlink="">
      <xdr:nvSpPr>
        <xdr:cNvPr id="13" name="Rectangle: Rounded Corners 12">
          <a:extLst>
            <a:ext uri="{FF2B5EF4-FFF2-40B4-BE49-F238E27FC236}">
              <a16:creationId xmlns:a16="http://schemas.microsoft.com/office/drawing/2014/main" id="{F404E9D3-0084-4EB5-9110-7B95DE167F5A}"/>
            </a:ext>
          </a:extLst>
        </xdr:cNvPr>
        <xdr:cNvSpPr/>
      </xdr:nvSpPr>
      <xdr:spPr>
        <a:xfrm>
          <a:off x="1790701" y="2057400"/>
          <a:ext cx="990600" cy="914400"/>
        </a:xfrm>
        <a:prstGeom prst="roundRect">
          <a:avLst>
            <a:gd name="adj" fmla="val 1644"/>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380998</xdr:colOff>
      <xdr:row>10</xdr:row>
      <xdr:rowOff>142875</xdr:rowOff>
    </xdr:from>
    <xdr:to>
      <xdr:col>6</xdr:col>
      <xdr:colOff>142875</xdr:colOff>
      <xdr:row>15</xdr:row>
      <xdr:rowOff>123824</xdr:rowOff>
    </xdr:to>
    <xdr:sp macro="" textlink="">
      <xdr:nvSpPr>
        <xdr:cNvPr id="14" name="Rectangle: Rounded Corners 13">
          <a:extLst>
            <a:ext uri="{FF2B5EF4-FFF2-40B4-BE49-F238E27FC236}">
              <a16:creationId xmlns:a16="http://schemas.microsoft.com/office/drawing/2014/main" id="{B865CB99-B965-4826-A0A8-EE14FA820370}"/>
            </a:ext>
          </a:extLst>
        </xdr:cNvPr>
        <xdr:cNvSpPr/>
      </xdr:nvSpPr>
      <xdr:spPr>
        <a:xfrm>
          <a:off x="2819398" y="2047875"/>
          <a:ext cx="981077" cy="933449"/>
        </a:xfrm>
        <a:prstGeom prst="roundRect">
          <a:avLst>
            <a:gd name="adj" fmla="val 1644"/>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571498</xdr:colOff>
      <xdr:row>21</xdr:row>
      <xdr:rowOff>19049</xdr:rowOff>
    </xdr:from>
    <xdr:to>
      <xdr:col>11</xdr:col>
      <xdr:colOff>333375</xdr:colOff>
      <xdr:row>26</xdr:row>
      <xdr:rowOff>114300</xdr:rowOff>
    </xdr:to>
    <xdr:sp macro="" textlink="">
      <xdr:nvSpPr>
        <xdr:cNvPr id="15" name="Rectangle: Rounded Corners 14">
          <a:extLst>
            <a:ext uri="{FF2B5EF4-FFF2-40B4-BE49-F238E27FC236}">
              <a16:creationId xmlns:a16="http://schemas.microsoft.com/office/drawing/2014/main" id="{1178A31D-D40D-4D10-B281-374F92651B31}"/>
            </a:ext>
          </a:extLst>
        </xdr:cNvPr>
        <xdr:cNvSpPr/>
      </xdr:nvSpPr>
      <xdr:spPr>
        <a:xfrm>
          <a:off x="6057898" y="4286249"/>
          <a:ext cx="981077" cy="1047751"/>
        </a:xfrm>
        <a:prstGeom prst="roundRect">
          <a:avLst>
            <a:gd name="adj" fmla="val 1644"/>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Part</a:t>
          </a:r>
        </a:p>
        <a:p>
          <a:pPr algn="l"/>
          <a:r>
            <a:rPr lang="en-US" sz="1100"/>
            <a:t>time</a:t>
          </a:r>
          <a:r>
            <a:rPr lang="en-US" sz="1100" baseline="0"/>
            <a:t> </a:t>
          </a:r>
        </a:p>
        <a:p>
          <a:pPr algn="l"/>
          <a:r>
            <a:rPr lang="en-US" sz="1100" baseline="0"/>
            <a:t>employees</a:t>
          </a:r>
          <a:endParaRPr lang="en-US" sz="1100"/>
        </a:p>
      </xdr:txBody>
    </xdr:sp>
    <xdr:clientData/>
  </xdr:twoCellAnchor>
  <xdr:twoCellAnchor>
    <xdr:from>
      <xdr:col>11</xdr:col>
      <xdr:colOff>380998</xdr:colOff>
      <xdr:row>15</xdr:row>
      <xdr:rowOff>85723</xdr:rowOff>
    </xdr:from>
    <xdr:to>
      <xdr:col>13</xdr:col>
      <xdr:colOff>152400</xdr:colOff>
      <xdr:row>26</xdr:row>
      <xdr:rowOff>76200</xdr:rowOff>
    </xdr:to>
    <xdr:grpSp>
      <xdr:nvGrpSpPr>
        <xdr:cNvPr id="18" name="Group 17">
          <a:extLst>
            <a:ext uri="{FF2B5EF4-FFF2-40B4-BE49-F238E27FC236}">
              <a16:creationId xmlns:a16="http://schemas.microsoft.com/office/drawing/2014/main" id="{D51A755C-96E7-DA5F-1E05-2633220BD06E}"/>
            </a:ext>
          </a:extLst>
        </xdr:cNvPr>
        <xdr:cNvGrpSpPr/>
      </xdr:nvGrpSpPr>
      <xdr:grpSpPr>
        <a:xfrm>
          <a:off x="7086598" y="2943223"/>
          <a:ext cx="990602" cy="2238377"/>
          <a:chOff x="7115173" y="3352798"/>
          <a:chExt cx="990602" cy="2028823"/>
        </a:xfrm>
        <a:solidFill>
          <a:srgbClr val="282828"/>
        </a:solidFill>
      </xdr:grpSpPr>
      <xdr:sp macro="" textlink="">
        <xdr:nvSpPr>
          <xdr:cNvPr id="16" name="Rectangle: Rounded Corners 15">
            <a:extLst>
              <a:ext uri="{FF2B5EF4-FFF2-40B4-BE49-F238E27FC236}">
                <a16:creationId xmlns:a16="http://schemas.microsoft.com/office/drawing/2014/main" id="{D715BE0B-A1F1-4402-A069-E2E0AE73F636}"/>
              </a:ext>
            </a:extLst>
          </xdr:cNvPr>
          <xdr:cNvSpPr/>
        </xdr:nvSpPr>
        <xdr:spPr>
          <a:xfrm>
            <a:off x="7115173" y="3352798"/>
            <a:ext cx="981077" cy="1000123"/>
          </a:xfrm>
          <a:prstGeom prst="roundRect">
            <a:avLst>
              <a:gd name="adj" fmla="val 164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Full</a:t>
            </a:r>
            <a:r>
              <a:rPr lang="en-US" sz="1100" baseline="0"/>
              <a:t> </a:t>
            </a:r>
          </a:p>
          <a:p>
            <a:pPr algn="l"/>
            <a:r>
              <a:rPr lang="en-US" sz="1100" baseline="0"/>
              <a:t>time</a:t>
            </a:r>
          </a:p>
          <a:p>
            <a:pPr algn="l"/>
            <a:r>
              <a:rPr lang="en-US" sz="1100" baseline="0"/>
              <a:t>employees</a:t>
            </a:r>
            <a:endParaRPr lang="en-US" sz="1100"/>
          </a:p>
        </xdr:txBody>
      </xdr:sp>
      <xdr:sp macro="" textlink="">
        <xdr:nvSpPr>
          <xdr:cNvPr id="17" name="Rectangle: Rounded Corners 16">
            <a:extLst>
              <a:ext uri="{FF2B5EF4-FFF2-40B4-BE49-F238E27FC236}">
                <a16:creationId xmlns:a16="http://schemas.microsoft.com/office/drawing/2014/main" id="{9BF8923F-654B-4B90-9FB6-6450A639CC72}"/>
              </a:ext>
            </a:extLst>
          </xdr:cNvPr>
          <xdr:cNvSpPr/>
        </xdr:nvSpPr>
        <xdr:spPr>
          <a:xfrm>
            <a:off x="7124698" y="4449227"/>
            <a:ext cx="981077" cy="932394"/>
          </a:xfrm>
          <a:prstGeom prst="roundRect">
            <a:avLst>
              <a:gd name="adj" fmla="val 1644"/>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Employees</a:t>
            </a:r>
            <a:r>
              <a:rPr lang="en-US" sz="1100" baseline="0"/>
              <a:t> with</a:t>
            </a:r>
          </a:p>
          <a:p>
            <a:pPr algn="l"/>
            <a:r>
              <a:rPr lang="en-US" sz="1100" baseline="0"/>
              <a:t>contracts</a:t>
            </a:r>
            <a:endParaRPr lang="en-US" sz="1100"/>
          </a:p>
        </xdr:txBody>
      </xdr:sp>
    </xdr:grpSp>
    <xdr:clientData/>
  </xdr:twoCellAnchor>
  <xdr:twoCellAnchor>
    <xdr:from>
      <xdr:col>9</xdr:col>
      <xdr:colOff>561975</xdr:colOff>
      <xdr:row>7</xdr:row>
      <xdr:rowOff>104775</xdr:rowOff>
    </xdr:from>
    <xdr:to>
      <xdr:col>13</xdr:col>
      <xdr:colOff>219075</xdr:colOff>
      <xdr:row>14</xdr:row>
      <xdr:rowOff>133350</xdr:rowOff>
    </xdr:to>
    <xdr:sp macro="" textlink="">
      <xdr:nvSpPr>
        <xdr:cNvPr id="19" name="Rectangle: Rounded Corners 18">
          <a:extLst>
            <a:ext uri="{FF2B5EF4-FFF2-40B4-BE49-F238E27FC236}">
              <a16:creationId xmlns:a16="http://schemas.microsoft.com/office/drawing/2014/main" id="{DA903A62-A891-E67C-B1F8-82831BD554DE}"/>
            </a:ext>
          </a:extLst>
        </xdr:cNvPr>
        <xdr:cNvSpPr/>
      </xdr:nvSpPr>
      <xdr:spPr>
        <a:xfrm>
          <a:off x="6048375" y="1438275"/>
          <a:ext cx="2095500" cy="1476375"/>
        </a:xfrm>
        <a:prstGeom prst="roundRect">
          <a:avLst>
            <a:gd name="adj" fmla="val 1423"/>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rgbClr val="E5B244"/>
              </a:solidFill>
              <a:latin typeface="Kulim park"/>
            </a:rPr>
            <a:t>  Regional</a:t>
          </a:r>
          <a:r>
            <a:rPr lang="en-US" sz="1100" b="1" baseline="0">
              <a:solidFill>
                <a:srgbClr val="E5B244"/>
              </a:solidFill>
              <a:latin typeface="Kulim park"/>
            </a:rPr>
            <a:t> representation</a:t>
          </a:r>
          <a:endParaRPr lang="en-US" sz="1100" b="1">
            <a:solidFill>
              <a:srgbClr val="E5B244"/>
            </a:solidFill>
            <a:latin typeface="Kulim park"/>
          </a:endParaRPr>
        </a:p>
        <a:p>
          <a:pPr algn="l"/>
          <a:r>
            <a:rPr lang="en-US" sz="1000">
              <a:solidFill>
                <a:schemeClr val="bg1">
                  <a:lumMod val="75000"/>
                </a:schemeClr>
              </a:solidFill>
            </a:rPr>
            <a:t>  Employees per regions</a:t>
          </a:r>
        </a:p>
      </xdr:txBody>
    </xdr:sp>
    <xdr:clientData/>
  </xdr:twoCellAnchor>
  <xdr:twoCellAnchor>
    <xdr:from>
      <xdr:col>9</xdr:col>
      <xdr:colOff>533400</xdr:colOff>
      <xdr:row>0</xdr:row>
      <xdr:rowOff>114300</xdr:rowOff>
    </xdr:from>
    <xdr:to>
      <xdr:col>13</xdr:col>
      <xdr:colOff>198120</xdr:colOff>
      <xdr:row>7</xdr:row>
      <xdr:rowOff>11430</xdr:rowOff>
    </xdr:to>
    <xdr:sp macro="" textlink="">
      <xdr:nvSpPr>
        <xdr:cNvPr id="20" name="Rectangle: Rounded Corners 19">
          <a:extLst>
            <a:ext uri="{FF2B5EF4-FFF2-40B4-BE49-F238E27FC236}">
              <a16:creationId xmlns:a16="http://schemas.microsoft.com/office/drawing/2014/main" id="{6086A80A-3C1D-4CEB-8ADE-8E3C8BF6D66F}"/>
            </a:ext>
          </a:extLst>
        </xdr:cNvPr>
        <xdr:cNvSpPr/>
      </xdr:nvSpPr>
      <xdr:spPr>
        <a:xfrm>
          <a:off x="6019800" y="114300"/>
          <a:ext cx="2103120" cy="1230630"/>
        </a:xfrm>
        <a:prstGeom prst="roundRect">
          <a:avLst>
            <a:gd name="adj" fmla="val 1423"/>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E5B244"/>
              </a:solidFill>
              <a:latin typeface="Kulim park"/>
            </a:rPr>
            <a:t>  Performance rating</a:t>
          </a:r>
        </a:p>
        <a:p>
          <a:pPr algn="l"/>
          <a:r>
            <a:rPr lang="en-US" sz="900">
              <a:solidFill>
                <a:schemeClr val="bg1">
                  <a:lumMod val="75000"/>
                </a:schemeClr>
              </a:solidFill>
              <a:latin typeface="Kulim park"/>
            </a:rPr>
            <a:t>  Average performance rating</a:t>
          </a:r>
        </a:p>
        <a:p>
          <a:pPr algn="l"/>
          <a:endParaRPr lang="en-US" sz="1050" b="1">
            <a:solidFill>
              <a:schemeClr val="bg1"/>
            </a:solidFill>
            <a:latin typeface="Kulim park"/>
          </a:endParaRPr>
        </a:p>
        <a:p>
          <a:pPr algn="l"/>
          <a:r>
            <a:rPr lang="en-US" sz="1050" b="1">
              <a:solidFill>
                <a:schemeClr val="bg1"/>
              </a:solidFill>
              <a:latin typeface="Kulim park"/>
            </a:rPr>
            <a:t>    </a:t>
          </a:r>
        </a:p>
        <a:p>
          <a:pPr algn="l"/>
          <a:endParaRPr lang="en-US" sz="1050" b="1">
            <a:solidFill>
              <a:schemeClr val="bg1"/>
            </a:solidFill>
            <a:latin typeface="Kulim park"/>
          </a:endParaRPr>
        </a:p>
        <a:p>
          <a:pPr algn="l"/>
          <a:r>
            <a:rPr lang="en-US" sz="1050" b="1">
              <a:solidFill>
                <a:schemeClr val="bg1"/>
              </a:solidFill>
              <a:latin typeface="Kulim park"/>
            </a:rPr>
            <a:t>  </a:t>
          </a:r>
        </a:p>
        <a:p>
          <a:pPr algn="l"/>
          <a:r>
            <a:rPr lang="en-US" sz="1050" b="1">
              <a:solidFill>
                <a:schemeClr val="bg1"/>
              </a:solidFill>
              <a:latin typeface="Kulim park"/>
            </a:rPr>
            <a:t>  Average rating</a:t>
          </a:r>
        </a:p>
      </xdr:txBody>
    </xdr:sp>
    <xdr:clientData/>
  </xdr:twoCellAnchor>
  <xdr:twoCellAnchor>
    <xdr:from>
      <xdr:col>12</xdr:col>
      <xdr:colOff>247650</xdr:colOff>
      <xdr:row>18</xdr:row>
      <xdr:rowOff>133349</xdr:rowOff>
    </xdr:from>
    <xdr:to>
      <xdr:col>13</xdr:col>
      <xdr:colOff>142875</xdr:colOff>
      <xdr:row>20</xdr:row>
      <xdr:rowOff>85725</xdr:rowOff>
    </xdr:to>
    <xdr:sp macro="" textlink="'Pivot 2'!H16">
      <xdr:nvSpPr>
        <xdr:cNvPr id="26" name="Rectangle 25">
          <a:extLst>
            <a:ext uri="{FF2B5EF4-FFF2-40B4-BE49-F238E27FC236}">
              <a16:creationId xmlns:a16="http://schemas.microsoft.com/office/drawing/2014/main" id="{6CC05EF5-509B-ECBF-F0A2-2C8817447CBD}"/>
            </a:ext>
          </a:extLst>
        </xdr:cNvPr>
        <xdr:cNvSpPr/>
      </xdr:nvSpPr>
      <xdr:spPr>
        <a:xfrm>
          <a:off x="7562850" y="3562349"/>
          <a:ext cx="504825" cy="485776"/>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DB226A3-A934-4EA4-9AFD-D1C396B17336}" type="TxLink">
            <a:rPr lang="en-US" sz="1800" b="1" i="0" u="none" strike="noStrike">
              <a:solidFill>
                <a:schemeClr val="bg1"/>
              </a:solidFill>
              <a:latin typeface="Arial Black" panose="020B0A04020102020204" pitchFamily="34" charset="0"/>
            </a:rPr>
            <a:pPr algn="l"/>
            <a:t>20</a:t>
          </a:fld>
          <a:endParaRPr lang="en-US" sz="1800" b="1">
            <a:solidFill>
              <a:schemeClr val="bg1"/>
            </a:solidFill>
            <a:latin typeface="Arial Black" panose="020B0A04020102020204" pitchFamily="34" charset="0"/>
          </a:endParaRPr>
        </a:p>
      </xdr:txBody>
    </xdr:sp>
    <xdr:clientData/>
  </xdr:twoCellAnchor>
  <xdr:twoCellAnchor>
    <xdr:from>
      <xdr:col>10</xdr:col>
      <xdr:colOff>304800</xdr:colOff>
      <xdr:row>23</xdr:row>
      <xdr:rowOff>171450</xdr:rowOff>
    </xdr:from>
    <xdr:to>
      <xdr:col>11</xdr:col>
      <xdr:colOff>276225</xdr:colOff>
      <xdr:row>26</xdr:row>
      <xdr:rowOff>19050</xdr:rowOff>
    </xdr:to>
    <xdr:sp macro="" textlink="'Pivot 2'!H17">
      <xdr:nvSpPr>
        <xdr:cNvPr id="28" name="Rectangle 27">
          <a:extLst>
            <a:ext uri="{FF2B5EF4-FFF2-40B4-BE49-F238E27FC236}">
              <a16:creationId xmlns:a16="http://schemas.microsoft.com/office/drawing/2014/main" id="{A99812AE-9F42-44AB-8858-A90E6628005A}"/>
            </a:ext>
          </a:extLst>
        </xdr:cNvPr>
        <xdr:cNvSpPr/>
      </xdr:nvSpPr>
      <xdr:spPr>
        <a:xfrm>
          <a:off x="6400800" y="4819650"/>
          <a:ext cx="581025" cy="419100"/>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D35F68A-81FC-43E3-8440-4C4B6DCF2F09}" type="TxLink">
            <a:rPr lang="en-US" sz="1800" b="1" i="0" u="none" strike="noStrike">
              <a:solidFill>
                <a:schemeClr val="bg1"/>
              </a:solidFill>
              <a:latin typeface="Arial Black" panose="020B0A04020102020204" pitchFamily="34" charset="0"/>
            </a:rPr>
            <a:pPr algn="l"/>
            <a:t>13</a:t>
          </a:fld>
          <a:endParaRPr lang="en-US" sz="1800" b="1">
            <a:solidFill>
              <a:schemeClr val="bg1"/>
            </a:solidFill>
            <a:latin typeface="Arial Black" panose="020B0A04020102020204" pitchFamily="34" charset="0"/>
          </a:endParaRPr>
        </a:p>
      </xdr:txBody>
    </xdr:sp>
    <xdr:clientData/>
  </xdr:twoCellAnchor>
  <xdr:twoCellAnchor>
    <xdr:from>
      <xdr:col>12</xdr:col>
      <xdr:colOff>135255</xdr:colOff>
      <xdr:row>23</xdr:row>
      <xdr:rowOff>142874</xdr:rowOff>
    </xdr:from>
    <xdr:to>
      <xdr:col>13</xdr:col>
      <xdr:colOff>85725</xdr:colOff>
      <xdr:row>26</xdr:row>
      <xdr:rowOff>85725</xdr:rowOff>
    </xdr:to>
    <xdr:sp macro="" textlink="'Pivot 2'!H15">
      <xdr:nvSpPr>
        <xdr:cNvPr id="32" name="Rectangle 31">
          <a:extLst>
            <a:ext uri="{FF2B5EF4-FFF2-40B4-BE49-F238E27FC236}">
              <a16:creationId xmlns:a16="http://schemas.microsoft.com/office/drawing/2014/main" id="{868554CC-2997-4DA5-83B9-5B700B33F9E0}"/>
            </a:ext>
          </a:extLst>
        </xdr:cNvPr>
        <xdr:cNvSpPr/>
      </xdr:nvSpPr>
      <xdr:spPr>
        <a:xfrm>
          <a:off x="7450455" y="4676774"/>
          <a:ext cx="560070" cy="514351"/>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515978F-9BA3-403D-BC54-2110245110C1}" type="TxLink">
            <a:rPr lang="en-US" sz="1800" b="1" i="0" u="none" strike="noStrike">
              <a:solidFill>
                <a:schemeClr val="bg1"/>
              </a:solidFill>
              <a:latin typeface="Arial Black" panose="020B0A04020102020204" pitchFamily="34" charset="0"/>
            </a:rPr>
            <a:pPr algn="l"/>
            <a:t>17</a:t>
          </a:fld>
          <a:endParaRPr lang="en-US" sz="1800" b="1" i="0" u="none" strike="noStrike">
            <a:solidFill>
              <a:schemeClr val="bg1"/>
            </a:solidFill>
            <a:latin typeface="Arial Black" panose="020B0A04020102020204" pitchFamily="34" charset="0"/>
          </a:endParaRPr>
        </a:p>
      </xdr:txBody>
    </xdr:sp>
    <xdr:clientData/>
  </xdr:twoCellAnchor>
  <xdr:twoCellAnchor>
    <xdr:from>
      <xdr:col>6</xdr:col>
      <xdr:colOff>276225</xdr:colOff>
      <xdr:row>18</xdr:row>
      <xdr:rowOff>47625</xdr:rowOff>
    </xdr:from>
    <xdr:to>
      <xdr:col>8</xdr:col>
      <xdr:colOff>0</xdr:colOff>
      <xdr:row>19</xdr:row>
      <xdr:rowOff>104775</xdr:rowOff>
    </xdr:to>
    <xdr:sp macro="" textlink="">
      <xdr:nvSpPr>
        <xdr:cNvPr id="35" name="Rectangle 34">
          <a:extLst>
            <a:ext uri="{FF2B5EF4-FFF2-40B4-BE49-F238E27FC236}">
              <a16:creationId xmlns:a16="http://schemas.microsoft.com/office/drawing/2014/main" id="{612524D3-E55E-4E98-AFBD-BF0AEB15B17F}"/>
            </a:ext>
          </a:extLst>
        </xdr:cNvPr>
        <xdr:cNvSpPr/>
      </xdr:nvSpPr>
      <xdr:spPr>
        <a:xfrm>
          <a:off x="3933825" y="3476625"/>
          <a:ext cx="942975" cy="247650"/>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0" i="0" u="none" strike="noStrike">
              <a:solidFill>
                <a:schemeClr val="bg1"/>
              </a:solidFill>
              <a:latin typeface="+mj-lt"/>
            </a:rPr>
            <a:t>Total salaries</a:t>
          </a:r>
        </a:p>
      </xdr:txBody>
    </xdr:sp>
    <xdr:clientData/>
  </xdr:twoCellAnchor>
  <xdr:twoCellAnchor>
    <xdr:from>
      <xdr:col>6</xdr:col>
      <xdr:colOff>266700</xdr:colOff>
      <xdr:row>24</xdr:row>
      <xdr:rowOff>28575</xdr:rowOff>
    </xdr:from>
    <xdr:to>
      <xdr:col>7</xdr:col>
      <xdr:colOff>600075</xdr:colOff>
      <xdr:row>25</xdr:row>
      <xdr:rowOff>95250</xdr:rowOff>
    </xdr:to>
    <xdr:sp macro="" textlink="">
      <xdr:nvSpPr>
        <xdr:cNvPr id="38" name="Rectangle 37">
          <a:extLst>
            <a:ext uri="{FF2B5EF4-FFF2-40B4-BE49-F238E27FC236}">
              <a16:creationId xmlns:a16="http://schemas.microsoft.com/office/drawing/2014/main" id="{1230C965-8295-4094-A3C0-98FB84CCE75B}"/>
            </a:ext>
          </a:extLst>
        </xdr:cNvPr>
        <xdr:cNvSpPr/>
      </xdr:nvSpPr>
      <xdr:spPr>
        <a:xfrm>
          <a:off x="3924300" y="4752975"/>
          <a:ext cx="942975" cy="257175"/>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i="0" u="none" strike="noStrike">
              <a:solidFill>
                <a:schemeClr val="bg1"/>
              </a:solidFill>
              <a:latin typeface="+mj-lt"/>
            </a:rPr>
            <a:t>Anaysts</a:t>
          </a:r>
        </a:p>
      </xdr:txBody>
    </xdr:sp>
    <xdr:clientData/>
  </xdr:twoCellAnchor>
  <xdr:twoCellAnchor>
    <xdr:from>
      <xdr:col>6</xdr:col>
      <xdr:colOff>266700</xdr:colOff>
      <xdr:row>22</xdr:row>
      <xdr:rowOff>152400</xdr:rowOff>
    </xdr:from>
    <xdr:to>
      <xdr:col>7</xdr:col>
      <xdr:colOff>600075</xdr:colOff>
      <xdr:row>24</xdr:row>
      <xdr:rowOff>28575</xdr:rowOff>
    </xdr:to>
    <xdr:sp macro="" textlink="">
      <xdr:nvSpPr>
        <xdr:cNvPr id="39" name="Rectangle 38">
          <a:extLst>
            <a:ext uri="{FF2B5EF4-FFF2-40B4-BE49-F238E27FC236}">
              <a16:creationId xmlns:a16="http://schemas.microsoft.com/office/drawing/2014/main" id="{9C2CD3E3-2DB3-497D-A71B-6AD61A51A3FD}"/>
            </a:ext>
          </a:extLst>
        </xdr:cNvPr>
        <xdr:cNvSpPr/>
      </xdr:nvSpPr>
      <xdr:spPr>
        <a:xfrm>
          <a:off x="3924300" y="4495800"/>
          <a:ext cx="942975" cy="257175"/>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i="0" u="none" strike="noStrike">
              <a:solidFill>
                <a:schemeClr val="bg1"/>
              </a:solidFill>
              <a:latin typeface="+mj-lt"/>
            </a:rPr>
            <a:t>Designers</a:t>
          </a:r>
        </a:p>
      </xdr:txBody>
    </xdr:sp>
    <xdr:clientData/>
  </xdr:twoCellAnchor>
  <xdr:twoCellAnchor>
    <xdr:from>
      <xdr:col>6</xdr:col>
      <xdr:colOff>276225</xdr:colOff>
      <xdr:row>21</xdr:row>
      <xdr:rowOff>95250</xdr:rowOff>
    </xdr:from>
    <xdr:to>
      <xdr:col>8</xdr:col>
      <xdr:colOff>0</xdr:colOff>
      <xdr:row>22</xdr:row>
      <xdr:rowOff>161925</xdr:rowOff>
    </xdr:to>
    <xdr:sp macro="" textlink="">
      <xdr:nvSpPr>
        <xdr:cNvPr id="40" name="Rectangle 39">
          <a:extLst>
            <a:ext uri="{FF2B5EF4-FFF2-40B4-BE49-F238E27FC236}">
              <a16:creationId xmlns:a16="http://schemas.microsoft.com/office/drawing/2014/main" id="{0B17248B-0A60-4520-8596-40DA60BE2482}"/>
            </a:ext>
          </a:extLst>
        </xdr:cNvPr>
        <xdr:cNvSpPr/>
      </xdr:nvSpPr>
      <xdr:spPr>
        <a:xfrm>
          <a:off x="3933825" y="4248150"/>
          <a:ext cx="942975" cy="257175"/>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i="0" u="none" strike="noStrike">
              <a:solidFill>
                <a:schemeClr val="bg1"/>
              </a:solidFill>
              <a:latin typeface="+mj-lt"/>
            </a:rPr>
            <a:t>Developers</a:t>
          </a:r>
        </a:p>
      </xdr:txBody>
    </xdr:sp>
    <xdr:clientData/>
  </xdr:twoCellAnchor>
  <xdr:twoCellAnchor>
    <xdr:from>
      <xdr:col>6</xdr:col>
      <xdr:colOff>276225</xdr:colOff>
      <xdr:row>20</xdr:row>
      <xdr:rowOff>38100</xdr:rowOff>
    </xdr:from>
    <xdr:to>
      <xdr:col>8</xdr:col>
      <xdr:colOff>0</xdr:colOff>
      <xdr:row>21</xdr:row>
      <xdr:rowOff>104775</xdr:rowOff>
    </xdr:to>
    <xdr:sp macro="" textlink="">
      <xdr:nvSpPr>
        <xdr:cNvPr id="41" name="Rectangle 40">
          <a:extLst>
            <a:ext uri="{FF2B5EF4-FFF2-40B4-BE49-F238E27FC236}">
              <a16:creationId xmlns:a16="http://schemas.microsoft.com/office/drawing/2014/main" id="{2BF44656-C38A-4B96-B3A4-FAA4EF87A588}"/>
            </a:ext>
          </a:extLst>
        </xdr:cNvPr>
        <xdr:cNvSpPr/>
      </xdr:nvSpPr>
      <xdr:spPr>
        <a:xfrm>
          <a:off x="3933825" y="4000500"/>
          <a:ext cx="942975" cy="257175"/>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i="0" u="none" strike="noStrike">
              <a:solidFill>
                <a:schemeClr val="bg1"/>
              </a:solidFill>
              <a:latin typeface="+mj-lt"/>
            </a:rPr>
            <a:t>HR</a:t>
          </a:r>
          <a:r>
            <a:rPr lang="en-US" sz="900" b="0" i="0" u="none" strike="noStrike" baseline="0">
              <a:solidFill>
                <a:schemeClr val="bg1"/>
              </a:solidFill>
              <a:latin typeface="+mj-lt"/>
            </a:rPr>
            <a:t> Specialists</a:t>
          </a:r>
          <a:endParaRPr lang="en-US" sz="900" b="0" i="0" u="none" strike="noStrike">
            <a:solidFill>
              <a:schemeClr val="bg1"/>
            </a:solidFill>
            <a:latin typeface="+mj-lt"/>
          </a:endParaRPr>
        </a:p>
      </xdr:txBody>
    </xdr:sp>
    <xdr:clientData/>
  </xdr:twoCellAnchor>
  <xdr:twoCellAnchor>
    <xdr:from>
      <xdr:col>6</xdr:col>
      <xdr:colOff>266698</xdr:colOff>
      <xdr:row>19</xdr:row>
      <xdr:rowOff>142873</xdr:rowOff>
    </xdr:from>
    <xdr:to>
      <xdr:col>7</xdr:col>
      <xdr:colOff>600073</xdr:colOff>
      <xdr:row>20</xdr:row>
      <xdr:rowOff>57148</xdr:rowOff>
    </xdr:to>
    <xdr:sp macro="" textlink="">
      <xdr:nvSpPr>
        <xdr:cNvPr id="43" name="Rectangle 42">
          <a:extLst>
            <a:ext uri="{FF2B5EF4-FFF2-40B4-BE49-F238E27FC236}">
              <a16:creationId xmlns:a16="http://schemas.microsoft.com/office/drawing/2014/main" id="{36E1CA4C-60C8-4017-B028-FD35DD68EF93}"/>
            </a:ext>
          </a:extLst>
        </xdr:cNvPr>
        <xdr:cNvSpPr/>
      </xdr:nvSpPr>
      <xdr:spPr>
        <a:xfrm>
          <a:off x="3924298" y="3762373"/>
          <a:ext cx="942975" cy="257175"/>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0" i="0" u="none" strike="noStrike">
              <a:solidFill>
                <a:schemeClr val="bg1"/>
              </a:solidFill>
              <a:latin typeface="+mj-lt"/>
            </a:rPr>
            <a:t>Managers</a:t>
          </a:r>
        </a:p>
      </xdr:txBody>
    </xdr:sp>
    <xdr:clientData/>
  </xdr:twoCellAnchor>
  <xdr:twoCellAnchor>
    <xdr:from>
      <xdr:col>8</xdr:col>
      <xdr:colOff>95248</xdr:colOff>
      <xdr:row>24</xdr:row>
      <xdr:rowOff>47623</xdr:rowOff>
    </xdr:from>
    <xdr:to>
      <xdr:col>9</xdr:col>
      <xdr:colOff>428623</xdr:colOff>
      <xdr:row>25</xdr:row>
      <xdr:rowOff>114298</xdr:rowOff>
    </xdr:to>
    <xdr:sp macro="" textlink="">
      <xdr:nvSpPr>
        <xdr:cNvPr id="44" name="Rectangle 43">
          <a:extLst>
            <a:ext uri="{FF2B5EF4-FFF2-40B4-BE49-F238E27FC236}">
              <a16:creationId xmlns:a16="http://schemas.microsoft.com/office/drawing/2014/main" id="{8C3CFBC3-6D18-4E6A-8E7B-43ED9C24CC41}"/>
            </a:ext>
          </a:extLst>
        </xdr:cNvPr>
        <xdr:cNvSpPr/>
      </xdr:nvSpPr>
      <xdr:spPr>
        <a:xfrm>
          <a:off x="4972048" y="4772023"/>
          <a:ext cx="942975" cy="257175"/>
        </a:xfrm>
        <a:prstGeom prst="rect">
          <a:avLst/>
        </a:prstGeom>
        <a:solidFill>
          <a:srgbClr val="28282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900" b="0" i="0" u="none" strike="noStrike">
            <a:solidFill>
              <a:schemeClr val="bg1"/>
            </a:solidFill>
            <a:latin typeface="+mj-lt"/>
          </a:endParaRPr>
        </a:p>
      </xdr:txBody>
    </xdr:sp>
    <xdr:clientData/>
  </xdr:twoCellAnchor>
  <xdr:twoCellAnchor>
    <xdr:from>
      <xdr:col>7</xdr:col>
      <xdr:colOff>590550</xdr:colOff>
      <xdr:row>22</xdr:row>
      <xdr:rowOff>188595</xdr:rowOff>
    </xdr:from>
    <xdr:to>
      <xdr:col>9</xdr:col>
      <xdr:colOff>361950</xdr:colOff>
      <xdr:row>24</xdr:row>
      <xdr:rowOff>26670</xdr:rowOff>
    </xdr:to>
    <xdr:sp macro="" textlink="'Pivot 2'!D16">
      <xdr:nvSpPr>
        <xdr:cNvPr id="51" name="Rectangle: Rounded Corners 50">
          <a:extLst>
            <a:ext uri="{FF2B5EF4-FFF2-40B4-BE49-F238E27FC236}">
              <a16:creationId xmlns:a16="http://schemas.microsoft.com/office/drawing/2014/main" id="{BFA9470A-00D9-5C43-D1FB-CCB51C86FF9B}"/>
            </a:ext>
          </a:extLst>
        </xdr:cNvPr>
        <xdr:cNvSpPr/>
      </xdr:nvSpPr>
      <xdr:spPr>
        <a:xfrm>
          <a:off x="4857750" y="4531995"/>
          <a:ext cx="990600" cy="219075"/>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F01ECD0-0F23-40E8-B0A0-BDB910741386}" type="TxLink">
            <a:rPr lang="en-US" sz="1200" b="1" i="0" u="none" strike="noStrike">
              <a:solidFill>
                <a:schemeClr val="bg1"/>
              </a:solidFill>
              <a:latin typeface="Aptos Narrow"/>
            </a:rPr>
            <a:pPr algn="ctr"/>
            <a:t>613842</a:t>
          </a:fld>
          <a:endParaRPr lang="en-US" sz="1200" b="1">
            <a:solidFill>
              <a:schemeClr val="bg1"/>
            </a:solidFill>
          </a:endParaRPr>
        </a:p>
      </xdr:txBody>
    </xdr:sp>
    <xdr:clientData/>
  </xdr:twoCellAnchor>
  <xdr:twoCellAnchor>
    <xdr:from>
      <xdr:col>7</xdr:col>
      <xdr:colOff>590550</xdr:colOff>
      <xdr:row>21</xdr:row>
      <xdr:rowOff>124777</xdr:rowOff>
    </xdr:from>
    <xdr:to>
      <xdr:col>9</xdr:col>
      <xdr:colOff>361950</xdr:colOff>
      <xdr:row>22</xdr:row>
      <xdr:rowOff>153352</xdr:rowOff>
    </xdr:to>
    <xdr:sp macro="" textlink="'Pivot 2'!D17">
      <xdr:nvSpPr>
        <xdr:cNvPr id="53" name="Rectangle: Rounded Corners 52">
          <a:extLst>
            <a:ext uri="{FF2B5EF4-FFF2-40B4-BE49-F238E27FC236}">
              <a16:creationId xmlns:a16="http://schemas.microsoft.com/office/drawing/2014/main" id="{66059EE6-085A-4EEA-A420-68F726FA92D3}"/>
            </a:ext>
          </a:extLst>
        </xdr:cNvPr>
        <xdr:cNvSpPr/>
      </xdr:nvSpPr>
      <xdr:spPr>
        <a:xfrm>
          <a:off x="4857750" y="4277677"/>
          <a:ext cx="990600" cy="219075"/>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ED6F3A0-1B23-4140-8CED-31D064225C36}" type="TxLink">
            <a:rPr lang="en-US" sz="1200" b="1" i="0" u="none" strike="noStrike">
              <a:solidFill>
                <a:schemeClr val="bg1"/>
              </a:solidFill>
              <a:latin typeface="Aptos Narrow"/>
            </a:rPr>
            <a:pPr algn="ctr"/>
            <a:t>633594</a:t>
          </a:fld>
          <a:endParaRPr lang="en-US" sz="1200" b="1">
            <a:solidFill>
              <a:schemeClr val="bg1"/>
            </a:solidFill>
          </a:endParaRPr>
        </a:p>
      </xdr:txBody>
    </xdr:sp>
    <xdr:clientData/>
  </xdr:twoCellAnchor>
  <xdr:twoCellAnchor>
    <xdr:from>
      <xdr:col>7</xdr:col>
      <xdr:colOff>590548</xdr:colOff>
      <xdr:row>20</xdr:row>
      <xdr:rowOff>60959</xdr:rowOff>
    </xdr:from>
    <xdr:to>
      <xdr:col>9</xdr:col>
      <xdr:colOff>361948</xdr:colOff>
      <xdr:row>21</xdr:row>
      <xdr:rowOff>89534</xdr:rowOff>
    </xdr:to>
    <xdr:sp macro="" textlink="'Pivot 2'!D18">
      <xdr:nvSpPr>
        <xdr:cNvPr id="54" name="Rectangle: Rounded Corners 53">
          <a:extLst>
            <a:ext uri="{FF2B5EF4-FFF2-40B4-BE49-F238E27FC236}">
              <a16:creationId xmlns:a16="http://schemas.microsoft.com/office/drawing/2014/main" id="{AA7375A3-CE88-4BEE-84DD-C29D2FDD4172}"/>
            </a:ext>
          </a:extLst>
        </xdr:cNvPr>
        <xdr:cNvSpPr/>
      </xdr:nvSpPr>
      <xdr:spPr>
        <a:xfrm>
          <a:off x="4857748" y="4023359"/>
          <a:ext cx="990600" cy="219075"/>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B238279-D53A-4CEA-B559-49165137F668}" type="TxLink">
            <a:rPr lang="en-US" sz="1200" b="1" i="0" u="none" strike="noStrike">
              <a:solidFill>
                <a:schemeClr val="bg1"/>
              </a:solidFill>
              <a:latin typeface="Aptos Narrow"/>
            </a:rPr>
            <a:pPr algn="ctr"/>
            <a:t>959266</a:t>
          </a:fld>
          <a:endParaRPr lang="en-US" sz="1200" b="1">
            <a:solidFill>
              <a:schemeClr val="bg1"/>
            </a:solidFill>
          </a:endParaRPr>
        </a:p>
      </xdr:txBody>
    </xdr:sp>
    <xdr:clientData/>
  </xdr:twoCellAnchor>
  <xdr:twoCellAnchor>
    <xdr:from>
      <xdr:col>7</xdr:col>
      <xdr:colOff>609598</xdr:colOff>
      <xdr:row>18</xdr:row>
      <xdr:rowOff>85723</xdr:rowOff>
    </xdr:from>
    <xdr:to>
      <xdr:col>9</xdr:col>
      <xdr:colOff>380998</xdr:colOff>
      <xdr:row>19</xdr:row>
      <xdr:rowOff>114298</xdr:rowOff>
    </xdr:to>
    <xdr:sp macro="" textlink="'Pivot 2'!D20">
      <xdr:nvSpPr>
        <xdr:cNvPr id="57" name="Rectangle: Rounded Corners 56">
          <a:extLst>
            <a:ext uri="{FF2B5EF4-FFF2-40B4-BE49-F238E27FC236}">
              <a16:creationId xmlns:a16="http://schemas.microsoft.com/office/drawing/2014/main" id="{DB78FAD7-2514-4CCE-8446-35AA70D7110A}"/>
            </a:ext>
          </a:extLst>
        </xdr:cNvPr>
        <xdr:cNvSpPr/>
      </xdr:nvSpPr>
      <xdr:spPr>
        <a:xfrm>
          <a:off x="4876798" y="3514723"/>
          <a:ext cx="990600" cy="219075"/>
        </a:xfrm>
        <a:prstGeom prst="roundRect">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F2B7550-7177-472C-B10A-F4037F65C90D}" type="TxLink">
            <a:rPr lang="en-US" sz="1200" b="1" i="0" u="none" strike="noStrike">
              <a:solidFill>
                <a:schemeClr val="bg1"/>
              </a:solidFill>
              <a:latin typeface="Aptos Narrow"/>
            </a:rPr>
            <a:pPr algn="ctr"/>
            <a:t>3103213</a:t>
          </a:fld>
          <a:endParaRPr lang="en-US" sz="1200" b="1">
            <a:solidFill>
              <a:schemeClr val="bg1"/>
            </a:solidFill>
          </a:endParaRPr>
        </a:p>
      </xdr:txBody>
    </xdr:sp>
    <xdr:clientData/>
  </xdr:twoCellAnchor>
  <xdr:twoCellAnchor>
    <xdr:from>
      <xdr:col>7</xdr:col>
      <xdr:colOff>581023</xdr:colOff>
      <xdr:row>24</xdr:row>
      <xdr:rowOff>61911</xdr:rowOff>
    </xdr:from>
    <xdr:to>
      <xdr:col>9</xdr:col>
      <xdr:colOff>352423</xdr:colOff>
      <xdr:row>25</xdr:row>
      <xdr:rowOff>90486</xdr:rowOff>
    </xdr:to>
    <xdr:sp macro="" textlink="'Pivot 2'!D15">
      <xdr:nvSpPr>
        <xdr:cNvPr id="58" name="Rectangle: Rounded Corners 57">
          <a:extLst>
            <a:ext uri="{FF2B5EF4-FFF2-40B4-BE49-F238E27FC236}">
              <a16:creationId xmlns:a16="http://schemas.microsoft.com/office/drawing/2014/main" id="{836EC557-2C55-E17B-D008-2A3BD3F3BEFF}"/>
            </a:ext>
          </a:extLst>
        </xdr:cNvPr>
        <xdr:cNvSpPr/>
      </xdr:nvSpPr>
      <xdr:spPr>
        <a:xfrm>
          <a:off x="4848223" y="4786311"/>
          <a:ext cx="990600" cy="219075"/>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22E2EC-4CDF-4980-AFD0-2DE469236C2E}" type="TxLink">
            <a:rPr lang="en-US" sz="1200" b="1" i="0" u="none" strike="noStrike">
              <a:solidFill>
                <a:schemeClr val="bg1"/>
              </a:solidFill>
              <a:latin typeface="Aptos Narrow"/>
            </a:rPr>
            <a:pPr algn="ctr"/>
            <a:t>167041</a:t>
          </a:fld>
          <a:endParaRPr lang="en-US" sz="1200" b="1">
            <a:solidFill>
              <a:schemeClr val="bg1"/>
            </a:solidFill>
          </a:endParaRPr>
        </a:p>
      </xdr:txBody>
    </xdr:sp>
    <xdr:clientData/>
  </xdr:twoCellAnchor>
  <xdr:twoCellAnchor>
    <xdr:from>
      <xdr:col>7</xdr:col>
      <xdr:colOff>600073</xdr:colOff>
      <xdr:row>19</xdr:row>
      <xdr:rowOff>159066</xdr:rowOff>
    </xdr:from>
    <xdr:to>
      <xdr:col>9</xdr:col>
      <xdr:colOff>371473</xdr:colOff>
      <xdr:row>20</xdr:row>
      <xdr:rowOff>35241</xdr:rowOff>
    </xdr:to>
    <xdr:sp macro="" textlink="'Pivot 2'!D19">
      <xdr:nvSpPr>
        <xdr:cNvPr id="59" name="Rectangle: Rounded Corners 58">
          <a:extLst>
            <a:ext uri="{FF2B5EF4-FFF2-40B4-BE49-F238E27FC236}">
              <a16:creationId xmlns:a16="http://schemas.microsoft.com/office/drawing/2014/main" id="{EB22B606-4BE7-A142-8449-6EE826E7A194}"/>
            </a:ext>
          </a:extLst>
        </xdr:cNvPr>
        <xdr:cNvSpPr/>
      </xdr:nvSpPr>
      <xdr:spPr>
        <a:xfrm>
          <a:off x="4867273" y="3778566"/>
          <a:ext cx="990600" cy="219075"/>
        </a:xfrm>
        <a:prstGeom prst="round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09D580-5138-4874-A1F3-AB7692456052}" type="TxLink">
            <a:rPr lang="en-US" sz="1200" b="1" i="0" u="none" strike="noStrike">
              <a:solidFill>
                <a:schemeClr val="bg1"/>
              </a:solidFill>
              <a:latin typeface="Aptos Narrow"/>
            </a:rPr>
            <a:pPr algn="ctr"/>
            <a:t>729470</a:t>
          </a:fld>
          <a:endParaRPr lang="en-US" sz="1200" b="1">
            <a:solidFill>
              <a:schemeClr val="bg1"/>
            </a:solidFill>
          </a:endParaRPr>
        </a:p>
      </xdr:txBody>
    </xdr:sp>
    <xdr:clientData/>
  </xdr:twoCellAnchor>
  <xdr:twoCellAnchor>
    <xdr:from>
      <xdr:col>9</xdr:col>
      <xdr:colOff>581023</xdr:colOff>
      <xdr:row>14</xdr:row>
      <xdr:rowOff>38100</xdr:rowOff>
    </xdr:from>
    <xdr:to>
      <xdr:col>13</xdr:col>
      <xdr:colOff>247651</xdr:colOff>
      <xdr:row>15</xdr:row>
      <xdr:rowOff>104775</xdr:rowOff>
    </xdr:to>
    <xdr:sp macro="" textlink="">
      <xdr:nvSpPr>
        <xdr:cNvPr id="60" name="Rectangle 59">
          <a:extLst>
            <a:ext uri="{FF2B5EF4-FFF2-40B4-BE49-F238E27FC236}">
              <a16:creationId xmlns:a16="http://schemas.microsoft.com/office/drawing/2014/main" id="{7C519E0A-8DAD-4F04-A60A-E619AC2B6E65}"/>
            </a:ext>
          </a:extLst>
        </xdr:cNvPr>
        <xdr:cNvSpPr/>
      </xdr:nvSpPr>
      <xdr:spPr>
        <a:xfrm>
          <a:off x="6067423" y="2819400"/>
          <a:ext cx="2105028" cy="257175"/>
        </a:xfrm>
        <a:prstGeom prst="rect">
          <a:avLst/>
        </a:prstGeom>
        <a:solidFill>
          <a:srgbClr val="1F1F1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rgbClr val="E5B244"/>
              </a:solidFill>
            </a:rPr>
            <a:t>Employment</a:t>
          </a:r>
          <a:r>
            <a:rPr lang="en-US" sz="1100" b="1" baseline="0">
              <a:solidFill>
                <a:srgbClr val="E5B244"/>
              </a:solidFill>
            </a:rPr>
            <a:t>  Status Breakdown</a:t>
          </a:r>
          <a:endParaRPr lang="en-US" sz="1100" b="1">
            <a:solidFill>
              <a:srgbClr val="E5B244"/>
            </a:solidFill>
          </a:endParaRPr>
        </a:p>
      </xdr:txBody>
    </xdr:sp>
    <xdr:clientData/>
  </xdr:twoCellAnchor>
  <xdr:twoCellAnchor>
    <xdr:from>
      <xdr:col>9</xdr:col>
      <xdr:colOff>161925</xdr:colOff>
      <xdr:row>16</xdr:row>
      <xdr:rowOff>28575</xdr:rowOff>
    </xdr:from>
    <xdr:to>
      <xdr:col>11</xdr:col>
      <xdr:colOff>523875</xdr:colOff>
      <xdr:row>21</xdr:row>
      <xdr:rowOff>66675</xdr:rowOff>
    </xdr:to>
    <xdr:graphicFrame macro="">
      <xdr:nvGraphicFramePr>
        <xdr:cNvPr id="61" name="Chart 60">
          <a:extLst>
            <a:ext uri="{FF2B5EF4-FFF2-40B4-BE49-F238E27FC236}">
              <a16:creationId xmlns:a16="http://schemas.microsoft.com/office/drawing/2014/main" id="{7007186E-7BA8-4677-8794-851645314A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600075</xdr:colOff>
      <xdr:row>21</xdr:row>
      <xdr:rowOff>0</xdr:rowOff>
    </xdr:from>
    <xdr:to>
      <xdr:col>13</xdr:col>
      <xdr:colOff>123825</xdr:colOff>
      <xdr:row>21</xdr:row>
      <xdr:rowOff>133350</xdr:rowOff>
    </xdr:to>
    <xdr:sp macro="" textlink="">
      <xdr:nvSpPr>
        <xdr:cNvPr id="62" name="Oval 61">
          <a:extLst>
            <a:ext uri="{FF2B5EF4-FFF2-40B4-BE49-F238E27FC236}">
              <a16:creationId xmlns:a16="http://schemas.microsoft.com/office/drawing/2014/main" id="{1E28C67C-FA69-5A83-217D-A14C50DBA5EB}"/>
            </a:ext>
          </a:extLst>
        </xdr:cNvPr>
        <xdr:cNvSpPr/>
      </xdr:nvSpPr>
      <xdr:spPr>
        <a:xfrm>
          <a:off x="7915275" y="4152900"/>
          <a:ext cx="133350" cy="133350"/>
        </a:xfrm>
        <a:prstGeom prst="ellipse">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552450</xdr:colOff>
      <xdr:row>15</xdr:row>
      <xdr:rowOff>180975</xdr:rowOff>
    </xdr:from>
    <xdr:to>
      <xdr:col>13</xdr:col>
      <xdr:colOff>76200</xdr:colOff>
      <xdr:row>16</xdr:row>
      <xdr:rowOff>123825</xdr:rowOff>
    </xdr:to>
    <xdr:sp macro="" textlink="">
      <xdr:nvSpPr>
        <xdr:cNvPr id="63" name="Oval 62">
          <a:extLst>
            <a:ext uri="{FF2B5EF4-FFF2-40B4-BE49-F238E27FC236}">
              <a16:creationId xmlns:a16="http://schemas.microsoft.com/office/drawing/2014/main" id="{4D538D87-B164-4A67-B349-F00E580F0F41}"/>
            </a:ext>
          </a:extLst>
        </xdr:cNvPr>
        <xdr:cNvSpPr/>
      </xdr:nvSpPr>
      <xdr:spPr>
        <a:xfrm>
          <a:off x="7867650" y="3038475"/>
          <a:ext cx="133350" cy="133350"/>
        </a:xfrm>
        <a:prstGeom prst="ellipse">
          <a:avLst/>
        </a:prstGeom>
        <a:solidFill>
          <a:schemeClr val="tx1">
            <a:lumMod val="65000"/>
            <a:lumOff val="3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114300</xdr:colOff>
      <xdr:row>21</xdr:row>
      <xdr:rowOff>85725</xdr:rowOff>
    </xdr:from>
    <xdr:to>
      <xdr:col>11</xdr:col>
      <xdr:colOff>247650</xdr:colOff>
      <xdr:row>22</xdr:row>
      <xdr:rowOff>28575</xdr:rowOff>
    </xdr:to>
    <xdr:sp macro="" textlink="">
      <xdr:nvSpPr>
        <xdr:cNvPr id="64" name="Oval 63">
          <a:extLst>
            <a:ext uri="{FF2B5EF4-FFF2-40B4-BE49-F238E27FC236}">
              <a16:creationId xmlns:a16="http://schemas.microsoft.com/office/drawing/2014/main" id="{08A22D54-79A9-42F9-BCF0-E27A5A8B698D}"/>
            </a:ext>
          </a:extLst>
        </xdr:cNvPr>
        <xdr:cNvSpPr/>
      </xdr:nvSpPr>
      <xdr:spPr>
        <a:xfrm>
          <a:off x="6819900" y="4238625"/>
          <a:ext cx="133350" cy="133350"/>
        </a:xfrm>
        <a:prstGeom prst="ellipse">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104775</xdr:colOff>
      <xdr:row>18</xdr:row>
      <xdr:rowOff>133350</xdr:rowOff>
    </xdr:from>
    <xdr:to>
      <xdr:col>5</xdr:col>
      <xdr:colOff>161925</xdr:colOff>
      <xdr:row>19</xdr:row>
      <xdr:rowOff>9525</xdr:rowOff>
    </xdr:to>
    <xdr:sp macro="" textlink="">
      <xdr:nvSpPr>
        <xdr:cNvPr id="23" name="Flowchart: Connector 22">
          <a:extLst>
            <a:ext uri="{FF2B5EF4-FFF2-40B4-BE49-F238E27FC236}">
              <a16:creationId xmlns:a16="http://schemas.microsoft.com/office/drawing/2014/main" id="{07341254-BC5C-6E0F-D26C-B3B677A109D5}"/>
            </a:ext>
          </a:extLst>
        </xdr:cNvPr>
        <xdr:cNvSpPr/>
      </xdr:nvSpPr>
      <xdr:spPr>
        <a:xfrm>
          <a:off x="3152775" y="3676650"/>
          <a:ext cx="57150" cy="66675"/>
        </a:xfrm>
        <a:prstGeom prst="flowChartConnector">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238125</xdr:colOff>
      <xdr:row>18</xdr:row>
      <xdr:rowOff>142875</xdr:rowOff>
    </xdr:from>
    <xdr:to>
      <xdr:col>4</xdr:col>
      <xdr:colOff>314325</xdr:colOff>
      <xdr:row>19</xdr:row>
      <xdr:rowOff>19050</xdr:rowOff>
    </xdr:to>
    <xdr:sp macro="" textlink="">
      <xdr:nvSpPr>
        <xdr:cNvPr id="24" name="Flowchart: Connector 23">
          <a:extLst>
            <a:ext uri="{FF2B5EF4-FFF2-40B4-BE49-F238E27FC236}">
              <a16:creationId xmlns:a16="http://schemas.microsoft.com/office/drawing/2014/main" id="{F9834C0F-2660-479A-9E85-6EC8EC5DFACB}"/>
            </a:ext>
          </a:extLst>
        </xdr:cNvPr>
        <xdr:cNvSpPr/>
      </xdr:nvSpPr>
      <xdr:spPr>
        <a:xfrm>
          <a:off x="2676525" y="3686175"/>
          <a:ext cx="76200" cy="66675"/>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xdr:colOff>
      <xdr:row>19</xdr:row>
      <xdr:rowOff>228600</xdr:rowOff>
    </xdr:from>
    <xdr:to>
      <xdr:col>3</xdr:col>
      <xdr:colOff>228599</xdr:colOff>
      <xdr:row>22</xdr:row>
      <xdr:rowOff>9525</xdr:rowOff>
    </xdr:to>
    <xdr:graphicFrame macro="">
      <xdr:nvGraphicFramePr>
        <xdr:cNvPr id="30" name="Chart 29">
          <a:extLst>
            <a:ext uri="{FF2B5EF4-FFF2-40B4-BE49-F238E27FC236}">
              <a16:creationId xmlns:a16="http://schemas.microsoft.com/office/drawing/2014/main" id="{EE70E756-AF79-48FF-8C1B-69518870B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114298</xdr:colOff>
      <xdr:row>23</xdr:row>
      <xdr:rowOff>85726</xdr:rowOff>
    </xdr:from>
    <xdr:to>
      <xdr:col>3</xdr:col>
      <xdr:colOff>257175</xdr:colOff>
      <xdr:row>26</xdr:row>
      <xdr:rowOff>133348</xdr:rowOff>
    </xdr:to>
    <xdr:graphicFrame macro="">
      <xdr:nvGraphicFramePr>
        <xdr:cNvPr id="31" name="Chart 30">
          <a:extLst>
            <a:ext uri="{FF2B5EF4-FFF2-40B4-BE49-F238E27FC236}">
              <a16:creationId xmlns:a16="http://schemas.microsoft.com/office/drawing/2014/main" id="{4BEB63C9-2B05-4B75-80A6-CF3B44B42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219076</xdr:colOff>
      <xdr:row>21</xdr:row>
      <xdr:rowOff>104775</xdr:rowOff>
    </xdr:from>
    <xdr:to>
      <xdr:col>4</xdr:col>
      <xdr:colOff>371475</xdr:colOff>
      <xdr:row>24</xdr:row>
      <xdr:rowOff>152400</xdr:rowOff>
    </xdr:to>
    <xdr:graphicFrame macro="">
      <xdr:nvGraphicFramePr>
        <xdr:cNvPr id="33" name="Chart 32">
          <a:extLst>
            <a:ext uri="{FF2B5EF4-FFF2-40B4-BE49-F238E27FC236}">
              <a16:creationId xmlns:a16="http://schemas.microsoft.com/office/drawing/2014/main" id="{A110A39A-1E7E-4EB9-A415-38F8D52ED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590549</xdr:colOff>
      <xdr:row>20</xdr:row>
      <xdr:rowOff>95250</xdr:rowOff>
    </xdr:from>
    <xdr:to>
      <xdr:col>3</xdr:col>
      <xdr:colOff>28575</xdr:colOff>
      <xdr:row>21</xdr:row>
      <xdr:rowOff>161925</xdr:rowOff>
    </xdr:to>
    <xdr:sp macro="" textlink="' Pivot 1'!W36">
      <xdr:nvSpPr>
        <xdr:cNvPr id="46" name="Rectangle: Rounded Corners 45">
          <a:extLst>
            <a:ext uri="{FF2B5EF4-FFF2-40B4-BE49-F238E27FC236}">
              <a16:creationId xmlns:a16="http://schemas.microsoft.com/office/drawing/2014/main" id="{0E3C2431-B2B3-C29E-611F-21801DD94F51}"/>
            </a:ext>
          </a:extLst>
        </xdr:cNvPr>
        <xdr:cNvSpPr/>
      </xdr:nvSpPr>
      <xdr:spPr>
        <a:xfrm>
          <a:off x="1200149" y="4057650"/>
          <a:ext cx="657226" cy="2571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F9DC1C07-4887-4FA4-BE31-229934AA3856}" type="TxLink">
            <a:rPr lang="en-US" sz="800" b="1" i="0" u="none" strike="noStrike">
              <a:solidFill>
                <a:schemeClr val="bg1"/>
              </a:solidFill>
              <a:latin typeface="Aptos Narrow"/>
            </a:rPr>
            <a:pPr algn="l"/>
            <a:t>46.00%</a:t>
          </a:fld>
          <a:endParaRPr lang="en-US" sz="800">
            <a:solidFill>
              <a:schemeClr val="bg1"/>
            </a:solidFill>
          </a:endParaRPr>
        </a:p>
      </xdr:txBody>
    </xdr:sp>
    <xdr:clientData/>
  </xdr:twoCellAnchor>
  <xdr:twoCellAnchor>
    <xdr:from>
      <xdr:col>2</xdr:col>
      <xdr:colOff>57150</xdr:colOff>
      <xdr:row>22</xdr:row>
      <xdr:rowOff>76200</xdr:rowOff>
    </xdr:from>
    <xdr:to>
      <xdr:col>2</xdr:col>
      <xdr:colOff>533400</xdr:colOff>
      <xdr:row>23</xdr:row>
      <xdr:rowOff>85725</xdr:rowOff>
    </xdr:to>
    <xdr:sp macro="" textlink="' Pivot 1'!W37">
      <xdr:nvSpPr>
        <xdr:cNvPr id="50" name="Rectangle 49">
          <a:extLst>
            <a:ext uri="{FF2B5EF4-FFF2-40B4-BE49-F238E27FC236}">
              <a16:creationId xmlns:a16="http://schemas.microsoft.com/office/drawing/2014/main" id="{A00CE148-F1E1-290F-4B0A-4CC11302D6CC}"/>
            </a:ext>
          </a:extLst>
        </xdr:cNvPr>
        <xdr:cNvSpPr/>
      </xdr:nvSpPr>
      <xdr:spPr>
        <a:xfrm>
          <a:off x="1276350" y="4419600"/>
          <a:ext cx="476250" cy="200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07F7BE8-F607-4CD4-BFB4-0B09915DFBA3}" type="TxLink">
            <a:rPr lang="en-US" sz="900" b="1" i="0" u="none" strike="noStrike">
              <a:solidFill>
                <a:schemeClr val="bg1"/>
              </a:solidFill>
              <a:latin typeface="Aptos Narrow"/>
            </a:rPr>
            <a:pPr algn="l"/>
            <a:t>16.00%</a:t>
          </a:fld>
          <a:endParaRPr lang="en-US" sz="900">
            <a:solidFill>
              <a:schemeClr val="bg1"/>
            </a:solidFill>
          </a:endParaRPr>
        </a:p>
      </xdr:txBody>
    </xdr:sp>
    <xdr:clientData/>
  </xdr:twoCellAnchor>
  <xdr:twoCellAnchor>
    <xdr:from>
      <xdr:col>2</xdr:col>
      <xdr:colOff>66675</xdr:colOff>
      <xdr:row>24</xdr:row>
      <xdr:rowOff>66675</xdr:rowOff>
    </xdr:from>
    <xdr:to>
      <xdr:col>3</xdr:col>
      <xdr:colOff>9525</xdr:colOff>
      <xdr:row>25</xdr:row>
      <xdr:rowOff>104775</xdr:rowOff>
    </xdr:to>
    <xdr:sp macro="" textlink="' Pivot 1'!W38">
      <xdr:nvSpPr>
        <xdr:cNvPr id="52" name="Rectangle 51">
          <a:extLst>
            <a:ext uri="{FF2B5EF4-FFF2-40B4-BE49-F238E27FC236}">
              <a16:creationId xmlns:a16="http://schemas.microsoft.com/office/drawing/2014/main" id="{6493C7F1-9D29-BCAC-13A5-ED74A9A04624}"/>
            </a:ext>
          </a:extLst>
        </xdr:cNvPr>
        <xdr:cNvSpPr/>
      </xdr:nvSpPr>
      <xdr:spPr>
        <a:xfrm>
          <a:off x="1285875" y="4791075"/>
          <a:ext cx="552450"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78B49F8-497A-464B-9A78-317A3F9A6B8C}" type="TxLink">
            <a:rPr lang="en-US" sz="900" b="1" i="0" u="none" strike="noStrike">
              <a:solidFill>
                <a:schemeClr val="bg1"/>
              </a:solidFill>
              <a:latin typeface="Aptos Narrow"/>
            </a:rPr>
            <a:pPr algn="l"/>
            <a:t>38.00%</a:t>
          </a:fld>
          <a:endParaRPr lang="en-US" sz="900">
            <a:solidFill>
              <a:schemeClr val="bg1"/>
            </a:solidFill>
          </a:endParaRPr>
        </a:p>
      </xdr:txBody>
    </xdr:sp>
    <xdr:clientData/>
  </xdr:twoCellAnchor>
  <xdr:twoCellAnchor>
    <xdr:from>
      <xdr:col>1</xdr:col>
      <xdr:colOff>521494</xdr:colOff>
      <xdr:row>10</xdr:row>
      <xdr:rowOff>1</xdr:rowOff>
    </xdr:from>
    <xdr:to>
      <xdr:col>2</xdr:col>
      <xdr:colOff>435769</xdr:colOff>
      <xdr:row>11</xdr:row>
      <xdr:rowOff>76201</xdr:rowOff>
    </xdr:to>
    <xdr:sp macro="" textlink="' Pivot 1'!AB37">
      <xdr:nvSpPr>
        <xdr:cNvPr id="21" name="Rectangle 20">
          <a:extLst>
            <a:ext uri="{FF2B5EF4-FFF2-40B4-BE49-F238E27FC236}">
              <a16:creationId xmlns:a16="http://schemas.microsoft.com/office/drawing/2014/main" id="{4906B7A4-3DA1-1F66-B834-97540CCFA223}"/>
            </a:ext>
          </a:extLst>
        </xdr:cNvPr>
        <xdr:cNvSpPr/>
      </xdr:nvSpPr>
      <xdr:spPr>
        <a:xfrm>
          <a:off x="1131094" y="1905001"/>
          <a:ext cx="523875" cy="2667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CC77D88-3CA6-4A47-886D-31C3DB208939}" type="TxLink">
            <a:rPr lang="en-US" sz="1400" b="1" i="0" u="none" strike="noStrike">
              <a:solidFill>
                <a:srgbClr val="E5B244"/>
              </a:solidFill>
              <a:latin typeface="Kulim park"/>
              <a:cs typeface="Aparajita" panose="02020603050405020304" pitchFamily="18" charset="0"/>
            </a:rPr>
            <a:pPr algn="ctr"/>
            <a:t>12</a:t>
          </a:fld>
          <a:endParaRPr lang="en-US" sz="1400" b="1">
            <a:solidFill>
              <a:srgbClr val="E5B244"/>
            </a:solidFill>
            <a:latin typeface="Kulim park"/>
            <a:cs typeface="Aparajita" panose="02020603050405020304" pitchFamily="18" charset="0"/>
          </a:endParaRPr>
        </a:p>
      </xdr:txBody>
    </xdr:sp>
    <xdr:clientData/>
  </xdr:twoCellAnchor>
  <xdr:twoCellAnchor>
    <xdr:from>
      <xdr:col>1</xdr:col>
      <xdr:colOff>545306</xdr:colOff>
      <xdr:row>11</xdr:row>
      <xdr:rowOff>76200</xdr:rowOff>
    </xdr:from>
    <xdr:to>
      <xdr:col>2</xdr:col>
      <xdr:colOff>411956</xdr:colOff>
      <xdr:row>13</xdr:row>
      <xdr:rowOff>26885</xdr:rowOff>
    </xdr:to>
    <xdr:sp macro="" textlink="' Pivot 1'!AB38">
      <xdr:nvSpPr>
        <xdr:cNvPr id="22" name="Rectangle 21">
          <a:extLst>
            <a:ext uri="{FF2B5EF4-FFF2-40B4-BE49-F238E27FC236}">
              <a16:creationId xmlns:a16="http://schemas.microsoft.com/office/drawing/2014/main" id="{653B74AD-4228-70CA-05EE-947529E23A2D}"/>
            </a:ext>
          </a:extLst>
        </xdr:cNvPr>
        <xdr:cNvSpPr/>
      </xdr:nvSpPr>
      <xdr:spPr>
        <a:xfrm>
          <a:off x="1154906" y="2171700"/>
          <a:ext cx="476250" cy="33168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14098A9-C736-44AA-8874-DD93FD544503}" type="TxLink">
            <a:rPr lang="en-US" sz="1400" b="1" i="0" u="none" strike="noStrike">
              <a:solidFill>
                <a:srgbClr val="E5B244"/>
              </a:solidFill>
              <a:latin typeface="Kulim park"/>
              <a:cs typeface="Aparajita" panose="02020603050405020304" pitchFamily="18" charset="0"/>
            </a:rPr>
            <a:pPr algn="ctr"/>
            <a:t>11</a:t>
          </a:fld>
          <a:endParaRPr lang="en-US" sz="1400" b="1">
            <a:solidFill>
              <a:srgbClr val="E5B244"/>
            </a:solidFill>
            <a:latin typeface="Kulim park"/>
            <a:cs typeface="Aparajita" panose="02020603050405020304" pitchFamily="18" charset="0"/>
          </a:endParaRPr>
        </a:p>
      </xdr:txBody>
    </xdr:sp>
    <xdr:clientData/>
  </xdr:twoCellAnchor>
  <xdr:twoCellAnchor>
    <xdr:from>
      <xdr:col>1</xdr:col>
      <xdr:colOff>545306</xdr:colOff>
      <xdr:row>14</xdr:row>
      <xdr:rowOff>0</xdr:rowOff>
    </xdr:from>
    <xdr:to>
      <xdr:col>2</xdr:col>
      <xdr:colOff>411956</xdr:colOff>
      <xdr:row>16</xdr:row>
      <xdr:rowOff>58840</xdr:rowOff>
    </xdr:to>
    <xdr:sp macro="" textlink="' Pivot 1'!AB40">
      <xdr:nvSpPr>
        <xdr:cNvPr id="25" name="Rectangle 24">
          <a:extLst>
            <a:ext uri="{FF2B5EF4-FFF2-40B4-BE49-F238E27FC236}">
              <a16:creationId xmlns:a16="http://schemas.microsoft.com/office/drawing/2014/main" id="{4EDE8B2C-254E-480F-8252-0B0F3C19CD84}"/>
            </a:ext>
          </a:extLst>
        </xdr:cNvPr>
        <xdr:cNvSpPr/>
      </xdr:nvSpPr>
      <xdr:spPr>
        <a:xfrm>
          <a:off x="1154906" y="2667000"/>
          <a:ext cx="476250" cy="43984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692820E-B91E-4354-91BE-58DFDCBEA20F}" type="TxLink">
            <a:rPr lang="en-US" sz="1400" b="1" i="0" u="none" strike="noStrike">
              <a:solidFill>
                <a:srgbClr val="E5B244"/>
              </a:solidFill>
              <a:latin typeface="Kulim park"/>
              <a:cs typeface="Aparajita" panose="02020603050405020304" pitchFamily="18" charset="0"/>
            </a:rPr>
            <a:pPr algn="ctr"/>
            <a:t>11</a:t>
          </a:fld>
          <a:endParaRPr lang="en-US" sz="1400" b="1">
            <a:solidFill>
              <a:srgbClr val="E5B244"/>
            </a:solidFill>
            <a:latin typeface="Kulim park"/>
            <a:cs typeface="Aparajita" panose="02020603050405020304" pitchFamily="18" charset="0"/>
          </a:endParaRPr>
        </a:p>
      </xdr:txBody>
    </xdr:sp>
    <xdr:clientData/>
  </xdr:twoCellAnchor>
  <xdr:twoCellAnchor>
    <xdr:from>
      <xdr:col>1</xdr:col>
      <xdr:colOff>545306</xdr:colOff>
      <xdr:row>15</xdr:row>
      <xdr:rowOff>66676</xdr:rowOff>
    </xdr:from>
    <xdr:to>
      <xdr:col>2</xdr:col>
      <xdr:colOff>411956</xdr:colOff>
      <xdr:row>17</xdr:row>
      <xdr:rowOff>171450</xdr:rowOff>
    </xdr:to>
    <xdr:sp macro="" textlink="' Pivot 1'!AB41">
      <xdr:nvSpPr>
        <xdr:cNvPr id="27" name="Rectangle 26">
          <a:extLst>
            <a:ext uri="{FF2B5EF4-FFF2-40B4-BE49-F238E27FC236}">
              <a16:creationId xmlns:a16="http://schemas.microsoft.com/office/drawing/2014/main" id="{4B1A3B93-C3B6-4283-8ECF-0BF8A1BEB9C6}"/>
            </a:ext>
          </a:extLst>
        </xdr:cNvPr>
        <xdr:cNvSpPr/>
      </xdr:nvSpPr>
      <xdr:spPr>
        <a:xfrm>
          <a:off x="1154906" y="2924176"/>
          <a:ext cx="476250" cy="4857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330035F-B009-450C-9DD1-15065A37D6A3}" type="TxLink">
            <a:rPr lang="en-US" sz="1400" b="1" i="0" u="none" strike="noStrike">
              <a:solidFill>
                <a:srgbClr val="E5B244"/>
              </a:solidFill>
              <a:latin typeface="Kulim park"/>
              <a:cs typeface="Aparajita" panose="02020603050405020304" pitchFamily="18" charset="0"/>
            </a:rPr>
            <a:pPr algn="ctr"/>
            <a:t>9</a:t>
          </a:fld>
          <a:endParaRPr lang="en-US" sz="1400" b="1">
            <a:solidFill>
              <a:srgbClr val="E5B244"/>
            </a:solidFill>
            <a:latin typeface="Kulim park"/>
            <a:cs typeface="Aparajita" panose="02020603050405020304" pitchFamily="18" charset="0"/>
          </a:endParaRPr>
        </a:p>
      </xdr:txBody>
    </xdr:sp>
    <xdr:clientData/>
  </xdr:twoCellAnchor>
  <xdr:twoCellAnchor>
    <xdr:from>
      <xdr:col>1</xdr:col>
      <xdr:colOff>545306</xdr:colOff>
      <xdr:row>13</xdr:row>
      <xdr:rowOff>9526</xdr:rowOff>
    </xdr:from>
    <xdr:to>
      <xdr:col>2</xdr:col>
      <xdr:colOff>411956</xdr:colOff>
      <xdr:row>14</xdr:row>
      <xdr:rowOff>76199</xdr:rowOff>
    </xdr:to>
    <xdr:sp macro="" textlink="' Pivot 1'!AB39">
      <xdr:nvSpPr>
        <xdr:cNvPr id="29" name="Rectangle 28">
          <a:extLst>
            <a:ext uri="{FF2B5EF4-FFF2-40B4-BE49-F238E27FC236}">
              <a16:creationId xmlns:a16="http://schemas.microsoft.com/office/drawing/2014/main" id="{BFA90D0B-E0C8-40ED-9C39-359494146AAB}"/>
            </a:ext>
          </a:extLst>
        </xdr:cNvPr>
        <xdr:cNvSpPr/>
      </xdr:nvSpPr>
      <xdr:spPr>
        <a:xfrm>
          <a:off x="1154906" y="2486026"/>
          <a:ext cx="476250" cy="257173"/>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E094254-16F7-46CD-BE8B-3CBBEC4BD8A3}" type="TxLink">
            <a:rPr lang="en-US" sz="1400" b="1" i="0" u="none" strike="noStrike">
              <a:solidFill>
                <a:srgbClr val="E5B244"/>
              </a:solidFill>
              <a:latin typeface="Kulim park"/>
              <a:cs typeface="Aparajita" panose="02020603050405020304" pitchFamily="18" charset="0"/>
            </a:rPr>
            <a:pPr algn="ctr"/>
            <a:t>7</a:t>
          </a:fld>
          <a:endParaRPr lang="en-US" sz="1400" b="1">
            <a:solidFill>
              <a:srgbClr val="E5B244"/>
            </a:solidFill>
            <a:latin typeface="Kulim park"/>
            <a:cs typeface="Aparajita" panose="02020603050405020304" pitchFamily="18" charset="0"/>
          </a:endParaRPr>
        </a:p>
      </xdr:txBody>
    </xdr:sp>
    <xdr:clientData/>
  </xdr:twoCellAnchor>
  <xdr:twoCellAnchor>
    <xdr:from>
      <xdr:col>2</xdr:col>
      <xdr:colOff>552451</xdr:colOff>
      <xdr:row>2</xdr:row>
      <xdr:rowOff>180975</xdr:rowOff>
    </xdr:from>
    <xdr:to>
      <xdr:col>5</xdr:col>
      <xdr:colOff>161925</xdr:colOff>
      <xdr:row>4</xdr:row>
      <xdr:rowOff>0</xdr:rowOff>
    </xdr:to>
    <xdr:sp macro="" textlink="">
      <xdr:nvSpPr>
        <xdr:cNvPr id="45" name="Rectangle 44">
          <a:extLst>
            <a:ext uri="{FF2B5EF4-FFF2-40B4-BE49-F238E27FC236}">
              <a16:creationId xmlns:a16="http://schemas.microsoft.com/office/drawing/2014/main" id="{C0FDC5CC-65F8-8681-28D9-B65678C71871}"/>
            </a:ext>
          </a:extLst>
        </xdr:cNvPr>
        <xdr:cNvSpPr/>
      </xdr:nvSpPr>
      <xdr:spPr>
        <a:xfrm>
          <a:off x="1771651" y="561975"/>
          <a:ext cx="1438274" cy="2000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b="1">
            <a:solidFill>
              <a:srgbClr val="E5B244"/>
            </a:solidFill>
            <a:latin typeface="Aptos Narrow" panose="020B0004020202020204" pitchFamily="34" charset="0"/>
          </a:endParaRPr>
        </a:p>
      </xdr:txBody>
    </xdr:sp>
    <xdr:clientData/>
  </xdr:twoCellAnchor>
  <xdr:twoCellAnchor>
    <xdr:from>
      <xdr:col>2</xdr:col>
      <xdr:colOff>590550</xdr:colOff>
      <xdr:row>6</xdr:row>
      <xdr:rowOff>28575</xdr:rowOff>
    </xdr:from>
    <xdr:to>
      <xdr:col>6</xdr:col>
      <xdr:colOff>95249</xdr:colOff>
      <xdr:row>11</xdr:row>
      <xdr:rowOff>28575</xdr:rowOff>
    </xdr:to>
    <xdr:sp macro="" textlink="'Pivot 2'!T17">
      <xdr:nvSpPr>
        <xdr:cNvPr id="47" name="Rectangle 46">
          <a:extLst>
            <a:ext uri="{FF2B5EF4-FFF2-40B4-BE49-F238E27FC236}">
              <a16:creationId xmlns:a16="http://schemas.microsoft.com/office/drawing/2014/main" id="{BA804E1F-FDB0-B4C8-F39A-9F6F9D666DC1}"/>
            </a:ext>
          </a:extLst>
        </xdr:cNvPr>
        <xdr:cNvSpPr/>
      </xdr:nvSpPr>
      <xdr:spPr>
        <a:xfrm>
          <a:off x="1809750" y="1171575"/>
          <a:ext cx="1943099" cy="9525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735632D-8990-40FE-8237-4AE62C8E8013}" type="TxLink">
            <a:rPr lang="en-US" sz="3600" b="0" i="0" u="none" strike="noStrike">
              <a:solidFill>
                <a:schemeClr val="bg1"/>
              </a:solidFill>
              <a:latin typeface="Arial Black" panose="020B0A04020102020204" pitchFamily="34" charset="0"/>
            </a:rPr>
            <a:pPr algn="l"/>
            <a:t>50</a:t>
          </a:fld>
          <a:endParaRPr lang="en-US" sz="3600">
            <a:solidFill>
              <a:schemeClr val="bg1"/>
            </a:solidFill>
            <a:latin typeface="Arial Black" panose="020B0A04020102020204" pitchFamily="34" charset="0"/>
          </a:endParaRPr>
        </a:p>
      </xdr:txBody>
    </xdr:sp>
    <xdr:clientData/>
  </xdr:twoCellAnchor>
  <xdr:twoCellAnchor>
    <xdr:from>
      <xdr:col>2</xdr:col>
      <xdr:colOff>542925</xdr:colOff>
      <xdr:row>9</xdr:row>
      <xdr:rowOff>19050</xdr:rowOff>
    </xdr:from>
    <xdr:to>
      <xdr:col>5</xdr:col>
      <xdr:colOff>95250</xdr:colOff>
      <xdr:row>10</xdr:row>
      <xdr:rowOff>76200</xdr:rowOff>
    </xdr:to>
    <xdr:sp macro="" textlink="">
      <xdr:nvSpPr>
        <xdr:cNvPr id="49" name="Rectangle 48">
          <a:extLst>
            <a:ext uri="{FF2B5EF4-FFF2-40B4-BE49-F238E27FC236}">
              <a16:creationId xmlns:a16="http://schemas.microsoft.com/office/drawing/2014/main" id="{1BA4EE7B-8CEB-7F5F-B366-48C993FA2A11}"/>
            </a:ext>
          </a:extLst>
        </xdr:cNvPr>
        <xdr:cNvSpPr/>
      </xdr:nvSpPr>
      <xdr:spPr>
        <a:xfrm>
          <a:off x="1762125" y="1733550"/>
          <a:ext cx="1381125" cy="2476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a:latin typeface="Kulim park"/>
            </a:rPr>
            <a:t>  Total employees</a:t>
          </a:r>
        </a:p>
      </xdr:txBody>
    </xdr:sp>
    <xdr:clientData/>
  </xdr:twoCellAnchor>
  <xdr:twoCellAnchor>
    <xdr:from>
      <xdr:col>2</xdr:col>
      <xdr:colOff>504825</xdr:colOff>
      <xdr:row>5</xdr:row>
      <xdr:rowOff>9526</xdr:rowOff>
    </xdr:from>
    <xdr:to>
      <xdr:col>5</xdr:col>
      <xdr:colOff>200025</xdr:colOff>
      <xdr:row>6</xdr:row>
      <xdr:rowOff>104775</xdr:rowOff>
    </xdr:to>
    <xdr:sp macro="" textlink="">
      <xdr:nvSpPr>
        <xdr:cNvPr id="55" name="Rectangle 54">
          <a:extLst>
            <a:ext uri="{FF2B5EF4-FFF2-40B4-BE49-F238E27FC236}">
              <a16:creationId xmlns:a16="http://schemas.microsoft.com/office/drawing/2014/main" id="{76A2C845-1CE6-29E1-A7D5-95DA80CEDB63}"/>
            </a:ext>
          </a:extLst>
        </xdr:cNvPr>
        <xdr:cNvSpPr/>
      </xdr:nvSpPr>
      <xdr:spPr>
        <a:xfrm>
          <a:off x="1724025" y="962026"/>
          <a:ext cx="1524000" cy="2857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E5B244"/>
              </a:solidFill>
              <a:latin typeface="Kulim park"/>
            </a:rPr>
            <a:t>  </a:t>
          </a:r>
        </a:p>
        <a:p>
          <a:pPr algn="ctr"/>
          <a:endParaRPr lang="en-US" sz="1200" b="1">
            <a:solidFill>
              <a:srgbClr val="E5B244"/>
            </a:solidFill>
            <a:latin typeface="Kulim park"/>
          </a:endParaRPr>
        </a:p>
        <a:p>
          <a:pPr algn="ctr"/>
          <a:r>
            <a:rPr lang="en-US" sz="1200" b="1">
              <a:solidFill>
                <a:srgbClr val="E5B244"/>
              </a:solidFill>
              <a:latin typeface="Kulim park"/>
            </a:rPr>
            <a:t>Employees</a:t>
          </a:r>
          <a:r>
            <a:rPr lang="en-US" sz="1200" b="1" baseline="0">
              <a:solidFill>
                <a:srgbClr val="E5B244"/>
              </a:solidFill>
              <a:latin typeface="Kulim park"/>
            </a:rPr>
            <a:t> Number</a:t>
          </a:r>
          <a:endParaRPr lang="en-US" sz="1200" b="1">
            <a:solidFill>
              <a:srgbClr val="E5B244"/>
            </a:solidFill>
            <a:latin typeface="Kulim park"/>
          </a:endParaRPr>
        </a:p>
      </xdr:txBody>
    </xdr:sp>
    <xdr:clientData/>
  </xdr:twoCellAnchor>
  <xdr:twoCellAnchor>
    <xdr:from>
      <xdr:col>3</xdr:col>
      <xdr:colOff>9525</xdr:colOff>
      <xdr:row>11</xdr:row>
      <xdr:rowOff>180974</xdr:rowOff>
    </xdr:from>
    <xdr:to>
      <xdr:col>5</xdr:col>
      <xdr:colOff>142874</xdr:colOff>
      <xdr:row>15</xdr:row>
      <xdr:rowOff>190499</xdr:rowOff>
    </xdr:to>
    <xdr:graphicFrame macro="">
      <xdr:nvGraphicFramePr>
        <xdr:cNvPr id="56" name="Chart 55">
          <a:extLst>
            <a:ext uri="{FF2B5EF4-FFF2-40B4-BE49-F238E27FC236}">
              <a16:creationId xmlns:a16="http://schemas.microsoft.com/office/drawing/2014/main" id="{3CA2569F-CD69-4B44-9DEC-79B801BE2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581025</xdr:colOff>
      <xdr:row>10</xdr:row>
      <xdr:rowOff>19050</xdr:rowOff>
    </xdr:from>
    <xdr:to>
      <xdr:col>4</xdr:col>
      <xdr:colOff>409575</xdr:colOff>
      <xdr:row>14</xdr:row>
      <xdr:rowOff>38100</xdr:rowOff>
    </xdr:to>
    <xdr:sp macro="" textlink="">
      <xdr:nvSpPr>
        <xdr:cNvPr id="65" name="Oval 64">
          <a:extLst>
            <a:ext uri="{FF2B5EF4-FFF2-40B4-BE49-F238E27FC236}">
              <a16:creationId xmlns:a16="http://schemas.microsoft.com/office/drawing/2014/main" id="{D5F34612-01E0-92C2-A67E-FF19281D7D75}"/>
            </a:ext>
          </a:extLst>
        </xdr:cNvPr>
        <xdr:cNvSpPr/>
      </xdr:nvSpPr>
      <xdr:spPr>
        <a:xfrm>
          <a:off x="1800225" y="1924050"/>
          <a:ext cx="1047750" cy="895350"/>
        </a:xfrm>
        <a:prstGeom prst="ellipse">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E5B244"/>
              </a:solidFill>
              <a:latin typeface="Kulim park"/>
            </a:rPr>
            <a:t>Males</a:t>
          </a:r>
        </a:p>
      </xdr:txBody>
    </xdr:sp>
    <xdr:clientData/>
  </xdr:twoCellAnchor>
  <xdr:twoCellAnchor>
    <xdr:from>
      <xdr:col>4</xdr:col>
      <xdr:colOff>428625</xdr:colOff>
      <xdr:row>10</xdr:row>
      <xdr:rowOff>104775</xdr:rowOff>
    </xdr:from>
    <xdr:to>
      <xdr:col>6</xdr:col>
      <xdr:colOff>47625</xdr:colOff>
      <xdr:row>11</xdr:row>
      <xdr:rowOff>276225</xdr:rowOff>
    </xdr:to>
    <xdr:sp macro="" textlink="">
      <xdr:nvSpPr>
        <xdr:cNvPr id="66" name="Rectangle 65">
          <a:extLst>
            <a:ext uri="{FF2B5EF4-FFF2-40B4-BE49-F238E27FC236}">
              <a16:creationId xmlns:a16="http://schemas.microsoft.com/office/drawing/2014/main" id="{31A3C878-E7E9-3542-DCCA-0BE37022DBD9}"/>
            </a:ext>
          </a:extLst>
        </xdr:cNvPr>
        <xdr:cNvSpPr/>
      </xdr:nvSpPr>
      <xdr:spPr>
        <a:xfrm>
          <a:off x="2867025" y="2009775"/>
          <a:ext cx="8382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rgbClr val="E5B244"/>
              </a:solidFill>
              <a:latin typeface="Kulim park"/>
            </a:rPr>
            <a:t>Females</a:t>
          </a:r>
        </a:p>
      </xdr:txBody>
    </xdr:sp>
    <xdr:clientData/>
  </xdr:twoCellAnchor>
  <xdr:twoCellAnchor>
    <xdr:from>
      <xdr:col>3</xdr:col>
      <xdr:colOff>295275</xdr:colOff>
      <xdr:row>11</xdr:row>
      <xdr:rowOff>76200</xdr:rowOff>
    </xdr:from>
    <xdr:to>
      <xdr:col>7</xdr:col>
      <xdr:colOff>228599</xdr:colOff>
      <xdr:row>16</xdr:row>
      <xdr:rowOff>76200</xdr:rowOff>
    </xdr:to>
    <xdr:graphicFrame macro="">
      <xdr:nvGraphicFramePr>
        <xdr:cNvPr id="68" name="Chart 67">
          <a:extLst>
            <a:ext uri="{FF2B5EF4-FFF2-40B4-BE49-F238E27FC236}">
              <a16:creationId xmlns:a16="http://schemas.microsoft.com/office/drawing/2014/main" id="{2F887E03-84A7-4580-97F4-65CC7B019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180975</xdr:colOff>
      <xdr:row>13</xdr:row>
      <xdr:rowOff>26885</xdr:rowOff>
    </xdr:from>
    <xdr:to>
      <xdr:col>4</xdr:col>
      <xdr:colOff>238125</xdr:colOff>
      <xdr:row>14</xdr:row>
      <xdr:rowOff>104775</xdr:rowOff>
    </xdr:to>
    <xdr:sp macro="" textlink="'Pivot 2'!U16">
      <xdr:nvSpPr>
        <xdr:cNvPr id="69" name="Rectangle 68">
          <a:extLst>
            <a:ext uri="{FF2B5EF4-FFF2-40B4-BE49-F238E27FC236}">
              <a16:creationId xmlns:a16="http://schemas.microsoft.com/office/drawing/2014/main" id="{75FA1B14-5958-0639-4C54-7F5640DB9A1B}"/>
            </a:ext>
          </a:extLst>
        </xdr:cNvPr>
        <xdr:cNvSpPr/>
      </xdr:nvSpPr>
      <xdr:spPr>
        <a:xfrm>
          <a:off x="2009775" y="2503385"/>
          <a:ext cx="666750" cy="26839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14EBED9-E579-4464-BAB8-BFC34701CACE}" type="TxLink">
            <a:rPr lang="en-US" sz="1200" b="1" i="0" u="none" strike="noStrike">
              <a:solidFill>
                <a:schemeClr val="bg1"/>
              </a:solidFill>
              <a:latin typeface="Kulim park"/>
            </a:rPr>
            <a:pPr algn="ctr"/>
            <a:t>48%</a:t>
          </a:fld>
          <a:endParaRPr lang="en-US" sz="1200" b="1">
            <a:solidFill>
              <a:schemeClr val="bg1"/>
            </a:solidFill>
            <a:latin typeface="Kulim park"/>
          </a:endParaRPr>
        </a:p>
      </xdr:txBody>
    </xdr:sp>
    <xdr:clientData/>
  </xdr:twoCellAnchor>
  <xdr:twoCellAnchor>
    <xdr:from>
      <xdr:col>5</xdr:col>
      <xdr:colOff>9525</xdr:colOff>
      <xdr:row>12</xdr:row>
      <xdr:rowOff>114300</xdr:rowOff>
    </xdr:from>
    <xdr:to>
      <xdr:col>6</xdr:col>
      <xdr:colOff>381000</xdr:colOff>
      <xdr:row>15</xdr:row>
      <xdr:rowOff>0</xdr:rowOff>
    </xdr:to>
    <xdr:sp macro="" textlink="'Pivot 2'!U15">
      <xdr:nvSpPr>
        <xdr:cNvPr id="70" name="Rectangle 69">
          <a:extLst>
            <a:ext uri="{FF2B5EF4-FFF2-40B4-BE49-F238E27FC236}">
              <a16:creationId xmlns:a16="http://schemas.microsoft.com/office/drawing/2014/main" id="{6E1960F3-24A0-40F6-9117-3FF7CDC098B5}"/>
            </a:ext>
          </a:extLst>
        </xdr:cNvPr>
        <xdr:cNvSpPr/>
      </xdr:nvSpPr>
      <xdr:spPr>
        <a:xfrm>
          <a:off x="3057525" y="2400300"/>
          <a:ext cx="981075"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FD5CB1C4-3E86-4EDF-9521-712FF3B37650}" type="TxLink">
            <a:rPr lang="en-US" sz="1200" b="1" i="0" u="none" strike="noStrike">
              <a:solidFill>
                <a:schemeClr val="bg1"/>
              </a:solidFill>
              <a:latin typeface="Kulim park"/>
            </a:rPr>
            <a:pPr algn="l"/>
            <a:t>52%</a:t>
          </a:fld>
          <a:endParaRPr lang="en-US" sz="1200" b="1">
            <a:solidFill>
              <a:schemeClr val="bg1"/>
            </a:solidFill>
            <a:latin typeface="Kulim park"/>
          </a:endParaRPr>
        </a:p>
      </xdr:txBody>
    </xdr:sp>
    <xdr:clientData/>
  </xdr:twoCellAnchor>
  <xdr:twoCellAnchor>
    <xdr:from>
      <xdr:col>6</xdr:col>
      <xdr:colOff>161925</xdr:colOff>
      <xdr:row>7</xdr:row>
      <xdr:rowOff>190499</xdr:rowOff>
    </xdr:from>
    <xdr:to>
      <xdr:col>9</xdr:col>
      <xdr:colOff>504825</xdr:colOff>
      <xdr:row>16</xdr:row>
      <xdr:rowOff>104774</xdr:rowOff>
    </xdr:to>
    <xdr:graphicFrame macro="">
      <xdr:nvGraphicFramePr>
        <xdr:cNvPr id="71" name="Chart 70">
          <a:extLst>
            <a:ext uri="{FF2B5EF4-FFF2-40B4-BE49-F238E27FC236}">
              <a16:creationId xmlns:a16="http://schemas.microsoft.com/office/drawing/2014/main" id="{8A6A6FD0-9062-4E54-838D-8F7980E99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285750</xdr:colOff>
      <xdr:row>13</xdr:row>
      <xdr:rowOff>85725</xdr:rowOff>
    </xdr:from>
    <xdr:to>
      <xdr:col>7</xdr:col>
      <xdr:colOff>571500</xdr:colOff>
      <xdr:row>14</xdr:row>
      <xdr:rowOff>133350</xdr:rowOff>
    </xdr:to>
    <xdr:sp macro="" textlink="">
      <xdr:nvSpPr>
        <xdr:cNvPr id="74" name="Rectangle 73">
          <a:extLst>
            <a:ext uri="{FF2B5EF4-FFF2-40B4-BE49-F238E27FC236}">
              <a16:creationId xmlns:a16="http://schemas.microsoft.com/office/drawing/2014/main" id="{3B258F88-DE9D-868E-8D8D-EACC16D2E2EC}"/>
            </a:ext>
          </a:extLst>
        </xdr:cNvPr>
        <xdr:cNvSpPr/>
      </xdr:nvSpPr>
      <xdr:spPr>
        <a:xfrm>
          <a:off x="3943350" y="2676525"/>
          <a:ext cx="8953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Kulim park"/>
            </a:rPr>
            <a:t>Analyst</a:t>
          </a:r>
        </a:p>
      </xdr:txBody>
    </xdr:sp>
    <xdr:clientData/>
  </xdr:twoCellAnchor>
  <xdr:twoCellAnchor>
    <xdr:from>
      <xdr:col>7</xdr:col>
      <xdr:colOff>371475</xdr:colOff>
      <xdr:row>13</xdr:row>
      <xdr:rowOff>95250</xdr:rowOff>
    </xdr:from>
    <xdr:to>
      <xdr:col>9</xdr:col>
      <xdr:colOff>47625</xdr:colOff>
      <xdr:row>14</xdr:row>
      <xdr:rowOff>142875</xdr:rowOff>
    </xdr:to>
    <xdr:sp macro="" textlink="">
      <xdr:nvSpPr>
        <xdr:cNvPr id="75" name="Rectangle 74">
          <a:extLst>
            <a:ext uri="{FF2B5EF4-FFF2-40B4-BE49-F238E27FC236}">
              <a16:creationId xmlns:a16="http://schemas.microsoft.com/office/drawing/2014/main" id="{7DB1D0F8-442B-4271-BF7B-A8D0D20D79B4}"/>
            </a:ext>
          </a:extLst>
        </xdr:cNvPr>
        <xdr:cNvSpPr/>
      </xdr:nvSpPr>
      <xdr:spPr>
        <a:xfrm>
          <a:off x="4638675" y="2686050"/>
          <a:ext cx="8953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Kulim park"/>
            </a:rPr>
            <a:t>Designer</a:t>
          </a:r>
        </a:p>
      </xdr:txBody>
    </xdr:sp>
    <xdr:clientData/>
  </xdr:twoCellAnchor>
  <xdr:twoCellAnchor>
    <xdr:from>
      <xdr:col>8</xdr:col>
      <xdr:colOff>428625</xdr:colOff>
      <xdr:row>13</xdr:row>
      <xdr:rowOff>114300</xdr:rowOff>
    </xdr:from>
    <xdr:to>
      <xdr:col>10</xdr:col>
      <xdr:colOff>104775</xdr:colOff>
      <xdr:row>14</xdr:row>
      <xdr:rowOff>161925</xdr:rowOff>
    </xdr:to>
    <xdr:sp macro="" textlink="">
      <xdr:nvSpPr>
        <xdr:cNvPr id="76" name="Rectangle 75">
          <a:extLst>
            <a:ext uri="{FF2B5EF4-FFF2-40B4-BE49-F238E27FC236}">
              <a16:creationId xmlns:a16="http://schemas.microsoft.com/office/drawing/2014/main" id="{E8E48A5F-9FF8-4C48-8B32-EA5CC9C76D9B}"/>
            </a:ext>
          </a:extLst>
        </xdr:cNvPr>
        <xdr:cNvSpPr/>
      </xdr:nvSpPr>
      <xdr:spPr>
        <a:xfrm>
          <a:off x="5305425" y="2705100"/>
          <a:ext cx="8953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Kulim park"/>
            </a:rPr>
            <a:t>Developer</a:t>
          </a:r>
        </a:p>
      </xdr:txBody>
    </xdr:sp>
    <xdr:clientData/>
  </xdr:twoCellAnchor>
  <xdr:twoCellAnchor>
    <xdr:from>
      <xdr:col>7</xdr:col>
      <xdr:colOff>361950</xdr:colOff>
      <xdr:row>14</xdr:row>
      <xdr:rowOff>104775</xdr:rowOff>
    </xdr:from>
    <xdr:to>
      <xdr:col>9</xdr:col>
      <xdr:colOff>228600</xdr:colOff>
      <xdr:row>15</xdr:row>
      <xdr:rowOff>152400</xdr:rowOff>
    </xdr:to>
    <xdr:sp macro="" textlink="">
      <xdr:nvSpPr>
        <xdr:cNvPr id="77" name="Rectangle 76">
          <a:extLst>
            <a:ext uri="{FF2B5EF4-FFF2-40B4-BE49-F238E27FC236}">
              <a16:creationId xmlns:a16="http://schemas.microsoft.com/office/drawing/2014/main" id="{D108599A-FEB6-4343-9CC9-01A3342BD62C}"/>
            </a:ext>
          </a:extLst>
        </xdr:cNvPr>
        <xdr:cNvSpPr/>
      </xdr:nvSpPr>
      <xdr:spPr>
        <a:xfrm>
          <a:off x="4629150" y="2886075"/>
          <a:ext cx="10858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Kulim park"/>
            </a:rPr>
            <a:t>HR Specialist</a:t>
          </a:r>
        </a:p>
      </xdr:txBody>
    </xdr:sp>
    <xdr:clientData/>
  </xdr:twoCellAnchor>
  <xdr:twoCellAnchor>
    <xdr:from>
      <xdr:col>6</xdr:col>
      <xdr:colOff>295275</xdr:colOff>
      <xdr:row>14</xdr:row>
      <xdr:rowOff>85725</xdr:rowOff>
    </xdr:from>
    <xdr:to>
      <xdr:col>7</xdr:col>
      <xdr:colOff>581025</xdr:colOff>
      <xdr:row>15</xdr:row>
      <xdr:rowOff>133350</xdr:rowOff>
    </xdr:to>
    <xdr:sp macro="" textlink="">
      <xdr:nvSpPr>
        <xdr:cNvPr id="78" name="Rectangle 77">
          <a:extLst>
            <a:ext uri="{FF2B5EF4-FFF2-40B4-BE49-F238E27FC236}">
              <a16:creationId xmlns:a16="http://schemas.microsoft.com/office/drawing/2014/main" id="{96EB69E1-9C86-415B-AB8F-57D04A35B2C4}"/>
            </a:ext>
          </a:extLst>
        </xdr:cNvPr>
        <xdr:cNvSpPr/>
      </xdr:nvSpPr>
      <xdr:spPr>
        <a:xfrm>
          <a:off x="3952875" y="2867025"/>
          <a:ext cx="895350"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Kulim park"/>
            </a:rPr>
            <a:t>Manager</a:t>
          </a:r>
        </a:p>
      </xdr:txBody>
    </xdr:sp>
    <xdr:clientData/>
  </xdr:twoCellAnchor>
  <xdr:twoCellAnchor>
    <xdr:from>
      <xdr:col>7</xdr:col>
      <xdr:colOff>361946</xdr:colOff>
      <xdr:row>13</xdr:row>
      <xdr:rowOff>190498</xdr:rowOff>
    </xdr:from>
    <xdr:to>
      <xdr:col>7</xdr:col>
      <xdr:colOff>438149</xdr:colOff>
      <xdr:row>14</xdr:row>
      <xdr:rowOff>76199</xdr:rowOff>
    </xdr:to>
    <xdr:sp macro="" textlink="">
      <xdr:nvSpPr>
        <xdr:cNvPr id="83" name="Flowchart: Connector 82">
          <a:extLst>
            <a:ext uri="{FF2B5EF4-FFF2-40B4-BE49-F238E27FC236}">
              <a16:creationId xmlns:a16="http://schemas.microsoft.com/office/drawing/2014/main" id="{89F1E8EF-9D63-49EB-8CAE-6FF6C3DAB2DD}"/>
            </a:ext>
          </a:extLst>
        </xdr:cNvPr>
        <xdr:cNvSpPr/>
      </xdr:nvSpPr>
      <xdr:spPr>
        <a:xfrm flipH="1" flipV="1">
          <a:off x="4629146" y="2781298"/>
          <a:ext cx="76203" cy="76201"/>
        </a:xfrm>
        <a:prstGeom prst="flowChartConnector">
          <a:avLst/>
        </a:prstGeom>
        <a:solidFill>
          <a:schemeClr val="bg1">
            <a:lumMod val="6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409575</xdr:colOff>
      <xdr:row>14</xdr:row>
      <xdr:rowOff>28575</xdr:rowOff>
    </xdr:from>
    <xdr:to>
      <xdr:col>8</xdr:col>
      <xdr:colOff>495300</xdr:colOff>
      <xdr:row>14</xdr:row>
      <xdr:rowOff>104775</xdr:rowOff>
    </xdr:to>
    <xdr:sp macro="" textlink="">
      <xdr:nvSpPr>
        <xdr:cNvPr id="84" name="Flowchart: Connector 83">
          <a:extLst>
            <a:ext uri="{FF2B5EF4-FFF2-40B4-BE49-F238E27FC236}">
              <a16:creationId xmlns:a16="http://schemas.microsoft.com/office/drawing/2014/main" id="{AB00B027-B58F-4485-A03F-DA98193B1FAB}"/>
            </a:ext>
          </a:extLst>
        </xdr:cNvPr>
        <xdr:cNvSpPr/>
      </xdr:nvSpPr>
      <xdr:spPr>
        <a:xfrm>
          <a:off x="5286375" y="2809875"/>
          <a:ext cx="85725" cy="76200"/>
        </a:xfrm>
        <a:prstGeom prst="flowChartConnector">
          <a:avLst/>
        </a:prstGeom>
        <a:solidFill>
          <a:srgbClr val="948A5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352425</xdr:colOff>
      <xdr:row>15</xdr:row>
      <xdr:rowOff>19050</xdr:rowOff>
    </xdr:from>
    <xdr:to>
      <xdr:col>7</xdr:col>
      <xdr:colOff>438150</xdr:colOff>
      <xdr:row>15</xdr:row>
      <xdr:rowOff>95250</xdr:rowOff>
    </xdr:to>
    <xdr:sp macro="" textlink="">
      <xdr:nvSpPr>
        <xdr:cNvPr id="85" name="Flowchart: Connector 84">
          <a:extLst>
            <a:ext uri="{FF2B5EF4-FFF2-40B4-BE49-F238E27FC236}">
              <a16:creationId xmlns:a16="http://schemas.microsoft.com/office/drawing/2014/main" id="{532C4ED4-C6F1-4820-9809-22DA633EB202}"/>
            </a:ext>
          </a:extLst>
        </xdr:cNvPr>
        <xdr:cNvSpPr/>
      </xdr:nvSpPr>
      <xdr:spPr>
        <a:xfrm>
          <a:off x="4619625" y="2990850"/>
          <a:ext cx="85725" cy="76200"/>
        </a:xfrm>
        <a:prstGeom prst="flowChartConnector">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14</xdr:row>
      <xdr:rowOff>180975</xdr:rowOff>
    </xdr:from>
    <xdr:to>
      <xdr:col>6</xdr:col>
      <xdr:colOff>352425</xdr:colOff>
      <xdr:row>15</xdr:row>
      <xdr:rowOff>66675</xdr:rowOff>
    </xdr:to>
    <xdr:sp macro="" textlink="">
      <xdr:nvSpPr>
        <xdr:cNvPr id="86" name="Flowchart: Connector 85">
          <a:extLst>
            <a:ext uri="{FF2B5EF4-FFF2-40B4-BE49-F238E27FC236}">
              <a16:creationId xmlns:a16="http://schemas.microsoft.com/office/drawing/2014/main" id="{AF074CCE-6DE7-47D2-AE45-0F3B09FDB302}"/>
            </a:ext>
          </a:extLst>
        </xdr:cNvPr>
        <xdr:cNvSpPr/>
      </xdr:nvSpPr>
      <xdr:spPr>
        <a:xfrm>
          <a:off x="3924300" y="2962275"/>
          <a:ext cx="85725" cy="76200"/>
        </a:xfrm>
        <a:prstGeom prst="flowChartConnector">
          <a:avLst/>
        </a:prstGeom>
        <a:solidFill>
          <a:srgbClr val="E5B24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285750</xdr:colOff>
      <xdr:row>14</xdr:row>
      <xdr:rowOff>9525</xdr:rowOff>
    </xdr:from>
    <xdr:to>
      <xdr:col>6</xdr:col>
      <xdr:colOff>352425</xdr:colOff>
      <xdr:row>14</xdr:row>
      <xdr:rowOff>76200</xdr:rowOff>
    </xdr:to>
    <xdr:sp macro="" textlink="">
      <xdr:nvSpPr>
        <xdr:cNvPr id="88" name="Flowchart: Connector 87">
          <a:extLst>
            <a:ext uri="{FF2B5EF4-FFF2-40B4-BE49-F238E27FC236}">
              <a16:creationId xmlns:a16="http://schemas.microsoft.com/office/drawing/2014/main" id="{1FBA5565-EE2F-40EB-A220-07D11D94D721}"/>
            </a:ext>
          </a:extLst>
        </xdr:cNvPr>
        <xdr:cNvSpPr/>
      </xdr:nvSpPr>
      <xdr:spPr>
        <a:xfrm>
          <a:off x="3943350" y="2790825"/>
          <a:ext cx="66675" cy="66675"/>
        </a:xfrm>
        <a:prstGeom prst="flowChartConnector">
          <a:avLst/>
        </a:prstGeom>
        <a:solidFill>
          <a:srgbClr val="7793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10</xdr:row>
      <xdr:rowOff>28576</xdr:rowOff>
    </xdr:from>
    <xdr:to>
      <xdr:col>13</xdr:col>
      <xdr:colOff>152400</xdr:colOff>
      <xdr:row>14</xdr:row>
      <xdr:rowOff>104776</xdr:rowOff>
    </xdr:to>
    <xdr:graphicFrame macro="">
      <xdr:nvGraphicFramePr>
        <xdr:cNvPr id="92" name="Chart 91">
          <a:extLst>
            <a:ext uri="{FF2B5EF4-FFF2-40B4-BE49-F238E27FC236}">
              <a16:creationId xmlns:a16="http://schemas.microsoft.com/office/drawing/2014/main" id="{382D7D86-AC23-47D5-8CE2-6D782903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600075</xdr:colOff>
      <xdr:row>12</xdr:row>
      <xdr:rowOff>180975</xdr:rowOff>
    </xdr:from>
    <xdr:to>
      <xdr:col>13</xdr:col>
      <xdr:colOff>428625</xdr:colOff>
      <xdr:row>14</xdr:row>
      <xdr:rowOff>57150</xdr:rowOff>
    </xdr:to>
    <xdr:sp macro="" textlink="' Pivot 1'!$AI$38">
      <xdr:nvSpPr>
        <xdr:cNvPr id="93" name="Rectangle 92">
          <a:extLst>
            <a:ext uri="{FF2B5EF4-FFF2-40B4-BE49-F238E27FC236}">
              <a16:creationId xmlns:a16="http://schemas.microsoft.com/office/drawing/2014/main" id="{E015DD7D-0886-D751-D8F5-AE21E4A108FD}"/>
            </a:ext>
          </a:extLst>
        </xdr:cNvPr>
        <xdr:cNvSpPr/>
      </xdr:nvSpPr>
      <xdr:spPr>
        <a:xfrm>
          <a:off x="7915275" y="2581275"/>
          <a:ext cx="438150" cy="2571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B24715AC-37B5-438B-8697-BA419BE94C61}" type="TxLink">
            <a:rPr lang="en-US" sz="900" b="1" i="0" u="none" strike="noStrike">
              <a:solidFill>
                <a:schemeClr val="bg1"/>
              </a:solidFill>
              <a:latin typeface="+mn-lt"/>
            </a:rPr>
            <a:pPr algn="l"/>
            <a:t>14</a:t>
          </a:fld>
          <a:endParaRPr lang="en-US" sz="900" b="1">
            <a:solidFill>
              <a:schemeClr val="bg1"/>
            </a:solidFill>
            <a:latin typeface="+mn-lt"/>
          </a:endParaRPr>
        </a:p>
      </xdr:txBody>
    </xdr:sp>
    <xdr:clientData/>
  </xdr:twoCellAnchor>
  <xdr:twoCellAnchor>
    <xdr:from>
      <xdr:col>10</xdr:col>
      <xdr:colOff>19050</xdr:colOff>
      <xdr:row>2</xdr:row>
      <xdr:rowOff>85726</xdr:rowOff>
    </xdr:from>
    <xdr:to>
      <xdr:col>11</xdr:col>
      <xdr:colOff>390523</xdr:colOff>
      <xdr:row>7</xdr:row>
      <xdr:rowOff>0</xdr:rowOff>
    </xdr:to>
    <xdr:sp macro="" textlink="' Pivot 1'!AN43">
      <xdr:nvSpPr>
        <xdr:cNvPr id="3" name="Rectangle 2">
          <a:extLst>
            <a:ext uri="{FF2B5EF4-FFF2-40B4-BE49-F238E27FC236}">
              <a16:creationId xmlns:a16="http://schemas.microsoft.com/office/drawing/2014/main" id="{86C43FF6-7DEE-5326-443B-CD3FBCE56F40}"/>
            </a:ext>
          </a:extLst>
        </xdr:cNvPr>
        <xdr:cNvSpPr/>
      </xdr:nvSpPr>
      <xdr:spPr>
        <a:xfrm>
          <a:off x="6115050" y="466726"/>
          <a:ext cx="981073" cy="866774"/>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D2290A6-7669-49B7-9CEC-C710D896547F}" type="TxLink">
            <a:rPr lang="en-US" sz="4800" b="1" i="0" u="none" strike="noStrike">
              <a:solidFill>
                <a:schemeClr val="bg1"/>
              </a:solidFill>
              <a:latin typeface="Book Antiqua" panose="02040602050305030304" pitchFamily="18" charset="0"/>
            </a:rPr>
            <a:pPr algn="l"/>
            <a:t>2.6</a:t>
          </a:fld>
          <a:endParaRPr lang="en-US" sz="4800" b="1">
            <a:solidFill>
              <a:schemeClr val="bg1"/>
            </a:solidFill>
            <a:latin typeface="Book Antiqua" panose="02040602050305030304" pitchFamily="18" charset="0"/>
          </a:endParaRPr>
        </a:p>
      </xdr:txBody>
    </xdr:sp>
    <xdr:clientData/>
  </xdr:twoCellAnchor>
  <xdr:twoCellAnchor editAs="oneCell">
    <xdr:from>
      <xdr:col>2</xdr:col>
      <xdr:colOff>361950</xdr:colOff>
      <xdr:row>0</xdr:row>
      <xdr:rowOff>0</xdr:rowOff>
    </xdr:from>
    <xdr:to>
      <xdr:col>5</xdr:col>
      <xdr:colOff>276225</xdr:colOff>
      <xdr:row>5</xdr:row>
      <xdr:rowOff>161925</xdr:rowOff>
    </xdr:to>
    <mc:AlternateContent xmlns:mc="http://schemas.openxmlformats.org/markup-compatibility/2006" xmlns:a14="http://schemas.microsoft.com/office/drawing/2010/main">
      <mc:Choice Requires="a14">
        <xdr:graphicFrame macro="">
          <xdr:nvGraphicFramePr>
            <xdr:cNvPr id="12" name="Gender 1">
              <a:extLst>
                <a:ext uri="{FF2B5EF4-FFF2-40B4-BE49-F238E27FC236}">
                  <a16:creationId xmlns:a16="http://schemas.microsoft.com/office/drawing/2014/main" id="{8A9627A9-8D43-4320-8EB4-E96FA848296D}"/>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81150" y="0"/>
              <a:ext cx="1743075"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180975</xdr:colOff>
      <xdr:row>0</xdr:row>
      <xdr:rowOff>0</xdr:rowOff>
    </xdr:from>
    <xdr:to>
      <xdr:col>10</xdr:col>
      <xdr:colOff>47625</xdr:colOff>
      <xdr:row>5</xdr:row>
      <xdr:rowOff>161926</xdr:rowOff>
    </xdr:to>
    <mc:AlternateContent xmlns:mc="http://schemas.openxmlformats.org/markup-compatibility/2006" xmlns:a14="http://schemas.microsoft.com/office/drawing/2010/main">
      <mc:Choice Requires="a14">
        <xdr:graphicFrame macro="">
          <xdr:nvGraphicFramePr>
            <xdr:cNvPr id="34" name="Department 1">
              <a:extLst>
                <a:ext uri="{FF2B5EF4-FFF2-40B4-BE49-F238E27FC236}">
                  <a16:creationId xmlns:a16="http://schemas.microsoft.com/office/drawing/2014/main" id="{673B1572-F61A-4B8F-6819-E09B1932F313}"/>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228975" y="0"/>
              <a:ext cx="2914650" cy="1114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323851</xdr:colOff>
      <xdr:row>0</xdr:row>
      <xdr:rowOff>133349</xdr:rowOff>
    </xdr:from>
    <xdr:to>
      <xdr:col>5</xdr:col>
      <xdr:colOff>219075</xdr:colOff>
      <xdr:row>3</xdr:row>
      <xdr:rowOff>38098</xdr:rowOff>
    </xdr:to>
    <xdr:sp macro="" textlink="">
      <xdr:nvSpPr>
        <xdr:cNvPr id="95" name="Rectangle 94">
          <a:extLst>
            <a:ext uri="{FF2B5EF4-FFF2-40B4-BE49-F238E27FC236}">
              <a16:creationId xmlns:a16="http://schemas.microsoft.com/office/drawing/2014/main" id="{566313F9-D29D-1816-93B4-43D344017947}"/>
            </a:ext>
          </a:extLst>
        </xdr:cNvPr>
        <xdr:cNvSpPr/>
      </xdr:nvSpPr>
      <xdr:spPr>
        <a:xfrm>
          <a:off x="1543051" y="133349"/>
          <a:ext cx="1724024" cy="4762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latin typeface="Bookman Old Style" panose="02050604050505020204" pitchFamily="18" charset="0"/>
            </a:rPr>
            <a:t>    Filter by gender</a:t>
          </a:r>
        </a:p>
      </xdr:txBody>
    </xdr:sp>
    <xdr:clientData/>
  </xdr:twoCellAnchor>
  <xdr:twoCellAnchor>
    <xdr:from>
      <xdr:col>5</xdr:col>
      <xdr:colOff>257175</xdr:colOff>
      <xdr:row>0</xdr:row>
      <xdr:rowOff>123824</xdr:rowOff>
    </xdr:from>
    <xdr:to>
      <xdr:col>11</xdr:col>
      <xdr:colOff>581025</xdr:colOff>
      <xdr:row>2</xdr:row>
      <xdr:rowOff>9525</xdr:rowOff>
    </xdr:to>
    <xdr:sp macro="" textlink="">
      <xdr:nvSpPr>
        <xdr:cNvPr id="96" name="Rectangle 95">
          <a:extLst>
            <a:ext uri="{FF2B5EF4-FFF2-40B4-BE49-F238E27FC236}">
              <a16:creationId xmlns:a16="http://schemas.microsoft.com/office/drawing/2014/main" id="{89CD2A2E-2C21-432B-91AD-BE8D480387FD}"/>
            </a:ext>
          </a:extLst>
        </xdr:cNvPr>
        <xdr:cNvSpPr/>
      </xdr:nvSpPr>
      <xdr:spPr>
        <a:xfrm>
          <a:off x="3305175" y="123824"/>
          <a:ext cx="3981450" cy="26670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latin typeface="Bookman Old Style" panose="02050604050505020204" pitchFamily="18" charset="0"/>
            </a:rPr>
            <a:t>           Filter by department</a:t>
          </a:r>
        </a:p>
      </xdr:txBody>
    </xdr:sp>
    <xdr:clientData/>
  </xdr:twoCellAnchor>
  <xdr:twoCellAnchor>
    <xdr:from>
      <xdr:col>6</xdr:col>
      <xdr:colOff>109537</xdr:colOff>
      <xdr:row>1</xdr:row>
      <xdr:rowOff>47624</xdr:rowOff>
    </xdr:from>
    <xdr:to>
      <xdr:col>6</xdr:col>
      <xdr:colOff>157162</xdr:colOff>
      <xdr:row>1</xdr:row>
      <xdr:rowOff>93343</xdr:rowOff>
    </xdr:to>
    <xdr:sp macro="" textlink="">
      <xdr:nvSpPr>
        <xdr:cNvPr id="99" name="Flowchart: Connector 98">
          <a:extLst>
            <a:ext uri="{FF2B5EF4-FFF2-40B4-BE49-F238E27FC236}">
              <a16:creationId xmlns:a16="http://schemas.microsoft.com/office/drawing/2014/main" id="{B0F1AB98-20EE-4F7D-98AA-7F4F6ACAD911}"/>
            </a:ext>
          </a:extLst>
        </xdr:cNvPr>
        <xdr:cNvSpPr/>
      </xdr:nvSpPr>
      <xdr:spPr>
        <a:xfrm rot="9907245" flipH="1" flipV="1">
          <a:off x="3767137" y="238124"/>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504826</xdr:colOff>
      <xdr:row>1</xdr:row>
      <xdr:rowOff>57148</xdr:rowOff>
    </xdr:from>
    <xdr:to>
      <xdr:col>2</xdr:col>
      <xdr:colOff>552451</xdr:colOff>
      <xdr:row>1</xdr:row>
      <xdr:rowOff>102867</xdr:rowOff>
    </xdr:to>
    <xdr:sp macro="" textlink="">
      <xdr:nvSpPr>
        <xdr:cNvPr id="101" name="Flowchart: Connector 100">
          <a:extLst>
            <a:ext uri="{FF2B5EF4-FFF2-40B4-BE49-F238E27FC236}">
              <a16:creationId xmlns:a16="http://schemas.microsoft.com/office/drawing/2014/main" id="{641CFF76-BC57-47DA-991E-9C8768C8EBE7}"/>
            </a:ext>
          </a:extLst>
        </xdr:cNvPr>
        <xdr:cNvSpPr/>
      </xdr:nvSpPr>
      <xdr:spPr>
        <a:xfrm rot="10094481" flipH="1" flipV="1">
          <a:off x="1724026" y="247648"/>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19050</xdr:colOff>
      <xdr:row>5</xdr:row>
      <xdr:rowOff>152400</xdr:rowOff>
    </xdr:from>
    <xdr:to>
      <xdr:col>5</xdr:col>
      <xdr:colOff>590550</xdr:colOff>
      <xdr:row>7</xdr:row>
      <xdr:rowOff>95250</xdr:rowOff>
    </xdr:to>
    <xdr:sp macro="" textlink="">
      <xdr:nvSpPr>
        <xdr:cNvPr id="102" name="Rectangle 101">
          <a:extLst>
            <a:ext uri="{FF2B5EF4-FFF2-40B4-BE49-F238E27FC236}">
              <a16:creationId xmlns:a16="http://schemas.microsoft.com/office/drawing/2014/main" id="{577CE8D4-6E84-A622-D792-A56C1AB68A5E}"/>
            </a:ext>
          </a:extLst>
        </xdr:cNvPr>
        <xdr:cNvSpPr/>
      </xdr:nvSpPr>
      <xdr:spPr>
        <a:xfrm>
          <a:off x="1847850" y="1104900"/>
          <a:ext cx="1790700" cy="3238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rgbClr val="E5B244"/>
              </a:solidFill>
              <a:latin typeface="+mj-lt"/>
            </a:rPr>
            <a:t>Employees number</a:t>
          </a:r>
        </a:p>
      </xdr:txBody>
    </xdr:sp>
    <xdr:clientData/>
  </xdr:twoCellAnchor>
  <xdr:twoCellAnchor>
    <xdr:from>
      <xdr:col>10</xdr:col>
      <xdr:colOff>19051</xdr:colOff>
      <xdr:row>8</xdr:row>
      <xdr:rowOff>38099</xdr:rowOff>
    </xdr:from>
    <xdr:to>
      <xdr:col>10</xdr:col>
      <xdr:colOff>66676</xdr:colOff>
      <xdr:row>8</xdr:row>
      <xdr:rowOff>83818</xdr:rowOff>
    </xdr:to>
    <xdr:sp macro="" textlink="">
      <xdr:nvSpPr>
        <xdr:cNvPr id="103" name="Flowchart: Connector 102">
          <a:extLst>
            <a:ext uri="{FF2B5EF4-FFF2-40B4-BE49-F238E27FC236}">
              <a16:creationId xmlns:a16="http://schemas.microsoft.com/office/drawing/2014/main" id="{3F733D6C-7C88-4269-8E68-4B5678B9F3B2}"/>
            </a:ext>
          </a:extLst>
        </xdr:cNvPr>
        <xdr:cNvSpPr/>
      </xdr:nvSpPr>
      <xdr:spPr>
        <a:xfrm rot="10094481" flipH="1" flipV="1">
          <a:off x="6115051" y="1562099"/>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19050</xdr:colOff>
      <xdr:row>6</xdr:row>
      <xdr:rowOff>76200</xdr:rowOff>
    </xdr:from>
    <xdr:to>
      <xdr:col>3</xdr:col>
      <xdr:colOff>66675</xdr:colOff>
      <xdr:row>6</xdr:row>
      <xdr:rowOff>121919</xdr:rowOff>
    </xdr:to>
    <xdr:sp macro="" textlink="">
      <xdr:nvSpPr>
        <xdr:cNvPr id="104" name="Flowchart: Connector 103">
          <a:extLst>
            <a:ext uri="{FF2B5EF4-FFF2-40B4-BE49-F238E27FC236}">
              <a16:creationId xmlns:a16="http://schemas.microsoft.com/office/drawing/2014/main" id="{060FA9C6-9715-4192-988B-013CF6AF4138}"/>
            </a:ext>
          </a:extLst>
        </xdr:cNvPr>
        <xdr:cNvSpPr/>
      </xdr:nvSpPr>
      <xdr:spPr>
        <a:xfrm rot="10094481" flipH="1" flipV="1">
          <a:off x="1847850" y="1219200"/>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19</xdr:row>
      <xdr:rowOff>0</xdr:rowOff>
    </xdr:from>
    <xdr:to>
      <xdr:col>0</xdr:col>
      <xdr:colOff>200025</xdr:colOff>
      <xdr:row>19</xdr:row>
      <xdr:rowOff>45719</xdr:rowOff>
    </xdr:to>
    <xdr:sp macro="" textlink="">
      <xdr:nvSpPr>
        <xdr:cNvPr id="105" name="Flowchart: Connector 104">
          <a:extLst>
            <a:ext uri="{FF2B5EF4-FFF2-40B4-BE49-F238E27FC236}">
              <a16:creationId xmlns:a16="http://schemas.microsoft.com/office/drawing/2014/main" id="{B4ED4351-21E7-4C0E-9955-91D07C740E97}"/>
            </a:ext>
          </a:extLst>
        </xdr:cNvPr>
        <xdr:cNvSpPr/>
      </xdr:nvSpPr>
      <xdr:spPr>
        <a:xfrm rot="10094481" flipH="1" flipV="1">
          <a:off x="152400" y="3733800"/>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571499</xdr:colOff>
      <xdr:row>16</xdr:row>
      <xdr:rowOff>85726</xdr:rowOff>
    </xdr:from>
    <xdr:to>
      <xdr:col>3</xdr:col>
      <xdr:colOff>9524</xdr:colOff>
      <xdr:row>16</xdr:row>
      <xdr:rowOff>131445</xdr:rowOff>
    </xdr:to>
    <xdr:sp macro="" textlink="">
      <xdr:nvSpPr>
        <xdr:cNvPr id="106" name="Flowchart: Connector 105">
          <a:extLst>
            <a:ext uri="{FF2B5EF4-FFF2-40B4-BE49-F238E27FC236}">
              <a16:creationId xmlns:a16="http://schemas.microsoft.com/office/drawing/2014/main" id="{1D848073-3B7E-479E-A9E0-9293B7792745}"/>
            </a:ext>
          </a:extLst>
        </xdr:cNvPr>
        <xdr:cNvSpPr/>
      </xdr:nvSpPr>
      <xdr:spPr>
        <a:xfrm rot="10094481" flipH="1" flipV="1">
          <a:off x="1790699" y="3248026"/>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304800</xdr:colOff>
      <xdr:row>16</xdr:row>
      <xdr:rowOff>123825</xdr:rowOff>
    </xdr:from>
    <xdr:to>
      <xdr:col>6</xdr:col>
      <xdr:colOff>352425</xdr:colOff>
      <xdr:row>16</xdr:row>
      <xdr:rowOff>169544</xdr:rowOff>
    </xdr:to>
    <xdr:sp macro="" textlink="">
      <xdr:nvSpPr>
        <xdr:cNvPr id="107" name="Flowchart: Connector 106">
          <a:extLst>
            <a:ext uri="{FF2B5EF4-FFF2-40B4-BE49-F238E27FC236}">
              <a16:creationId xmlns:a16="http://schemas.microsoft.com/office/drawing/2014/main" id="{EC99F193-153C-4D70-A30C-A4A4569F3BBD}"/>
            </a:ext>
          </a:extLst>
        </xdr:cNvPr>
        <xdr:cNvSpPr/>
      </xdr:nvSpPr>
      <xdr:spPr>
        <a:xfrm rot="10094481" flipH="1" flipV="1">
          <a:off x="3962400" y="3286125"/>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9525</xdr:colOff>
      <xdr:row>14</xdr:row>
      <xdr:rowOff>152400</xdr:rowOff>
    </xdr:from>
    <xdr:to>
      <xdr:col>10</xdr:col>
      <xdr:colOff>57150</xdr:colOff>
      <xdr:row>15</xdr:row>
      <xdr:rowOff>7619</xdr:rowOff>
    </xdr:to>
    <xdr:sp macro="" textlink="">
      <xdr:nvSpPr>
        <xdr:cNvPr id="108" name="Flowchart: Connector 107">
          <a:extLst>
            <a:ext uri="{FF2B5EF4-FFF2-40B4-BE49-F238E27FC236}">
              <a16:creationId xmlns:a16="http://schemas.microsoft.com/office/drawing/2014/main" id="{8D87D101-018C-4CDD-8DFA-7629EBE8D0C0}"/>
            </a:ext>
          </a:extLst>
        </xdr:cNvPr>
        <xdr:cNvSpPr/>
      </xdr:nvSpPr>
      <xdr:spPr>
        <a:xfrm rot="10094481" flipH="1" flipV="1">
          <a:off x="6105525" y="2933700"/>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a:t>
          </a:r>
        </a:p>
      </xdr:txBody>
    </xdr:sp>
    <xdr:clientData/>
  </xdr:twoCellAnchor>
  <xdr:twoCellAnchor>
    <xdr:from>
      <xdr:col>10</xdr:col>
      <xdr:colOff>9525</xdr:colOff>
      <xdr:row>1</xdr:row>
      <xdr:rowOff>46647</xdr:rowOff>
    </xdr:from>
    <xdr:to>
      <xdr:col>10</xdr:col>
      <xdr:colOff>57150</xdr:colOff>
      <xdr:row>1</xdr:row>
      <xdr:rowOff>92366</xdr:rowOff>
    </xdr:to>
    <xdr:sp macro="" textlink="">
      <xdr:nvSpPr>
        <xdr:cNvPr id="109" name="Flowchart: Connector 108">
          <a:extLst>
            <a:ext uri="{FF2B5EF4-FFF2-40B4-BE49-F238E27FC236}">
              <a16:creationId xmlns:a16="http://schemas.microsoft.com/office/drawing/2014/main" id="{13101A09-E102-498E-89DE-8923F82C3226}"/>
            </a:ext>
          </a:extLst>
        </xdr:cNvPr>
        <xdr:cNvSpPr/>
      </xdr:nvSpPr>
      <xdr:spPr>
        <a:xfrm rot="10094481" flipH="1" flipV="1">
          <a:off x="6105525" y="237147"/>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314325</xdr:colOff>
      <xdr:row>6</xdr:row>
      <xdr:rowOff>104774</xdr:rowOff>
    </xdr:from>
    <xdr:to>
      <xdr:col>6</xdr:col>
      <xdr:colOff>361950</xdr:colOff>
      <xdr:row>6</xdr:row>
      <xdr:rowOff>150493</xdr:rowOff>
    </xdr:to>
    <xdr:sp macro="" textlink="">
      <xdr:nvSpPr>
        <xdr:cNvPr id="110" name="Flowchart: Connector 109">
          <a:extLst>
            <a:ext uri="{FF2B5EF4-FFF2-40B4-BE49-F238E27FC236}">
              <a16:creationId xmlns:a16="http://schemas.microsoft.com/office/drawing/2014/main" id="{1A640619-A9DB-4AEE-8C47-DEF9FEA50DCB}"/>
            </a:ext>
          </a:extLst>
        </xdr:cNvPr>
        <xdr:cNvSpPr/>
      </xdr:nvSpPr>
      <xdr:spPr>
        <a:xfrm rot="10094481" flipH="1" flipV="1">
          <a:off x="3971925" y="1247774"/>
          <a:ext cx="47625" cy="45719"/>
        </a:xfrm>
        <a:prstGeom prst="flowChartConnector">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18</xdr:row>
      <xdr:rowOff>95251</xdr:rowOff>
    </xdr:from>
    <xdr:to>
      <xdr:col>6</xdr:col>
      <xdr:colOff>114301</xdr:colOff>
      <xdr:row>25</xdr:row>
      <xdr:rowOff>57150</xdr:rowOff>
    </xdr:to>
    <xdr:graphicFrame macro="">
      <xdr:nvGraphicFramePr>
        <xdr:cNvPr id="4" name="Chart 3">
          <a:extLst>
            <a:ext uri="{FF2B5EF4-FFF2-40B4-BE49-F238E27FC236}">
              <a16:creationId xmlns:a16="http://schemas.microsoft.com/office/drawing/2014/main" id="{6A622903-B721-49F7-849E-EFF20BC909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190501</xdr:colOff>
      <xdr:row>6</xdr:row>
      <xdr:rowOff>28575</xdr:rowOff>
    </xdr:from>
    <xdr:to>
      <xdr:col>2</xdr:col>
      <xdr:colOff>361951</xdr:colOff>
      <xdr:row>8</xdr:row>
      <xdr:rowOff>111614</xdr:rowOff>
    </xdr:to>
    <xdr:pic>
      <xdr:nvPicPr>
        <xdr:cNvPr id="73" name="Picture 72">
          <a:extLst>
            <a:ext uri="{FF2B5EF4-FFF2-40B4-BE49-F238E27FC236}">
              <a16:creationId xmlns:a16="http://schemas.microsoft.com/office/drawing/2014/main" id="{407D7B42-95B3-EE3E-8054-C72DF0F19D17}"/>
            </a:ext>
          </a:extLst>
        </xdr:cNvPr>
        <xdr:cNvPicPr>
          <a:picLocks noChangeAspect="1"/>
        </xdr:cNvPicPr>
      </xdr:nvPicPr>
      <xdr:blipFill>
        <a:blip xmlns:r="http://schemas.openxmlformats.org/officeDocument/2006/relationships" r:embed="rId10" cstate="print">
          <a:alphaModFix/>
          <a:lum bright="70000" contrast="-70000"/>
          <a:extLst>
            <a:ext uri="{BEBA8EAE-BF5A-486C-A8C5-ECC9F3942E4B}">
              <a14:imgProps xmlns:a14="http://schemas.microsoft.com/office/drawing/2010/main">
                <a14:imgLayer r:embed="rId11">
                  <a14:imgEffect>
                    <a14:sharpenSoften amount="-50000"/>
                  </a14:imgEffect>
                  <a14:imgEffect>
                    <a14:colorTemperature colorTemp="4700"/>
                  </a14:imgEffect>
                  <a14:imgEffect>
                    <a14:saturation sat="200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800101" y="1171575"/>
          <a:ext cx="781050" cy="464039"/>
        </a:xfrm>
        <a:prstGeom prst="rect">
          <a:avLst/>
        </a:prstGeom>
        <a:noFill/>
      </xdr:spPr>
    </xdr:pic>
    <xdr:clientData/>
  </xdr:twoCellAnchor>
  <xdr:twoCellAnchor editAs="oneCell">
    <xdr:from>
      <xdr:col>0</xdr:col>
      <xdr:colOff>85725</xdr:colOff>
      <xdr:row>0</xdr:row>
      <xdr:rowOff>171450</xdr:rowOff>
    </xdr:from>
    <xdr:to>
      <xdr:col>1</xdr:col>
      <xdr:colOff>95250</xdr:colOff>
      <xdr:row>3</xdr:row>
      <xdr:rowOff>152400</xdr:rowOff>
    </xdr:to>
    <xdr:pic>
      <xdr:nvPicPr>
        <xdr:cNvPr id="82" name="Picture 81">
          <a:extLst>
            <a:ext uri="{FF2B5EF4-FFF2-40B4-BE49-F238E27FC236}">
              <a16:creationId xmlns:a16="http://schemas.microsoft.com/office/drawing/2014/main" id="{9A7E29CB-8FCE-0402-E502-B44ABF795895}"/>
            </a:ext>
          </a:extLst>
        </xdr:cNvPr>
        <xdr:cNvPicPr>
          <a:picLocks noChangeAspect="1"/>
        </xdr:cNvPicPr>
      </xdr:nvPicPr>
      <xdr:blipFill>
        <a:blip xmlns:r="http://schemas.openxmlformats.org/officeDocument/2006/relationships" r:embed="rId12" cstate="print">
          <a:lum bright="70000" contrast="-70000"/>
          <a:extLst>
            <a:ext uri="{BEBA8EAE-BF5A-486C-A8C5-ECC9F3942E4B}">
              <a14:imgProps xmlns:a14="http://schemas.microsoft.com/office/drawing/2010/main">
                <a14:imgLayer r:embed="rId13">
                  <a14:imgEffect>
                    <a14:backgroundRemoval t="10000" b="90000" l="10000" r="90000">
                      <a14:foregroundMark x1="22461" y1="24805" x2="20117" y2="26953"/>
                      <a14:foregroundMark x1="49609" y1="21484" x2="48047" y2="20898"/>
                      <a14:foregroundMark x1="87891" y1="45703" x2="87891" y2="45703"/>
                      <a14:foregroundMark x1="84961" y1="66211" x2="84961" y2="66211"/>
                      <a14:foregroundMark x1="73438" y1="65625" x2="73438" y2="65625"/>
                      <a14:foregroundMark x1="73438" y1="77930" x2="73438" y2="77930"/>
                      <a14:foregroundMark x1="59766" y1="74219" x2="59766" y2="74219"/>
                      <a14:foregroundMark x1="65430" y1="58594" x2="65430" y2="58594"/>
                      <a14:foregroundMark x1="57031" y1="63477" x2="57031" y2="63477"/>
                      <a14:foregroundMark x1="49023" y1="57617" x2="49023" y2="57617"/>
                      <a14:foregroundMark x1="35938" y1="58594" x2="35938" y2="58594"/>
                      <a14:foregroundMark x1="42578" y1="73633" x2="42578" y2="73633"/>
                      <a14:foregroundMark x1="26172" y1="77344" x2="26172" y2="77344"/>
                      <a14:foregroundMark x1="14063" y1="64063" x2="14063" y2="64063"/>
                      <a14:foregroundMark x1="25781" y1="61914" x2="25781" y2="61914"/>
                      <a14:foregroundMark x1="41992" y1="64063" x2="41992" y2="64063"/>
                    </a14:backgroundRemoval>
                  </a14:imgEffect>
                </a14:imgLayer>
              </a14:imgProps>
            </a:ext>
            <a:ext uri="{28A0092B-C50C-407E-A947-70E740481C1C}">
              <a14:useLocalDpi xmlns:a14="http://schemas.microsoft.com/office/drawing/2010/main" val="0"/>
            </a:ext>
          </a:extLst>
        </a:blip>
        <a:stretch>
          <a:fillRect/>
        </a:stretch>
      </xdr:blipFill>
      <xdr:spPr>
        <a:xfrm>
          <a:off x="85725" y="171450"/>
          <a:ext cx="619125" cy="552450"/>
        </a:xfrm>
        <a:prstGeom prst="rect">
          <a:avLst/>
        </a:prstGeom>
      </xdr:spPr>
    </xdr:pic>
    <xdr:clientData/>
  </xdr:twoCellAnchor>
  <xdr:twoCellAnchor>
    <xdr:from>
      <xdr:col>1</xdr:col>
      <xdr:colOff>1</xdr:colOff>
      <xdr:row>0</xdr:row>
      <xdr:rowOff>114300</xdr:rowOff>
    </xdr:from>
    <xdr:to>
      <xdr:col>2</xdr:col>
      <xdr:colOff>361951</xdr:colOff>
      <xdr:row>3</xdr:row>
      <xdr:rowOff>104775</xdr:rowOff>
    </xdr:to>
    <xdr:sp macro="" textlink="">
      <xdr:nvSpPr>
        <xdr:cNvPr id="87" name="Rectangle 86">
          <a:extLst>
            <a:ext uri="{FF2B5EF4-FFF2-40B4-BE49-F238E27FC236}">
              <a16:creationId xmlns:a16="http://schemas.microsoft.com/office/drawing/2014/main" id="{6A15B11B-5F5E-E539-3B84-93EB059F46DA}"/>
            </a:ext>
          </a:extLst>
        </xdr:cNvPr>
        <xdr:cNvSpPr/>
      </xdr:nvSpPr>
      <xdr:spPr>
        <a:xfrm>
          <a:off x="609601" y="114300"/>
          <a:ext cx="971550" cy="56197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400" b="1">
              <a:solidFill>
                <a:srgbClr val="E5B244"/>
              </a:solidFill>
              <a:latin typeface="Kulim park"/>
            </a:rPr>
            <a:t>HR</a:t>
          </a:r>
        </a:p>
      </xdr:txBody>
    </xdr:sp>
    <xdr:clientData/>
  </xdr:twoCellAnchor>
  <xdr:twoCellAnchor>
    <xdr:from>
      <xdr:col>0</xdr:col>
      <xdr:colOff>600075</xdr:colOff>
      <xdr:row>2</xdr:row>
      <xdr:rowOff>85725</xdr:rowOff>
    </xdr:from>
    <xdr:to>
      <xdr:col>2</xdr:col>
      <xdr:colOff>581025</xdr:colOff>
      <xdr:row>4</xdr:row>
      <xdr:rowOff>85724</xdr:rowOff>
    </xdr:to>
    <xdr:sp macro="" textlink="">
      <xdr:nvSpPr>
        <xdr:cNvPr id="89" name="Rectangle 88">
          <a:extLst>
            <a:ext uri="{FF2B5EF4-FFF2-40B4-BE49-F238E27FC236}">
              <a16:creationId xmlns:a16="http://schemas.microsoft.com/office/drawing/2014/main" id="{0E188A64-36FE-B74B-93C0-EC823915FE14}"/>
            </a:ext>
          </a:extLst>
        </xdr:cNvPr>
        <xdr:cNvSpPr/>
      </xdr:nvSpPr>
      <xdr:spPr>
        <a:xfrm>
          <a:off x="600075" y="466725"/>
          <a:ext cx="1200150" cy="3809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E5B244"/>
              </a:solidFill>
              <a:latin typeface="Kulim park"/>
            </a:rPr>
            <a:t>Dashboard</a:t>
          </a:r>
        </a:p>
      </xdr:txBody>
    </xdr:sp>
    <xdr:clientData/>
  </xdr:twoCellAnchor>
  <xdr:twoCellAnchor>
    <xdr:from>
      <xdr:col>0</xdr:col>
      <xdr:colOff>590550</xdr:colOff>
      <xdr:row>3</xdr:row>
      <xdr:rowOff>152400</xdr:rowOff>
    </xdr:from>
    <xdr:to>
      <xdr:col>5</xdr:col>
      <xdr:colOff>590550</xdr:colOff>
      <xdr:row>5</xdr:row>
      <xdr:rowOff>9526</xdr:rowOff>
    </xdr:to>
    <xdr:sp macro="" textlink="">
      <xdr:nvSpPr>
        <xdr:cNvPr id="90" name="Rectangle 89">
          <a:extLst>
            <a:ext uri="{FF2B5EF4-FFF2-40B4-BE49-F238E27FC236}">
              <a16:creationId xmlns:a16="http://schemas.microsoft.com/office/drawing/2014/main" id="{926A03EF-F215-6187-5AAC-5CB9B5D91F96}"/>
            </a:ext>
          </a:extLst>
        </xdr:cNvPr>
        <xdr:cNvSpPr/>
      </xdr:nvSpPr>
      <xdr:spPr>
        <a:xfrm>
          <a:off x="590550" y="723900"/>
          <a:ext cx="3048000" cy="23812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chemeClr val="bg1">
                  <a:lumMod val="50000"/>
                </a:schemeClr>
              </a:solidFill>
              <a:latin typeface="Kulim park"/>
            </a:rPr>
            <a:t>Analyze</a:t>
          </a:r>
          <a:r>
            <a:rPr lang="en-US" sz="1000" baseline="0">
              <a:solidFill>
                <a:schemeClr val="bg1">
                  <a:lumMod val="50000"/>
                </a:schemeClr>
              </a:solidFill>
              <a:latin typeface="Kulim park"/>
            </a:rPr>
            <a:t> and monitor the HR department</a:t>
          </a:r>
          <a:endParaRPr lang="en-US" sz="1000">
            <a:solidFill>
              <a:schemeClr val="bg1">
                <a:lumMod val="50000"/>
              </a:schemeClr>
            </a:solidFill>
            <a:latin typeface="Kulim park"/>
          </a:endParaRPr>
        </a:p>
      </xdr:txBody>
    </xdr:sp>
    <xdr:clientData/>
  </xdr:twoCellAnchor>
  <xdr:twoCellAnchor editAs="oneCell">
    <xdr:from>
      <xdr:col>11</xdr:col>
      <xdr:colOff>247650</xdr:colOff>
      <xdr:row>0</xdr:row>
      <xdr:rowOff>1</xdr:rowOff>
    </xdr:from>
    <xdr:to>
      <xdr:col>13</xdr:col>
      <xdr:colOff>342900</xdr:colOff>
      <xdr:row>9</xdr:row>
      <xdr:rowOff>104775</xdr:rowOff>
    </xdr:to>
    <xdr:pic>
      <xdr:nvPicPr>
        <xdr:cNvPr id="94" name="Picture 93">
          <a:extLst>
            <a:ext uri="{FF2B5EF4-FFF2-40B4-BE49-F238E27FC236}">
              <a16:creationId xmlns:a16="http://schemas.microsoft.com/office/drawing/2014/main" id="{91ECE058-5C89-34AF-0330-29CDFC9CD230}"/>
            </a:ext>
          </a:extLst>
        </xdr:cNvPr>
        <xdr:cNvPicPr>
          <a:picLocks noChangeAspect="1"/>
        </xdr:cNvPicPr>
      </xdr:nvPicPr>
      <xdr:blipFill>
        <a:blip xmlns:r="http://schemas.openxmlformats.org/officeDocument/2006/relationships" r:embed="rId14" cstate="print">
          <a:duotone>
            <a:prstClr val="black"/>
            <a:srgbClr val="E5B244">
              <a:tint val="45000"/>
              <a:satMod val="400000"/>
            </a:srgbClr>
          </a:duotone>
          <a:extLst>
            <a:ext uri="{BEBA8EAE-BF5A-486C-A8C5-ECC9F3942E4B}">
              <a14:imgProps xmlns:a14="http://schemas.microsoft.com/office/drawing/2010/main">
                <a14:imgLayer r:embed="rId15">
                  <a14:imgEffect>
                    <a14:backgroundRemoval t="10000" b="90000" l="10000" r="90000">
                      <a14:foregroundMark x1="63043" y1="50382" x2="63043" y2="50382"/>
                      <a14:foregroundMark x1="38043" y1="53364" x2="38043" y2="53364"/>
                    </a14:backgroundRemoval>
                  </a14:imgEffect>
                </a14:imgLayer>
              </a14:imgProps>
            </a:ext>
            <a:ext uri="{28A0092B-C50C-407E-A947-70E740481C1C}">
              <a14:useLocalDpi xmlns:a14="http://schemas.microsoft.com/office/drawing/2010/main" val="0"/>
            </a:ext>
          </a:extLst>
        </a:blip>
        <a:stretch>
          <a:fillRect/>
        </a:stretch>
      </xdr:blipFill>
      <xdr:spPr>
        <a:xfrm>
          <a:off x="6953250" y="1"/>
          <a:ext cx="1314450" cy="1819274"/>
        </a:xfrm>
        <a:prstGeom prst="rect">
          <a:avLst/>
        </a:prstGeom>
      </xdr:spPr>
    </xdr:pic>
    <xdr:clientData/>
  </xdr:twoCellAnchor>
  <xdr:twoCellAnchor editAs="oneCell">
    <xdr:from>
      <xdr:col>4</xdr:col>
      <xdr:colOff>466725</xdr:colOff>
      <xdr:row>7</xdr:row>
      <xdr:rowOff>0</xdr:rowOff>
    </xdr:from>
    <xdr:to>
      <xdr:col>6</xdr:col>
      <xdr:colOff>161925</xdr:colOff>
      <xdr:row>10</xdr:row>
      <xdr:rowOff>42475</xdr:rowOff>
    </xdr:to>
    <xdr:pic>
      <xdr:nvPicPr>
        <xdr:cNvPr id="111" name="Picture 110">
          <a:extLst>
            <a:ext uri="{FF2B5EF4-FFF2-40B4-BE49-F238E27FC236}">
              <a16:creationId xmlns:a16="http://schemas.microsoft.com/office/drawing/2014/main" id="{8CBB5492-BB1D-59AD-D742-911484F03124}"/>
            </a:ext>
          </a:extLst>
        </xdr:cNvPr>
        <xdr:cNvPicPr>
          <a:picLocks noChangeAspect="1"/>
        </xdr:cNvPicPr>
      </xdr:nvPicPr>
      <xdr:blipFill>
        <a:blip xmlns:r="http://schemas.openxmlformats.org/officeDocument/2006/relationships" r:embed="rId16" cstate="print">
          <a:lum bright="70000" contrast="-70000"/>
          <a:extLst>
            <a:ext uri="{BEBA8EAE-BF5A-486C-A8C5-ECC9F3942E4B}">
              <a14:imgProps xmlns:a14="http://schemas.microsoft.com/office/drawing/2010/main">
                <a14:imgLayer r:embed="rId17">
                  <a14:imgEffect>
                    <a14:backgroundRemoval t="8398" b="92188" l="1953" r="98633">
                      <a14:foregroundMark x1="13086" y1="35742" x2="13086" y2="35742"/>
                      <a14:foregroundMark x1="54102" y1="25781" x2="54102" y2="25781"/>
                      <a14:foregroundMark x1="93750" y1="63086" x2="93750" y2="63086"/>
                      <a14:foregroundMark x1="99023" y1="74805" x2="99023" y2="74805"/>
                      <a14:foregroundMark x1="19336" y1="78711" x2="19336" y2="78711"/>
                      <a14:foregroundMark x1="59375" y1="72656" x2="59375" y2="72656"/>
                      <a14:foregroundMark x1="65625" y1="92188" x2="65625" y2="92188"/>
                      <a14:foregroundMark x1="74023" y1="92188" x2="74023" y2="92188"/>
                      <a14:foregroundMark x1="66602" y1="70313" x2="66602" y2="70313"/>
                      <a14:foregroundMark x1="10938" y1="77148" x2="10938" y2="77148"/>
                      <a14:foregroundMark x1="4102" y1="65430" x2="4102" y2="65430"/>
                      <a14:foregroundMark x1="2148" y1="83789" x2="2148" y2="83789"/>
                      <a14:foregroundMark x1="27539" y1="8398" x2="27539" y2="8398"/>
                    </a14:backgroundRemoval>
                  </a14:imgEffect>
                </a14:imgLayer>
              </a14:imgProps>
            </a:ext>
            <a:ext uri="{28A0092B-C50C-407E-A947-70E740481C1C}">
              <a14:useLocalDpi xmlns:a14="http://schemas.microsoft.com/office/drawing/2010/main" val="0"/>
            </a:ext>
          </a:extLst>
        </a:blip>
        <a:stretch>
          <a:fillRect/>
        </a:stretch>
      </xdr:blipFill>
      <xdr:spPr>
        <a:xfrm>
          <a:off x="2905125" y="1333500"/>
          <a:ext cx="914400" cy="613975"/>
        </a:xfrm>
        <a:prstGeom prst="rect">
          <a:avLst/>
        </a:prstGeom>
      </xdr:spPr>
    </xdr:pic>
    <xdr:clientData/>
  </xdr:twoCellAnchor>
  <xdr:twoCellAnchor>
    <xdr:from>
      <xdr:col>0</xdr:col>
      <xdr:colOff>171450</xdr:colOff>
      <xdr:row>7</xdr:row>
      <xdr:rowOff>11991</xdr:rowOff>
    </xdr:from>
    <xdr:to>
      <xdr:col>2</xdr:col>
      <xdr:colOff>171450</xdr:colOff>
      <xdr:row>10</xdr:row>
      <xdr:rowOff>0</xdr:rowOff>
    </xdr:to>
    <xdr:sp macro="" textlink="">
      <xdr:nvSpPr>
        <xdr:cNvPr id="112" name="Rectangle 111">
          <a:extLst>
            <a:ext uri="{FF2B5EF4-FFF2-40B4-BE49-F238E27FC236}">
              <a16:creationId xmlns:a16="http://schemas.microsoft.com/office/drawing/2014/main" id="{39314B6B-5E3C-21A9-2302-BCB7ED88650F}"/>
            </a:ext>
          </a:extLst>
        </xdr:cNvPr>
        <xdr:cNvSpPr/>
      </xdr:nvSpPr>
      <xdr:spPr>
        <a:xfrm>
          <a:off x="171450" y="1345491"/>
          <a:ext cx="1219200" cy="55950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rgbClr val="E5B244"/>
              </a:solidFill>
              <a:latin typeface="Kulim park"/>
            </a:rPr>
            <a:t>   Skills </a:t>
          </a:r>
        </a:p>
        <a:p>
          <a:pPr algn="l"/>
          <a:r>
            <a:rPr lang="en-US" sz="1400" b="1">
              <a:solidFill>
                <a:srgbClr val="E5B244"/>
              </a:solidFill>
              <a:latin typeface="Kulim park"/>
            </a:rPr>
            <a:t>   Breakdown</a:t>
          </a:r>
        </a:p>
      </xdr:txBody>
    </xdr:sp>
    <xdr:clientData/>
  </xdr:twoCellAnchor>
  <xdr:twoCellAnchor>
    <xdr:from>
      <xdr:col>0</xdr:col>
      <xdr:colOff>114298</xdr:colOff>
      <xdr:row>6</xdr:row>
      <xdr:rowOff>107243</xdr:rowOff>
    </xdr:from>
    <xdr:to>
      <xdr:col>2</xdr:col>
      <xdr:colOff>114298</xdr:colOff>
      <xdr:row>10</xdr:row>
      <xdr:rowOff>114302</xdr:rowOff>
    </xdr:to>
    <xdr:sp macro="" textlink="">
      <xdr:nvSpPr>
        <xdr:cNvPr id="114" name="Rectangle 113">
          <a:extLst>
            <a:ext uri="{FF2B5EF4-FFF2-40B4-BE49-F238E27FC236}">
              <a16:creationId xmlns:a16="http://schemas.microsoft.com/office/drawing/2014/main" id="{56B546FD-B2D0-41BF-9BEC-902405C2E500}"/>
            </a:ext>
          </a:extLst>
        </xdr:cNvPr>
        <xdr:cNvSpPr/>
      </xdr:nvSpPr>
      <xdr:spPr>
        <a:xfrm>
          <a:off x="114298" y="1250243"/>
          <a:ext cx="1219200" cy="76905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a:solidFill>
                <a:schemeClr val="bg1"/>
              </a:solidFill>
            </a:rPr>
            <a:t>|</a:t>
          </a:r>
        </a:p>
      </xdr:txBody>
    </xdr:sp>
    <xdr:clientData/>
  </xdr:twoCellAnchor>
  <xdr:twoCellAnchor editAs="oneCell">
    <xdr:from>
      <xdr:col>11</xdr:col>
      <xdr:colOff>514350</xdr:colOff>
      <xdr:row>6</xdr:row>
      <xdr:rowOff>100400</xdr:rowOff>
    </xdr:from>
    <xdr:to>
      <xdr:col>13</xdr:col>
      <xdr:colOff>514350</xdr:colOff>
      <xdr:row>10</xdr:row>
      <xdr:rowOff>104775</xdr:rowOff>
    </xdr:to>
    <xdr:pic>
      <xdr:nvPicPr>
        <xdr:cNvPr id="116" name="Picture 115">
          <a:extLst>
            <a:ext uri="{FF2B5EF4-FFF2-40B4-BE49-F238E27FC236}">
              <a16:creationId xmlns:a16="http://schemas.microsoft.com/office/drawing/2014/main" id="{8D762F47-D87B-52EA-4819-DCB636681900}"/>
            </a:ext>
          </a:extLst>
        </xdr:cNvPr>
        <xdr:cNvPicPr>
          <a:picLocks noChangeAspect="1"/>
        </xdr:cNvPicPr>
      </xdr:nvPicPr>
      <xdr:blipFill>
        <a:blip xmlns:r="http://schemas.openxmlformats.org/officeDocument/2006/relationships" r:embed="rId18" cstate="print">
          <a:duotone>
            <a:schemeClr val="bg2">
              <a:shade val="45000"/>
              <a:satMod val="135000"/>
            </a:schemeClr>
            <a:prstClr val="white"/>
          </a:duotone>
          <a:extLst>
            <a:ext uri="{BEBA8EAE-BF5A-486C-A8C5-ECC9F3942E4B}">
              <a14:imgProps xmlns:a14="http://schemas.microsoft.com/office/drawing/2010/main">
                <a14:imgLayer r:embed="rId19">
                  <a14:imgEffect>
                    <a14:backgroundRemoval t="10000" b="90000" l="10000" r="90000">
                      <a14:foregroundMark x1="40217" y1="44565" x2="40217" y2="44565"/>
                      <a14:foregroundMark x1="40217" y1="44565" x2="40217" y2="44565"/>
                      <a14:foregroundMark x1="50000" y1="59058" x2="50000" y2="59058"/>
                      <a14:foregroundMark x1="54755" y1="31341" x2="54755" y2="31341"/>
                      <a14:foregroundMark x1="50408" y1="59783" x2="50408" y2="59783"/>
                      <a14:foregroundMark x1="59375" y1="48732" x2="59375" y2="48732"/>
                      <a14:foregroundMark x1="39810" y1="58696" x2="39810" y2="58696"/>
                    </a14:backgroundRemoval>
                  </a14:imgEffect>
                </a14:imgLayer>
              </a14:imgProps>
            </a:ext>
            <a:ext uri="{28A0092B-C50C-407E-A947-70E740481C1C}">
              <a14:useLocalDpi xmlns:a14="http://schemas.microsoft.com/office/drawing/2010/main" val="0"/>
            </a:ext>
          </a:extLst>
        </a:blip>
        <a:stretch>
          <a:fillRect/>
        </a:stretch>
      </xdr:blipFill>
      <xdr:spPr>
        <a:xfrm>
          <a:off x="7219950" y="1243400"/>
          <a:ext cx="1219200" cy="766375"/>
        </a:xfrm>
        <a:prstGeom prst="rect">
          <a:avLst/>
        </a:prstGeom>
      </xdr:spPr>
    </xdr:pic>
    <xdr:clientData/>
  </xdr:twoCellAnchor>
  <xdr:twoCellAnchor>
    <xdr:from>
      <xdr:col>9</xdr:col>
      <xdr:colOff>533400</xdr:colOff>
      <xdr:row>5</xdr:row>
      <xdr:rowOff>114300</xdr:rowOff>
    </xdr:from>
    <xdr:to>
      <xdr:col>12</xdr:col>
      <xdr:colOff>533400</xdr:colOff>
      <xdr:row>7</xdr:row>
      <xdr:rowOff>95250</xdr:rowOff>
    </xdr:to>
    <xdr:sp macro="" textlink="">
      <xdr:nvSpPr>
        <xdr:cNvPr id="117" name="Rectangle 116">
          <a:extLst>
            <a:ext uri="{FF2B5EF4-FFF2-40B4-BE49-F238E27FC236}">
              <a16:creationId xmlns:a16="http://schemas.microsoft.com/office/drawing/2014/main" id="{3947AE71-F29B-F13F-DAF5-E50D9E46EEEF}"/>
            </a:ext>
          </a:extLst>
        </xdr:cNvPr>
        <xdr:cNvSpPr/>
      </xdr:nvSpPr>
      <xdr:spPr>
        <a:xfrm>
          <a:off x="6019800" y="1066800"/>
          <a:ext cx="1828800" cy="3619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a:solidFill>
                <a:schemeClr val="bg1"/>
              </a:solidFill>
              <a:latin typeface="Kulim park"/>
            </a:rPr>
            <a:t>Average</a:t>
          </a:r>
          <a:r>
            <a:rPr lang="en-US" sz="1400" b="0" baseline="0">
              <a:solidFill>
                <a:schemeClr val="bg1"/>
              </a:solidFill>
              <a:latin typeface="Kulim park"/>
            </a:rPr>
            <a:t> rating</a:t>
          </a:r>
          <a:endParaRPr lang="en-US" sz="1400" b="0">
            <a:solidFill>
              <a:schemeClr val="bg1"/>
            </a:solidFill>
            <a:latin typeface="Kulim park"/>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K COMPUTER" refreshedDate="45835.678750694446" createdVersion="8" refreshedVersion="8" minRefreshableVersion="3" recordCount="50" xr:uid="{19AB0658-AA1E-47B7-8F29-8C57A71F15A8}">
  <cacheSource type="worksheet">
    <worksheetSource name="Table1"/>
  </cacheSource>
  <cacheFields count="21">
    <cacheField name="Employee ID" numFmtId="0">
      <sharedItems containsSemiMixedTypes="0" containsString="0" containsNumber="1" containsInteger="1" minValue="1550" maxValue="9968"/>
    </cacheField>
    <cacheField name="Full Name" numFmtId="0">
      <sharedItems/>
    </cacheField>
    <cacheField name="Gender" numFmtId="0">
      <sharedItems count="2">
        <s v="Female"/>
        <s v="Male"/>
      </sharedItems>
    </cacheField>
    <cacheField name="Age" numFmtId="0">
      <sharedItems containsSemiMixedTypes="0" containsString="0" containsNumber="1" containsInteger="1" minValue="20" maxValue="60"/>
    </cacheField>
    <cacheField name="Age range" numFmtId="0">
      <sharedItems count="5">
        <s v="18-25"/>
        <s v="26-35"/>
        <s v="36-45"/>
        <s v="56 &lt;"/>
        <s v="46-55"/>
      </sharedItems>
    </cacheField>
    <cacheField name="Region" numFmtId="0">
      <sharedItems/>
    </cacheField>
    <cacheField name="Job Title" numFmtId="0">
      <sharedItems count="5">
        <s v="Manager"/>
        <s v="Designer"/>
        <s v="HR Specialist"/>
        <s v="Developer"/>
        <s v="Analyst"/>
      </sharedItems>
    </cacheField>
    <cacheField name="Department" numFmtId="0">
      <sharedItems count="5">
        <s v="Finance"/>
        <s v="HR"/>
        <s v="Marketing"/>
        <s v="Operations"/>
        <s v="IT"/>
      </sharedItems>
    </cacheField>
    <cacheField name="Manager/Supervisor" numFmtId="0">
      <sharedItems/>
    </cacheField>
    <cacheField name="Date of Hire" numFmtId="0">
      <sharedItems/>
    </cacheField>
    <cacheField name="Employment Status" numFmtId="0">
      <sharedItems count="3">
        <s v="Full-Time"/>
        <s v="Contract"/>
        <s v="Part-Time"/>
      </sharedItems>
    </cacheField>
    <cacheField name="Work Location" numFmtId="0">
      <sharedItems/>
    </cacheField>
    <cacheField name="Salary" numFmtId="0">
      <sharedItems containsSemiMixedTypes="0" containsString="0" containsNumber="1" containsInteger="1" minValue="30137" maxValue="98961"/>
    </cacheField>
    <cacheField name="Pay Grade" numFmtId="0">
      <sharedItems/>
    </cacheField>
    <cacheField name="Bonus/Allowances" numFmtId="0">
      <sharedItems containsSemiMixedTypes="0" containsString="0" containsNumber="1" containsInteger="1" minValue="1024" maxValue="9911"/>
    </cacheField>
    <cacheField name="Insurance Details" numFmtId="0">
      <sharedItems/>
    </cacheField>
    <cacheField name="Leave Taken" numFmtId="0">
      <sharedItems containsSemiMixedTypes="0" containsString="0" containsNumber="1" containsInteger="1" minValue="0" maxValue="20"/>
    </cacheField>
    <cacheField name="Performance Rating" numFmtId="0">
      <sharedItems containsSemiMixedTypes="0" containsString="0" containsNumber="1" containsInteger="1" minValue="1" maxValue="5"/>
    </cacheField>
    <cacheField name="Training Programs Attended" numFmtId="0">
      <sharedItems/>
    </cacheField>
    <cacheField name="Skills" numFmtId="0">
      <sharedItems/>
    </cacheField>
    <cacheField name="Certification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4861112" backgroundQuery="1" createdVersion="8" refreshedVersion="8" minRefreshableVersion="3" recordCount="0" supportSubquery="1" supportAdvancedDrill="1" xr:uid="{C885D2BC-363F-4B25-BA0D-A9195DCFC2EF}">
  <cacheSource type="external" connectionId="1"/>
  <cacheFields count="3">
    <cacheField name="[Measures].[Count of Full Name]" caption="Count of Full Name" numFmtId="0" hierarchy="24" level="32767"/>
    <cacheField name="[Table1].[Gender].[Gender]" caption="Gender" numFmtId="0" hierarchy="2" level="1">
      <sharedItems count="2">
        <s v="Female"/>
        <s v="Male"/>
      </sharedItems>
    </cacheField>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37.86921921296" backgroundQuery="1" createdVersion="3" refreshedVersion="8" minRefreshableVersion="3" recordCount="0" supportSubquery="1" supportAdvancedDrill="1" xr:uid="{228F510E-FD49-438B-B37E-8D50AC4F8984}">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hidden="1">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4683462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37.86922685185" backgroundQuery="1" createdVersion="3" refreshedVersion="8" minRefreshableVersion="3" recordCount="0" supportSubquery="1" supportAdvancedDrill="1" xr:uid="{143AF6ED-5612-4729-963B-0A56A0EE18CB}">
  <cacheSource type="external" connectionId="1">
    <extLst>
      <ext xmlns:x14="http://schemas.microsoft.com/office/spreadsheetml/2009/9/main" uri="{F057638F-6D5F-4e77-A914-E7F072B9BCA8}">
        <x14:sourceConnection name="ThisWorkbookDataModel"/>
      </ext>
    </extLst>
  </cacheSource>
  <cacheFields count="0"/>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hidden="1">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0488549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1157409" backgroundQuery="1" createdVersion="8" refreshedVersion="8" minRefreshableVersion="3" recordCount="0" supportSubquery="1" supportAdvancedDrill="1" xr:uid="{0EEBFE8A-D894-4061-86E5-3A33FE825A91}">
  <cacheSource type="external" connectionId="1"/>
  <cacheFields count="2">
    <cacheField name="[Table1].[Department].[Department]" caption="Department" numFmtId="0" hierarchy="7" level="1">
      <sharedItems count="5">
        <s v="Finance"/>
        <s v="HR"/>
        <s v="IT"/>
        <s v="Marketing"/>
        <s v="Operations"/>
      </sharedItems>
    </cacheField>
    <cacheField name="[Measures].[Average of Performance Rating]" caption="Average of Performance Rating" numFmtId="0" hierarchy="28" level="32767"/>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0"/>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hidden="1">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173611" backgroundQuery="1" createdVersion="8" refreshedVersion="8" minRefreshableVersion="3" recordCount="0" supportSubquery="1" supportAdvancedDrill="1" xr:uid="{F71D3B38-30C3-4924-8CCE-1D11BE3A5E28}">
  <cacheSource type="external" connectionId="1"/>
  <cacheFields count="3">
    <cacheField name="[Table1].[Region].[Region]" caption="Region" numFmtId="0" hierarchy="5" level="1">
      <sharedItems count="5">
        <s v="Central"/>
        <s v="East"/>
        <s v="North"/>
        <s v="South"/>
        <s v="West"/>
      </sharedItems>
    </cacheField>
    <cacheField name="[Measures].[Count of Full Name]" caption="Count of Full Name" numFmtId="0" hierarchy="24" level="32767"/>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2199071" backgroundQuery="1" createdVersion="8" refreshedVersion="8" minRefreshableVersion="3" recordCount="0" supportSubquery="1" supportAdvancedDrill="1" xr:uid="{5214F169-7C07-4743-9E99-0F9E2558AA9D}">
  <cacheSource type="external" connectionId="1"/>
  <cacheFields count="3">
    <cacheField name="[Table1].[Work Location].[Work Location]" caption="Work Location" numFmtId="0" hierarchy="11" level="1">
      <sharedItems count="3">
        <s v="Branch Office"/>
        <s v="Head Office"/>
        <s v="Remote"/>
      </sharedItems>
    </cacheField>
    <cacheField name="[Measures].[Count of Full Name]" caption="Count of Full Name" numFmtId="0" hierarchy="24" level="32767"/>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2" memberValueDatatype="130" unbalanced="0">
      <fieldsUsage count="2">
        <fieldUsage x="-1"/>
        <fieldUsage x="0"/>
      </fieldsUsage>
    </cacheHierarchy>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2662041" backgroundQuery="1" createdVersion="8" refreshedVersion="8" minRefreshableVersion="3" recordCount="0" supportSubquery="1" supportAdvancedDrill="1" xr:uid="{D0ABF6B2-897E-4CF1-BCDF-05395010A2AC}">
  <cacheSource type="external" connectionId="1"/>
  <cacheFields count="3">
    <cacheField name="[Measures].[Count of Full Name]" caption="Count of Full Name" numFmtId="0" hierarchy="24" level="32767"/>
    <cacheField name="[Table1].[Skills].[Skills]" caption="Skills" numFmtId="0" hierarchy="19" level="1">
      <sharedItems count="5">
        <s v="Communication"/>
        <s v="Design"/>
        <s v="Excel"/>
        <s v="Management"/>
        <s v="Python"/>
      </sharedItems>
    </cacheField>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2" memberValueDatatype="130" unbalanced="0">
      <fieldsUsage count="2">
        <fieldUsage x="-1"/>
        <fieldUsage x="1"/>
      </fieldsUsage>
    </cacheHierarchy>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3125003" backgroundQuery="1" createdVersion="8" refreshedVersion="8" minRefreshableVersion="3" recordCount="0" supportSubquery="1" supportAdvancedDrill="1" xr:uid="{F348C0AE-9BB5-4B19-BFA4-5BDA92497B73}">
  <cacheSource type="external" connectionId="1"/>
  <cacheFields count="3">
    <cacheField name="[Table1].[Job Title].[Job Title]" caption="Job Title" numFmtId="0" hierarchy="6" level="1">
      <sharedItems count="5">
        <s v="Analyst"/>
        <s v="Designer"/>
        <s v="Developer"/>
        <s v="HR Specialist"/>
        <s v="Manager"/>
      </sharedItems>
    </cacheField>
    <cacheField name="[Measures].[Sum of Leave Taken]" caption="Sum of Leave Taken" numFmtId="0" hierarchy="25" level="32767"/>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2" memberValueDatatype="130" unbalanced="0">
      <fieldsUsage count="2">
        <fieldUsage x="-1"/>
        <fieldUsage x="0"/>
      </fieldsUsage>
    </cacheHierarchy>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hidden="1">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3587964" backgroundQuery="1" createdVersion="8" refreshedVersion="8" minRefreshableVersion="3" recordCount="0" supportSubquery="1" supportAdvancedDrill="1" xr:uid="{568AA309-8780-4015-9F23-D6F0BAF8602F}">
  <cacheSource type="external" connectionId="1"/>
  <cacheFields count="3">
    <cacheField name="[Table1].[Job Title].[Job Title]" caption="Job Title" numFmtId="0" hierarchy="6" level="1">
      <sharedItems count="5">
        <s v="Analyst"/>
        <s v="Designer"/>
        <s v="Developer"/>
        <s v="HR Specialist"/>
        <s v="Manager"/>
      </sharedItems>
    </cacheField>
    <cacheField name="[Measures].[Sum of Salary]" caption="Sum of Salary" numFmtId="0" hierarchy="29" level="32767"/>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2" memberValueDatatype="130" unbalanced="0">
      <fieldsUsage count="2">
        <fieldUsage x="-1"/>
        <fieldUsage x="0"/>
      </fieldsUsage>
    </cacheHierarchy>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hidden="1">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3935188" backgroundQuery="1" createdVersion="8" refreshedVersion="8" minRefreshableVersion="3" recordCount="0" supportSubquery="1" supportAdvancedDrill="1" xr:uid="{FD5FD659-A86D-4AD6-B54D-C89C8D6218DB}">
  <cacheSource type="external" connectionId="1"/>
  <cacheFields count="3">
    <cacheField name="[Measures].[Count of Full Name]" caption="Count of Full Name" numFmtId="0" hierarchy="24" level="32767"/>
    <cacheField name="[Table1].[Employment Status].[Employment Status]" caption="Employment Status" numFmtId="0" hierarchy="10" level="1">
      <sharedItems count="3">
        <s v="Contract"/>
        <s v="Full-Time"/>
        <s v="Part-Time"/>
      </sharedItems>
    </cacheField>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2"/>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2" memberValueDatatype="130" unbalanced="0">
      <fieldsUsage count="2">
        <fieldUsage x="-1"/>
        <fieldUsage x="1"/>
      </fieldsUsage>
    </cacheHierarchy>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K COMPUTER" refreshedDate="45842.58595439815" backgroundQuery="1" createdVersion="8" refreshedVersion="8" minRefreshableVersion="3" recordCount="0" supportSubquery="1" supportAdvancedDrill="1" xr:uid="{88498384-5A77-4322-BAC3-BE4667A8925B}">
  <cacheSource type="external" connectionId="1"/>
  <cacheFields count="4">
    <cacheField name="[Measures].[Count of Full Name]" caption="Count of Full Name" numFmtId="0" hierarchy="24" level="32767"/>
    <cacheField name="[Table1].[Gender].[Gender]" caption="Gender" numFmtId="0" hierarchy="2" level="1">
      <sharedItems count="2">
        <s v="Female"/>
        <s v="Male"/>
      </sharedItems>
    </cacheField>
    <cacheField name="[Table1].[Age range].[Age range]" caption="Age range" numFmtId="0" hierarchy="4" level="1">
      <sharedItems count="5">
        <s v="18-25"/>
        <s v="26-35"/>
        <s v="36-45"/>
        <s v="46-55"/>
        <s v="56 &lt;"/>
      </sharedItems>
    </cacheField>
    <cacheField name="[Table1].[Department].[Department]" caption="Department" numFmtId="0" hierarchy="7" level="1">
      <sharedItems containsSemiMixedTypes="0" containsNonDate="0" containsString="0"/>
    </cacheField>
  </cacheFields>
  <cacheHierarchies count="30">
    <cacheHierarchy uniqueName="[Table1].[Employee ID]" caption="Employee ID" attribute="1" defaultMemberUniqueName="[Table1].[Employee ID].[All]" allUniqueName="[Table1].[Employee ID].[All]" dimensionUniqueName="[Table1]" displayFolder="" count="0" memberValueDatatype="20" unbalanced="0"/>
    <cacheHierarchy uniqueName="[Table1].[Full Name]" caption="Full Name" attribute="1" defaultMemberUniqueName="[Table1].[Full Name].[All]" allUniqueName="[Table1].[Full Name].[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Age]" caption="Age" attribute="1" defaultMemberUniqueName="[Table1].[Age].[All]" allUniqueName="[Table1].[Age].[All]" dimensionUniqueName="[Table1]" displayFolder="" count="0" memberValueDatatype="20" unbalanced="0"/>
    <cacheHierarchy uniqueName="[Table1].[Age range]" caption="Age range" attribute="1" defaultMemberUniqueName="[Table1].[Age range].[All]" allUniqueName="[Table1].[Age range].[All]" dimensionUniqueName="[Table1]" displayFolder="" count="2" memberValueDatatype="130" unbalanced="0">
      <fieldsUsage count="2">
        <fieldUsage x="-1"/>
        <fieldUsage x="2"/>
      </fieldsUsage>
    </cacheHierarchy>
    <cacheHierarchy uniqueName="[Table1].[Region]" caption="Region" attribute="1" defaultMemberUniqueName="[Table1].[Region].[All]" allUniqueName="[Table1].[Region].[All]" dimensionUniqueName="[Table1]" displayFolder="" count="0" memberValueDatatype="130" unbalanced="0"/>
    <cacheHierarchy uniqueName="[Table1].[Job Title]" caption="Job Title" attribute="1" defaultMemberUniqueName="[Table1].[Job Title].[All]" allUniqueName="[Table1].[Job Title].[All]" dimensionUniqueName="[Table1]" displayFolder="" count="0" memberValueDatatype="130" unbalanced="0"/>
    <cacheHierarchy uniqueName="[Table1].[Department]" caption="Department" attribute="1" defaultMemberUniqueName="[Table1].[Department].[All]" allUniqueName="[Table1].[Department].[All]" dimensionUniqueName="[Table1]" displayFolder="" count="2" memberValueDatatype="130" unbalanced="0">
      <fieldsUsage count="2">
        <fieldUsage x="-1"/>
        <fieldUsage x="3"/>
      </fieldsUsage>
    </cacheHierarchy>
    <cacheHierarchy uniqueName="[Table1].[Manager/Supervisor]" caption="Manager/Supervisor" attribute="1" defaultMemberUniqueName="[Table1].[Manager/Supervisor].[All]" allUniqueName="[Table1].[Manager/Supervisor].[All]" dimensionUniqueName="[Table1]" displayFolder="" count="0" memberValueDatatype="130" unbalanced="0"/>
    <cacheHierarchy uniqueName="[Table1].[Date of Hire]" caption="Date of Hire" attribute="1" defaultMemberUniqueName="[Table1].[Date of Hire].[All]" allUniqueName="[Table1].[Date of Hire].[All]" dimensionUniqueName="[Table1]" displayFolder="" count="0" memberValueDatatype="130" unbalanced="0"/>
    <cacheHierarchy uniqueName="[Table1].[Employment Status]" caption="Employment Status" attribute="1" defaultMemberUniqueName="[Table1].[Employment Status].[All]" allUniqueName="[Table1].[Employment Status].[All]" dimensionUniqueName="[Table1]" displayFolder="" count="0" memberValueDatatype="130" unbalanced="0"/>
    <cacheHierarchy uniqueName="[Table1].[Work Location]" caption="Work Location" attribute="1" defaultMemberUniqueName="[Table1].[Work Location].[All]" allUniqueName="[Table1].[Work Location].[All]" dimensionUniqueName="[Table1]" displayFolder="" count="0" memberValueDatatype="130" unbalanced="0"/>
    <cacheHierarchy uniqueName="[Table1].[Salary]" caption="Salary" attribute="1" defaultMemberUniqueName="[Table1].[Salary].[All]" allUniqueName="[Table1].[Salary].[All]" dimensionUniqueName="[Table1]" displayFolder="" count="0" memberValueDatatype="20" unbalanced="0"/>
    <cacheHierarchy uniqueName="[Table1].[Pay Grade]" caption="Pay Grade" attribute="1" defaultMemberUniqueName="[Table1].[Pay Grade].[All]" allUniqueName="[Table1].[Pay Grade].[All]" dimensionUniqueName="[Table1]" displayFolder="" count="0" memberValueDatatype="130" unbalanced="0"/>
    <cacheHierarchy uniqueName="[Table1].[Bonus/Allowances]" caption="Bonus/Allowances" attribute="1" defaultMemberUniqueName="[Table1].[Bonus/Allowances].[All]" allUniqueName="[Table1].[Bonus/Allowances].[All]" dimensionUniqueName="[Table1]" displayFolder="" count="0" memberValueDatatype="20" unbalanced="0"/>
    <cacheHierarchy uniqueName="[Table1].[Insurance Details]" caption="Insurance Details" attribute="1" defaultMemberUniqueName="[Table1].[Insurance Details].[All]" allUniqueName="[Table1].[Insurance Details].[All]" dimensionUniqueName="[Table1]" displayFolder="" count="0" memberValueDatatype="130" unbalanced="0"/>
    <cacheHierarchy uniqueName="[Table1].[Leave Taken]" caption="Leave Taken" attribute="1" defaultMemberUniqueName="[Table1].[Leave Taken].[All]" allUniqueName="[Table1].[Leave Taken].[All]" dimensionUniqueName="[Table1]" displayFolder="" count="0" memberValueDatatype="20" unbalanced="0"/>
    <cacheHierarchy uniqueName="[Table1].[Performance Rating]" caption="Performance Rating" attribute="1" defaultMemberUniqueName="[Table1].[Performance Rating].[All]" allUniqueName="[Table1].[Performance Rating].[All]" dimensionUniqueName="[Table1]" displayFolder="" count="0" memberValueDatatype="20" unbalanced="0"/>
    <cacheHierarchy uniqueName="[Table1].[Training Programs Attended]" caption="Training Programs Attended" attribute="1" defaultMemberUniqueName="[Table1].[Training Programs Attended].[All]" allUniqueName="[Table1].[Training Programs Attended].[All]" dimensionUniqueName="[Table1]" displayFolder="" count="0" memberValueDatatype="130" unbalanced="0"/>
    <cacheHierarchy uniqueName="[Table1].[Skills]" caption="Skills" attribute="1" defaultMemberUniqueName="[Table1].[Skills].[All]" allUniqueName="[Table1].[Skills].[All]" dimensionUniqueName="[Table1]" displayFolder="" count="0" memberValueDatatype="130" unbalanced="0"/>
    <cacheHierarchy uniqueName="[Table1].[Certifications]" caption="Certifications" attribute="1" defaultMemberUniqueName="[Table1].[Certifications].[All]" allUniqueName="[Table1].[Certifications].[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mployee ID]" caption="Sum of Employee ID" measure="1" displayFolder="" measureGroup="Table1" count="0" hidden="1">
      <extLst>
        <ext xmlns:x15="http://schemas.microsoft.com/office/spreadsheetml/2010/11/main" uri="{B97F6D7D-B522-45F9-BDA1-12C45D357490}">
          <x15:cacheHierarchy aggregatedColumn="0"/>
        </ext>
      </extLst>
    </cacheHierarchy>
    <cacheHierarchy uniqueName="[Measures].[Count of Full Name]" caption="Count of Full Name"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Leave Taken]" caption="Sum of Leave Taken" measure="1" displayFolder="" measureGroup="Table1" count="0" hidden="1">
      <extLst>
        <ext xmlns:x15="http://schemas.microsoft.com/office/spreadsheetml/2010/11/main" uri="{B97F6D7D-B522-45F9-BDA1-12C45D357490}">
          <x15:cacheHierarchy aggregatedColumn="16"/>
        </ext>
      </extLst>
    </cacheHierarchy>
    <cacheHierarchy uniqueName="[Measures].[Count of Job Title]" caption="Count of Job Title" measure="1" displayFolder="" measureGroup="Table1" count="0" hidden="1">
      <extLst>
        <ext xmlns:x15="http://schemas.microsoft.com/office/spreadsheetml/2010/11/main" uri="{B97F6D7D-B522-45F9-BDA1-12C45D357490}">
          <x15:cacheHierarchy aggregatedColumn="6"/>
        </ext>
      </extLst>
    </cacheHierarchy>
    <cacheHierarchy uniqueName="[Measures].[Sum of Performance Rating]" caption="Sum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Average of Performance Rating]" caption="Average of Performance Rating" measure="1" displayFolder="" measureGroup="Table1" count="0" hidden="1">
      <extLst>
        <ext xmlns:x15="http://schemas.microsoft.com/office/spreadsheetml/2010/11/main" uri="{B97F6D7D-B522-45F9-BDA1-12C45D357490}">
          <x15:cacheHierarchy aggregatedColumn="17"/>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4294"/>
    <s v="Lori Nguyen"/>
    <x v="0"/>
    <n v="25"/>
    <x v="0"/>
    <s v="East"/>
    <x v="0"/>
    <x v="0"/>
    <s v="Luis Reynolds"/>
    <s v="2019-03-15"/>
    <x v="0"/>
    <s v="Head Office"/>
    <n v="53700"/>
    <s v="C"/>
    <n v="1463"/>
    <s v="Health"/>
    <n v="1"/>
    <n v="1"/>
    <s v="Leadership Training"/>
    <s v="Design"/>
    <s v="Certified Professional"/>
  </r>
  <r>
    <n v="9116"/>
    <s v="Gary Garcia"/>
    <x v="1"/>
    <n v="27"/>
    <x v="1"/>
    <s v="Central"/>
    <x v="1"/>
    <x v="1"/>
    <s v="Ashley Simmons MD"/>
    <s v="2022-12-20"/>
    <x v="0"/>
    <s v="Branch Office"/>
    <n v="91091"/>
    <s v="B"/>
    <n v="1024"/>
    <s v="None"/>
    <n v="19"/>
    <n v="4"/>
    <s v="Excel Workshop"/>
    <s v="Design"/>
    <s v="Certified Professional"/>
  </r>
  <r>
    <n v="5120"/>
    <s v="Jeremy Nguyen"/>
    <x v="1"/>
    <n v="34"/>
    <x v="1"/>
    <s v="West"/>
    <x v="2"/>
    <x v="2"/>
    <s v="Cassandra Duncan"/>
    <s v="2022-08-10"/>
    <x v="0"/>
    <s v="Remote"/>
    <n v="57538"/>
    <s v="D"/>
    <n v="1674"/>
    <s v="None"/>
    <n v="8"/>
    <n v="1"/>
    <s v="None"/>
    <s v="Management"/>
    <s v="Advanced Training"/>
  </r>
  <r>
    <n v="8071"/>
    <s v="Kimberly Jones"/>
    <x v="0"/>
    <n v="41"/>
    <x v="2"/>
    <s v="West"/>
    <x v="0"/>
    <x v="3"/>
    <s v="Janet Harris"/>
    <s v="2024-09-03"/>
    <x v="1"/>
    <s v="Head Office"/>
    <n v="62993"/>
    <s v="A"/>
    <n v="2695"/>
    <s v="Health + Dental"/>
    <n v="0"/>
    <n v="2"/>
    <s v="None"/>
    <s v="Python"/>
    <s v="None"/>
  </r>
  <r>
    <n v="9351"/>
    <s v="Anthony Gates"/>
    <x v="1"/>
    <n v="56"/>
    <x v="3"/>
    <s v="East"/>
    <x v="0"/>
    <x v="2"/>
    <s v="Mr. Frank Clay"/>
    <s v="2019-03-14"/>
    <x v="1"/>
    <s v="Branch Office"/>
    <n v="45773"/>
    <s v="A"/>
    <n v="8776"/>
    <s v="Health"/>
    <n v="16"/>
    <n v="4"/>
    <s v="Leadership Training"/>
    <s v="Python"/>
    <s v="None"/>
  </r>
  <r>
    <n v="2873"/>
    <s v="Courtney Foster"/>
    <x v="0"/>
    <n v="28"/>
    <x v="1"/>
    <s v="West"/>
    <x v="3"/>
    <x v="2"/>
    <s v="Dorothy Price"/>
    <s v="2017-01-23"/>
    <x v="0"/>
    <s v="Branch Office"/>
    <n v="96249"/>
    <s v="C"/>
    <n v="4826"/>
    <s v="Health + Dental"/>
    <n v="7"/>
    <n v="3"/>
    <s v="Leadership Training"/>
    <s v="Communication"/>
    <s v="Certified Professional"/>
  </r>
  <r>
    <n v="3540"/>
    <s v="Catherine Hall"/>
    <x v="0"/>
    <n v="20"/>
    <x v="0"/>
    <s v="Central"/>
    <x v="2"/>
    <x v="2"/>
    <s v="Michele Sexton"/>
    <s v="2024-08-17"/>
    <x v="0"/>
    <s v="Remote"/>
    <n v="61596"/>
    <s v="C"/>
    <n v="8818"/>
    <s v="Health + Dental"/>
    <n v="4"/>
    <n v="2"/>
    <s v="Leadership Training"/>
    <s v="Management"/>
    <s v="None"/>
  </r>
  <r>
    <n v="3653"/>
    <s v="Deanna Ball"/>
    <x v="0"/>
    <n v="58"/>
    <x v="3"/>
    <s v="South"/>
    <x v="1"/>
    <x v="4"/>
    <s v="Richard Schmidt"/>
    <s v="2014-12-09"/>
    <x v="0"/>
    <s v="Remote"/>
    <n v="97869"/>
    <s v="A"/>
    <n v="1966"/>
    <s v="Health"/>
    <n v="10"/>
    <n v="1"/>
    <s v="Leadership Training"/>
    <s v="Design"/>
    <s v="Certified Professional"/>
  </r>
  <r>
    <n v="5587"/>
    <s v="Candace Nelson"/>
    <x v="0"/>
    <n v="44"/>
    <x v="2"/>
    <s v="South"/>
    <x v="2"/>
    <x v="2"/>
    <s v="Teresa Pearson"/>
    <s v="2021-06-28"/>
    <x v="0"/>
    <s v="Head Office"/>
    <n v="81235"/>
    <s v="A"/>
    <n v="6553"/>
    <s v="None"/>
    <n v="16"/>
    <n v="2"/>
    <s v="None"/>
    <s v="Management"/>
    <s v="Certified Professional"/>
  </r>
  <r>
    <n v="9554"/>
    <s v="Mandy Davis"/>
    <x v="0"/>
    <n v="29"/>
    <x v="1"/>
    <s v="Central"/>
    <x v="2"/>
    <x v="3"/>
    <s v="Laura Hart"/>
    <s v="2018-05-20"/>
    <x v="0"/>
    <s v="Branch Office"/>
    <n v="87852"/>
    <s v="A"/>
    <n v="4980"/>
    <s v="Health + Dental"/>
    <n v="19"/>
    <n v="3"/>
    <s v="None"/>
    <s v="Python"/>
    <s v="Certified Professional"/>
  </r>
  <r>
    <n v="6213"/>
    <s v="Matthew Powell"/>
    <x v="1"/>
    <n v="23"/>
    <x v="0"/>
    <s v="South"/>
    <x v="0"/>
    <x v="2"/>
    <s v="Andrea May"/>
    <s v="2017-02-13"/>
    <x v="1"/>
    <s v="Branch Office"/>
    <n v="59359"/>
    <s v="A"/>
    <n v="9449"/>
    <s v="Health + Dental"/>
    <n v="20"/>
    <n v="3"/>
    <s v="None"/>
    <s v="Management"/>
    <s v="None"/>
  </r>
  <r>
    <n v="9105"/>
    <s v="Bruce Nelson"/>
    <x v="1"/>
    <n v="30"/>
    <x v="1"/>
    <s v="East"/>
    <x v="1"/>
    <x v="0"/>
    <s v="Casey Martin"/>
    <s v="2024-05-05"/>
    <x v="1"/>
    <s v="Remote"/>
    <n v="81225"/>
    <s v="D"/>
    <n v="6202"/>
    <s v="Health + Dental"/>
    <n v="2"/>
    <n v="2"/>
    <s v="Excel Workshop"/>
    <s v="Excel"/>
    <s v="Certified Professional"/>
  </r>
  <r>
    <n v="9508"/>
    <s v="Dawn Cole"/>
    <x v="0"/>
    <n v="49"/>
    <x v="4"/>
    <s v="Central"/>
    <x v="0"/>
    <x v="0"/>
    <s v="Amber Allen"/>
    <s v="2022-04-19"/>
    <x v="1"/>
    <s v="Head Office"/>
    <n v="32788"/>
    <s v="D"/>
    <n v="4396"/>
    <s v="Health"/>
    <n v="13"/>
    <n v="5"/>
    <s v="None"/>
    <s v="Communication"/>
    <s v="Advanced Training"/>
  </r>
  <r>
    <n v="2436"/>
    <s v="Tanner Morse"/>
    <x v="1"/>
    <n v="60"/>
    <x v="3"/>
    <s v="North"/>
    <x v="0"/>
    <x v="3"/>
    <s v="Adam Johnson"/>
    <s v="2015-11-16"/>
    <x v="1"/>
    <s v="Remote"/>
    <n v="70452"/>
    <s v="D"/>
    <n v="9911"/>
    <s v="None"/>
    <n v="2"/>
    <n v="1"/>
    <s v="None"/>
    <s v="Communication"/>
    <s v="Certified Professional"/>
  </r>
  <r>
    <n v="4441"/>
    <s v="Jose Griffin"/>
    <x v="1"/>
    <n v="46"/>
    <x v="4"/>
    <s v="Central"/>
    <x v="3"/>
    <x v="0"/>
    <s v="Nicole Dominguez"/>
    <s v="2023-09-09"/>
    <x v="0"/>
    <s v="Branch Office"/>
    <n v="33045"/>
    <s v="B"/>
    <n v="1456"/>
    <s v="None"/>
    <n v="16"/>
    <n v="3"/>
    <s v="Excel Workshop"/>
    <s v="Communication"/>
    <s v="None"/>
  </r>
  <r>
    <n v="5827"/>
    <s v="Daniel Hawkins"/>
    <x v="1"/>
    <n v="57"/>
    <x v="3"/>
    <s v="West"/>
    <x v="3"/>
    <x v="1"/>
    <s v="Andrew Best"/>
    <s v="2017-12-12"/>
    <x v="2"/>
    <s v="Remote"/>
    <n v="96429"/>
    <s v="C"/>
    <n v="4740"/>
    <s v="None"/>
    <n v="8"/>
    <n v="1"/>
    <s v="Excel Workshop"/>
    <s v="Python"/>
    <s v="None"/>
  </r>
  <r>
    <n v="5184"/>
    <s v="Elaine Mcclain"/>
    <x v="0"/>
    <n v="24"/>
    <x v="0"/>
    <s v="Central"/>
    <x v="2"/>
    <x v="2"/>
    <s v="Gabrielle Rodriguez"/>
    <s v="2017-03-10"/>
    <x v="2"/>
    <s v="Remote"/>
    <n v="33183"/>
    <s v="A"/>
    <n v="8114"/>
    <s v="None"/>
    <n v="4"/>
    <n v="2"/>
    <s v="Excel Workshop"/>
    <s v="Excel"/>
    <s v="Advanced Training"/>
  </r>
  <r>
    <n v="5874"/>
    <s v="Kimberly Jones"/>
    <x v="0"/>
    <n v="35"/>
    <x v="1"/>
    <s v="North"/>
    <x v="3"/>
    <x v="0"/>
    <s v="Allison Harvey"/>
    <s v="2019-03-04"/>
    <x v="2"/>
    <s v="Head Office"/>
    <n v="75065"/>
    <s v="C"/>
    <n v="7123"/>
    <s v="None"/>
    <n v="20"/>
    <n v="2"/>
    <s v="None"/>
    <s v="Design"/>
    <s v="Advanced Training"/>
  </r>
  <r>
    <n v="9834"/>
    <s v="Thomas Kramer"/>
    <x v="1"/>
    <n v="41"/>
    <x v="2"/>
    <s v="Central"/>
    <x v="1"/>
    <x v="4"/>
    <s v="Tristan Mejia"/>
    <s v="2022-11-20"/>
    <x v="0"/>
    <s v="Remote"/>
    <n v="32877"/>
    <s v="C"/>
    <n v="6432"/>
    <s v="Health"/>
    <n v="11"/>
    <n v="1"/>
    <s v="None"/>
    <s v="Design"/>
    <s v="None"/>
  </r>
  <r>
    <n v="5096"/>
    <s v="Kevin Whitaker"/>
    <x v="1"/>
    <n v="36"/>
    <x v="2"/>
    <s v="Central"/>
    <x v="4"/>
    <x v="3"/>
    <s v="Mary Welch"/>
    <s v="2021-03-02"/>
    <x v="0"/>
    <s v="Branch Office"/>
    <n v="46811"/>
    <s v="D"/>
    <n v="1567"/>
    <s v="None"/>
    <n v="7"/>
    <n v="3"/>
    <s v="Excel Workshop"/>
    <s v="Design"/>
    <s v="Advanced Training"/>
  </r>
  <r>
    <n v="2263"/>
    <s v="Dustin Carter"/>
    <x v="1"/>
    <n v="31"/>
    <x v="1"/>
    <s v="South"/>
    <x v="2"/>
    <x v="1"/>
    <s v="Douglas Miles"/>
    <s v="2021-08-01"/>
    <x v="1"/>
    <s v="Branch Office"/>
    <n v="87538"/>
    <s v="C"/>
    <n v="3588"/>
    <s v="Health + Dental"/>
    <n v="11"/>
    <n v="5"/>
    <s v="Excel Workshop"/>
    <s v="Python"/>
    <s v="None"/>
  </r>
  <r>
    <n v="6505"/>
    <s v="Nicole Williamson"/>
    <x v="0"/>
    <n v="28"/>
    <x v="1"/>
    <s v="East"/>
    <x v="1"/>
    <x v="4"/>
    <s v="Jessica Fleming"/>
    <s v="2015-08-14"/>
    <x v="0"/>
    <s v="Branch Office"/>
    <n v="73002"/>
    <s v="C"/>
    <n v="6296"/>
    <s v="Health"/>
    <n v="2"/>
    <n v="5"/>
    <s v="Excel Workshop"/>
    <s v="Management"/>
    <s v="Certified Professional"/>
  </r>
  <r>
    <n v="8626"/>
    <s v="Matthew Knight"/>
    <x v="1"/>
    <n v="37"/>
    <x v="2"/>
    <s v="South"/>
    <x v="1"/>
    <x v="3"/>
    <s v="Christine Lee"/>
    <s v="2015-10-21"/>
    <x v="2"/>
    <s v="Remote"/>
    <n v="41653"/>
    <s v="D"/>
    <n v="9236"/>
    <s v="None"/>
    <n v="13"/>
    <n v="1"/>
    <s v="Excel Workshop"/>
    <s v="Design"/>
    <s v="None"/>
  </r>
  <r>
    <n v="5979"/>
    <s v="Donna Jones"/>
    <x v="0"/>
    <n v="31"/>
    <x v="1"/>
    <s v="East"/>
    <x v="0"/>
    <x v="2"/>
    <s v="Mario Smith DVM"/>
    <s v="2015-03-14"/>
    <x v="1"/>
    <s v="Branch Office"/>
    <n v="67582"/>
    <s v="A"/>
    <n v="1375"/>
    <s v="Health"/>
    <n v="20"/>
    <n v="3"/>
    <s v="Excel Workshop"/>
    <s v="Management"/>
    <s v="None"/>
  </r>
  <r>
    <n v="3104"/>
    <s v="Carolyn Bullock"/>
    <x v="0"/>
    <n v="23"/>
    <x v="0"/>
    <s v="South"/>
    <x v="1"/>
    <x v="1"/>
    <s v="Joseph Francis"/>
    <s v="2024-05-22"/>
    <x v="2"/>
    <s v="Branch Office"/>
    <n v="37351"/>
    <s v="D"/>
    <n v="7858"/>
    <s v="Health + Dental"/>
    <n v="18"/>
    <n v="2"/>
    <s v="Leadership Training"/>
    <s v="Management"/>
    <s v="Advanced Training"/>
  </r>
  <r>
    <n v="8967"/>
    <s v="Wendy Gomez"/>
    <x v="0"/>
    <n v="48"/>
    <x v="4"/>
    <s v="North"/>
    <x v="2"/>
    <x v="0"/>
    <s v="Sarah Young"/>
    <s v="2017-03-19"/>
    <x v="0"/>
    <s v="Branch Office"/>
    <n v="36721"/>
    <s v="B"/>
    <n v="8820"/>
    <s v="Health + Dental"/>
    <n v="0"/>
    <n v="2"/>
    <s v="Excel Workshop"/>
    <s v="Management"/>
    <s v="Certified Professional"/>
  </r>
  <r>
    <n v="5087"/>
    <s v="Michael Thomas"/>
    <x v="1"/>
    <n v="28"/>
    <x v="1"/>
    <s v="West"/>
    <x v="4"/>
    <x v="0"/>
    <s v="Aaron Hart"/>
    <s v="2021-09-15"/>
    <x v="1"/>
    <s v="Remote"/>
    <n v="46326"/>
    <s v="B"/>
    <n v="9189"/>
    <s v="Health + Dental"/>
    <n v="8"/>
    <n v="4"/>
    <s v="Leadership Training"/>
    <s v="Communication"/>
    <s v="Advanced Training"/>
  </r>
  <r>
    <n v="3358"/>
    <s v="Kevin Bell"/>
    <x v="1"/>
    <n v="30"/>
    <x v="1"/>
    <s v="Central"/>
    <x v="3"/>
    <x v="1"/>
    <s v="Brian Boyd"/>
    <s v="2022-05-09"/>
    <x v="0"/>
    <s v="Head Office"/>
    <n v="59007"/>
    <s v="C"/>
    <n v="3380"/>
    <s v="Health"/>
    <n v="17"/>
    <n v="3"/>
    <s v="None"/>
    <s v="Excel"/>
    <s v="Certified Professional"/>
  </r>
  <r>
    <n v="8256"/>
    <s v="Richard Landry"/>
    <x v="1"/>
    <n v="46"/>
    <x v="4"/>
    <s v="South"/>
    <x v="0"/>
    <x v="3"/>
    <s v="Steven Krueger"/>
    <s v="2017-06-22"/>
    <x v="0"/>
    <s v="Branch Office"/>
    <n v="52020"/>
    <s v="B"/>
    <n v="9585"/>
    <s v="Health + Dental"/>
    <n v="0"/>
    <n v="4"/>
    <s v="Excel Workshop"/>
    <s v="Excel"/>
    <s v="None"/>
  </r>
  <r>
    <n v="5763"/>
    <s v="George Hurley"/>
    <x v="1"/>
    <n v="44"/>
    <x v="2"/>
    <s v="Central"/>
    <x v="2"/>
    <x v="1"/>
    <s v="Debra Williams"/>
    <s v="2020-11-28"/>
    <x v="2"/>
    <s v="Branch Office"/>
    <n v="98961"/>
    <s v="D"/>
    <n v="2688"/>
    <s v="Health"/>
    <n v="2"/>
    <n v="5"/>
    <s v="Excel Workshop"/>
    <s v="Excel"/>
    <s v="Certified Professional"/>
  </r>
  <r>
    <n v="6838"/>
    <s v="Mark Lopez"/>
    <x v="1"/>
    <n v="45"/>
    <x v="2"/>
    <s v="West"/>
    <x v="3"/>
    <x v="2"/>
    <s v="Karen Mitchell"/>
    <s v="2015-08-30"/>
    <x v="2"/>
    <s v="Branch Office"/>
    <n v="81943"/>
    <s v="C"/>
    <n v="2255"/>
    <s v="Health"/>
    <n v="18"/>
    <n v="2"/>
    <s v="None"/>
    <s v="Python"/>
    <s v="Certified Professional"/>
  </r>
  <r>
    <n v="9544"/>
    <s v="Robert Williams"/>
    <x v="1"/>
    <n v="52"/>
    <x v="4"/>
    <s v="North"/>
    <x v="2"/>
    <x v="1"/>
    <s v="Joseph Sanders"/>
    <s v="2018-10-27"/>
    <x v="2"/>
    <s v="Branch Office"/>
    <n v="47627"/>
    <s v="C"/>
    <n v="1221"/>
    <s v="None"/>
    <n v="4"/>
    <n v="3"/>
    <s v="None"/>
    <s v="Management"/>
    <s v="None"/>
  </r>
  <r>
    <n v="8012"/>
    <s v="Mary Schmidt"/>
    <x v="0"/>
    <n v="52"/>
    <x v="4"/>
    <s v="East"/>
    <x v="0"/>
    <x v="4"/>
    <s v="Shelly George"/>
    <s v="2018-08-26"/>
    <x v="2"/>
    <s v="Branch Office"/>
    <n v="56162"/>
    <s v="D"/>
    <n v="6560"/>
    <s v="Health + Dental"/>
    <n v="9"/>
    <n v="4"/>
    <s v="Excel Workshop"/>
    <s v="Communication"/>
    <s v="None"/>
  </r>
  <r>
    <n v="9374"/>
    <s v="Mary Martinez"/>
    <x v="0"/>
    <n v="42"/>
    <x v="2"/>
    <s v="Central"/>
    <x v="2"/>
    <x v="2"/>
    <s v="Nicole Houston"/>
    <s v="2023-07-24"/>
    <x v="1"/>
    <s v="Remote"/>
    <n v="95734"/>
    <s v="C"/>
    <n v="4854"/>
    <s v="Health"/>
    <n v="13"/>
    <n v="2"/>
    <s v="Leadership Training"/>
    <s v="Design"/>
    <s v="Certified Professional"/>
  </r>
  <r>
    <n v="3487"/>
    <s v="Paul Hall"/>
    <x v="1"/>
    <n v="58"/>
    <x v="3"/>
    <s v="Central"/>
    <x v="1"/>
    <x v="3"/>
    <s v="Kristin Shaffer"/>
    <s v="2018-07-09"/>
    <x v="1"/>
    <s v="Remote"/>
    <n v="74789"/>
    <s v="C"/>
    <n v="8101"/>
    <s v="Health + Dental"/>
    <n v="14"/>
    <n v="5"/>
    <s v="Excel Workshop"/>
    <s v="Python"/>
    <s v="None"/>
  </r>
  <r>
    <n v="8445"/>
    <s v="Samantha Foster"/>
    <x v="0"/>
    <n v="24"/>
    <x v="0"/>
    <s v="North"/>
    <x v="0"/>
    <x v="3"/>
    <s v="Joel Aguilar"/>
    <s v="2016-12-21"/>
    <x v="0"/>
    <s v="Remote"/>
    <n v="30137"/>
    <s v="B"/>
    <n v="4031"/>
    <s v="None"/>
    <n v="5"/>
    <n v="3"/>
    <s v="None"/>
    <s v="Management"/>
    <s v="Certified Professional"/>
  </r>
  <r>
    <n v="1550"/>
    <s v="Timothy Aguilar"/>
    <x v="1"/>
    <n v="21"/>
    <x v="0"/>
    <s v="Central"/>
    <x v="0"/>
    <x v="0"/>
    <s v="Michael Wade"/>
    <s v="2019-06-27"/>
    <x v="0"/>
    <s v="Remote"/>
    <n v="95510"/>
    <s v="C"/>
    <n v="6811"/>
    <s v="Health"/>
    <n v="18"/>
    <n v="4"/>
    <s v="Excel Workshop"/>
    <s v="Excel"/>
    <s v="Certified Professional"/>
  </r>
  <r>
    <n v="9968"/>
    <s v="Charles Andrews"/>
    <x v="1"/>
    <n v="58"/>
    <x v="3"/>
    <s v="Central"/>
    <x v="3"/>
    <x v="0"/>
    <s v="Jessica Walsh"/>
    <s v="2021-08-27"/>
    <x v="1"/>
    <s v="Head Office"/>
    <n v="80325"/>
    <s v="B"/>
    <n v="6230"/>
    <s v="Health"/>
    <n v="5"/>
    <n v="4"/>
    <s v="None"/>
    <s v="Python"/>
    <s v="Advanced Training"/>
  </r>
  <r>
    <n v="8029"/>
    <s v="Veronica Nelson"/>
    <x v="0"/>
    <n v="57"/>
    <x v="3"/>
    <s v="South"/>
    <x v="4"/>
    <x v="4"/>
    <s v="Kelly Mack"/>
    <s v="2017-05-28"/>
    <x v="2"/>
    <s v="Branch Office"/>
    <n v="34109"/>
    <s v="B"/>
    <n v="9232"/>
    <s v="Health"/>
    <n v="13"/>
    <n v="3"/>
    <s v="Leadership Training"/>
    <s v="Design"/>
    <s v="Certified Professional"/>
  </r>
  <r>
    <n v="8847"/>
    <s v="Chris Sanchez"/>
    <x v="1"/>
    <n v="41"/>
    <x v="2"/>
    <s v="South"/>
    <x v="3"/>
    <x v="0"/>
    <s v="John Conley"/>
    <s v="2022-01-30"/>
    <x v="2"/>
    <s v="Remote"/>
    <n v="73330"/>
    <s v="C"/>
    <n v="2276"/>
    <s v="Health + Dental"/>
    <n v="5"/>
    <n v="1"/>
    <s v="None"/>
    <s v="Management"/>
    <s v="Advanced Training"/>
  </r>
  <r>
    <n v="1955"/>
    <s v="Cassie Galvan"/>
    <x v="0"/>
    <n v="58"/>
    <x v="3"/>
    <s v="West"/>
    <x v="2"/>
    <x v="1"/>
    <s v="Aaron Baker"/>
    <s v="2017-04-20"/>
    <x v="1"/>
    <s v="Remote"/>
    <n v="46567"/>
    <s v="A"/>
    <n v="2825"/>
    <s v="Health"/>
    <n v="15"/>
    <n v="3"/>
    <s v="None"/>
    <s v="Excel"/>
    <s v="Advanced Training"/>
  </r>
  <r>
    <n v="4522"/>
    <s v="Jessica Jones"/>
    <x v="0"/>
    <n v="36"/>
    <x v="2"/>
    <s v="East"/>
    <x v="4"/>
    <x v="0"/>
    <s v="Christopher Bass"/>
    <s v="2019-07-22"/>
    <x v="1"/>
    <s v="Branch Office"/>
    <n v="39795"/>
    <s v="A"/>
    <n v="1670"/>
    <s v="None"/>
    <n v="0"/>
    <n v="2"/>
    <s v="Excel Workshop"/>
    <s v="Communication"/>
    <s v="None"/>
  </r>
  <r>
    <n v="3078"/>
    <s v="Emily Walker"/>
    <x v="0"/>
    <n v="21"/>
    <x v="0"/>
    <s v="East"/>
    <x v="0"/>
    <x v="4"/>
    <s v="Sean Tucker PhD"/>
    <s v="2018-11-29"/>
    <x v="1"/>
    <s v="Remote"/>
    <n v="59506"/>
    <s v="A"/>
    <n v="4428"/>
    <s v="Health + Dental"/>
    <n v="0"/>
    <n v="1"/>
    <s v="None"/>
    <s v="Communication"/>
    <s v="Certified Professional"/>
  </r>
  <r>
    <n v="6357"/>
    <s v="Vickie Lewis"/>
    <x v="0"/>
    <n v="46"/>
    <x v="4"/>
    <s v="West"/>
    <x v="1"/>
    <x v="4"/>
    <s v="Jacob Scott"/>
    <s v="2022-11-14"/>
    <x v="1"/>
    <s v="Remote"/>
    <n v="49058"/>
    <s v="B"/>
    <n v="4396"/>
    <s v="None"/>
    <n v="5"/>
    <n v="1"/>
    <s v="None"/>
    <s v="Communication"/>
    <s v="None"/>
  </r>
  <r>
    <n v="7951"/>
    <s v="Alexis Clark"/>
    <x v="0"/>
    <n v="36"/>
    <x v="2"/>
    <s v="South"/>
    <x v="2"/>
    <x v="4"/>
    <s v="Joel Park"/>
    <s v="2016-02-23"/>
    <x v="1"/>
    <s v="Head Office"/>
    <n v="98612"/>
    <s v="A"/>
    <n v="1168"/>
    <s v="None"/>
    <n v="9"/>
    <n v="2"/>
    <s v="Excel Workshop"/>
    <s v="Design"/>
    <s v="Certified Professional"/>
  </r>
  <r>
    <n v="9228"/>
    <s v="Robert Davis"/>
    <x v="1"/>
    <n v="41"/>
    <x v="2"/>
    <s v="North"/>
    <x v="3"/>
    <x v="1"/>
    <s v="Russell Marshall"/>
    <s v="2018-05-18"/>
    <x v="2"/>
    <s v="Branch Office"/>
    <n v="38201"/>
    <s v="A"/>
    <n v="7111"/>
    <s v="Health"/>
    <n v="8"/>
    <n v="4"/>
    <s v="Leadership Training"/>
    <s v="Communication"/>
    <s v="None"/>
  </r>
  <r>
    <n v="8988"/>
    <s v="Daniel Brown MD"/>
    <x v="1"/>
    <n v="25"/>
    <x v="0"/>
    <s v="East"/>
    <x v="2"/>
    <x v="2"/>
    <s v="James Holden"/>
    <s v="2024-03-09"/>
    <x v="2"/>
    <s v="Branch Office"/>
    <n v="92919"/>
    <s v="D"/>
    <n v="9497"/>
    <s v="Health"/>
    <n v="7"/>
    <n v="2"/>
    <s v="None"/>
    <s v="Communication"/>
    <s v="Advanced Training"/>
  </r>
  <r>
    <n v="1952"/>
    <s v="Anna Payne"/>
    <x v="0"/>
    <n v="29"/>
    <x v="1"/>
    <s v="North"/>
    <x v="0"/>
    <x v="1"/>
    <s v="Thomas Murphy"/>
    <s v="2024-03-27"/>
    <x v="0"/>
    <s v="Remote"/>
    <n v="45188"/>
    <s v="A"/>
    <n v="9591"/>
    <s v="Health + Dental"/>
    <n v="18"/>
    <n v="3"/>
    <s v="Leadership Training"/>
    <s v="Communication"/>
    <s v="None"/>
  </r>
  <r>
    <n v="5760"/>
    <s v="Rhonda Pena"/>
    <x v="0"/>
    <n v="59"/>
    <x v="3"/>
    <s v="West"/>
    <x v="1"/>
    <x v="0"/>
    <s v="Mark Abbott"/>
    <s v="2019-12-23"/>
    <x v="0"/>
    <s v="Branch Office"/>
    <n v="34927"/>
    <s v="D"/>
    <n v="6996"/>
    <s v="Health + Dental"/>
    <n v="16"/>
    <n v="1"/>
    <s v="Excel Workshop"/>
    <s v="Design"/>
    <s v="Certified Professional"/>
  </r>
  <r>
    <n v="5742"/>
    <s v="Nicole Gonzalez"/>
    <x v="0"/>
    <n v="27"/>
    <x v="1"/>
    <s v="East"/>
    <x v="2"/>
    <x v="3"/>
    <s v="Robin Lynch"/>
    <s v="2016-08-25"/>
    <x v="0"/>
    <s v="Branch Office"/>
    <n v="33183"/>
    <s v="A"/>
    <n v="1659"/>
    <s v="None"/>
    <n v="11"/>
    <n v="1"/>
    <s v="Leadership Training"/>
    <s v="Python"/>
    <s v="No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6C8CB2-17E5-469D-B25F-438DDE082CED}" name="worklocation" cacheId="3"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U27:V32" firstHeaderRow="2" firstDataRow="2" firstDataCol="1"/>
  <pivotFields count="3">
    <pivotField axis="axisRow" compact="0" allDrilled="1" outline="0" subtotalTop="0" showAll="0"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name="Count of Full Name" fld="1" subtotal="count"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67D4242-4A03-4AAF-8F00-4CCE842CDA91}" name="gender age range" cacheId="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M4:P11" firstHeaderRow="1" firstDataRow="2" firstDataCol="1"/>
  <pivotFields count="4">
    <pivotField dataField="1" compact="0" outline="0" subtotalTop="0" showAll="0" defaultSubtotal="0"/>
    <pivotField axis="axisCol"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2"/>
  </rowFields>
  <rowItems count="6">
    <i>
      <x/>
    </i>
    <i>
      <x v="1"/>
    </i>
    <i>
      <x v="2"/>
    </i>
    <i>
      <x v="3"/>
    </i>
    <i>
      <x v="4"/>
    </i>
    <i t="grand">
      <x/>
    </i>
  </rowItems>
  <colFields count="1">
    <field x="1"/>
  </colFields>
  <colItems count="3">
    <i>
      <x/>
    </i>
    <i>
      <x v="1"/>
    </i>
    <i t="grand">
      <x/>
    </i>
  </colItems>
  <dataFields count="1">
    <dataField name="Count of Full Name" fld="0" subtotal="count"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203B23C-4B49-4D86-BBC7-861F71DAFA78}" name="PivotTable7" cacheId="9"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S5:T9" firstHeaderRow="2" firstDataRow="2"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1">
    <field x="1"/>
  </rowFields>
  <rowItems count="3">
    <i>
      <x/>
    </i>
    <i>
      <x v="1"/>
    </i>
    <i t="grand">
      <x/>
    </i>
  </rowItems>
  <colItems count="1">
    <i/>
  </colItems>
  <dataFields count="1">
    <dataField name="Count of Full Name" fld="0" subtotal="count"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5EDA36-A4B3-4855-9982-3D58F414F397}" name="PivotTable3" cacheId="7"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G4:H9" firstHeaderRow="2" firstDataRow="2" firstDataCol="1"/>
  <pivotFields count="3">
    <pivotField dataField="1" compact="0" outline="0" subtotalTop="0" showAll="0" defaultSubtotal="0"/>
    <pivotField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s>
  <rowFields count="1">
    <field x="1"/>
  </rowFields>
  <rowItems count="4">
    <i>
      <x/>
    </i>
    <i>
      <x v="1"/>
    </i>
    <i>
      <x v="2"/>
    </i>
    <i t="grand">
      <x/>
    </i>
  </rowItems>
  <colItems count="1">
    <i/>
  </colItems>
  <dataFields count="1">
    <dataField name="Count of Full Name" fld="0" subtotal="count"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CE971A4-720C-45EB-8924-33F194CEDC11}" name="salaryby job titles" cacheId="6"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C4:D11" firstHeaderRow="2" firstDataRow="2"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ary" fld="1"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0B6C72-47B8-4E8E-9392-761DF17057D5}" name="gender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L27:O34" firstHeaderRow="1" firstDataRow="2" firstDataCol="1"/>
  <pivotFields count="21">
    <pivotField showAll="0"/>
    <pivotField dataField="1" showAll="0"/>
    <pivotField axis="axisCol" showAll="0">
      <items count="3">
        <item x="0"/>
        <item x="1"/>
        <item t="default"/>
      </items>
    </pivotField>
    <pivotField showAll="0"/>
    <pivotField axis="axisRow" showAll="0">
      <items count="6">
        <item x="0"/>
        <item x="1"/>
        <item x="2"/>
        <item x="4"/>
        <item x="3"/>
        <item t="default"/>
      </items>
    </pivotField>
    <pivotField showAll="0"/>
    <pivotField showAll="0">
      <items count="6">
        <item x="4"/>
        <item x="1"/>
        <item x="3"/>
        <item x="2"/>
        <item x="0"/>
        <item t="default"/>
      </items>
    </pivotField>
    <pivotField showAll="0"/>
    <pivotField showAll="0"/>
    <pivotField showAll="0"/>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2"/>
  </colFields>
  <colItems count="3">
    <i>
      <x/>
    </i>
    <i>
      <x v="1"/>
    </i>
    <i t="grand">
      <x/>
    </i>
  </colItems>
  <dataFields count="1">
    <dataField name="Count of Full Name" fld="1" subtotal="count" baseField="0" baseItem="0"/>
  </dataFields>
  <formats count="2">
    <format dxfId="5">
      <pivotArea type="all" dataOnly="0" outline="0" fieldPosition="0"/>
    </format>
    <format dxfId="4">
      <pivotArea type="all" dataOnly="0" outline="0" fieldPosition="0"/>
    </format>
  </formats>
  <chartFormats count="5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0"/>
          </reference>
        </references>
      </pivotArea>
    </chartFormat>
    <chartFormat chart="7" format="3" series="1">
      <pivotArea type="data" outline="0" fieldPosition="0">
        <references count="2">
          <reference field="4294967294" count="1" selected="0">
            <x v="0"/>
          </reference>
          <reference field="2" count="1" selected="0">
            <x v="1"/>
          </reference>
        </references>
      </pivotArea>
    </chartFormat>
    <chartFormat chart="21" format="0" series="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2">
          <reference field="4294967294" count="1" selected="0">
            <x v="0"/>
          </reference>
          <reference field="2" count="1" selected="0">
            <x v="1"/>
          </reference>
        </references>
      </pivotArea>
    </chartFormat>
    <chartFormat chart="23" format="14" series="1">
      <pivotArea type="data" outline="0" fieldPosition="0">
        <references count="2">
          <reference field="4294967294" count="1" selected="0">
            <x v="0"/>
          </reference>
          <reference field="2" count="1" selected="0">
            <x v="0"/>
          </reference>
        </references>
      </pivotArea>
    </chartFormat>
    <chartFormat chart="23" format="15">
      <pivotArea type="data" outline="0" fieldPosition="0">
        <references count="3">
          <reference field="4294967294" count="1" selected="0">
            <x v="0"/>
          </reference>
          <reference field="2" count="1" selected="0">
            <x v="0"/>
          </reference>
          <reference field="4" count="1" selected="0">
            <x v="0"/>
          </reference>
        </references>
      </pivotArea>
    </chartFormat>
    <chartFormat chart="23" format="16">
      <pivotArea type="data" outline="0" fieldPosition="0">
        <references count="3">
          <reference field="4294967294" count="1" selected="0">
            <x v="0"/>
          </reference>
          <reference field="2" count="1" selected="0">
            <x v="0"/>
          </reference>
          <reference field="4" count="1" selected="0">
            <x v="1"/>
          </reference>
        </references>
      </pivotArea>
    </chartFormat>
    <chartFormat chart="23" format="17">
      <pivotArea type="data" outline="0" fieldPosition="0">
        <references count="3">
          <reference field="4294967294" count="1" selected="0">
            <x v="0"/>
          </reference>
          <reference field="2" count="1" selected="0">
            <x v="0"/>
          </reference>
          <reference field="4" count="1" selected="0">
            <x v="2"/>
          </reference>
        </references>
      </pivotArea>
    </chartFormat>
    <chartFormat chart="23" format="18">
      <pivotArea type="data" outline="0" fieldPosition="0">
        <references count="3">
          <reference field="4294967294" count="1" selected="0">
            <x v="0"/>
          </reference>
          <reference field="2" count="1" selected="0">
            <x v="0"/>
          </reference>
          <reference field="4" count="1" selected="0">
            <x v="3"/>
          </reference>
        </references>
      </pivotArea>
    </chartFormat>
    <chartFormat chart="23" format="19">
      <pivotArea type="data" outline="0" fieldPosition="0">
        <references count="3">
          <reference field="4294967294" count="1" selected="0">
            <x v="0"/>
          </reference>
          <reference field="2" count="1" selected="0">
            <x v="0"/>
          </reference>
          <reference field="4" count="1" selected="0">
            <x v="4"/>
          </reference>
        </references>
      </pivotArea>
    </chartFormat>
    <chartFormat chart="23" format="20" series="1">
      <pivotArea type="data" outline="0" fieldPosition="0">
        <references count="2">
          <reference field="4294967294" count="1" selected="0">
            <x v="0"/>
          </reference>
          <reference field="2" count="1" selected="0">
            <x v="1"/>
          </reference>
        </references>
      </pivotArea>
    </chartFormat>
    <chartFormat chart="23" format="21">
      <pivotArea type="data" outline="0" fieldPosition="0">
        <references count="3">
          <reference field="4294967294" count="1" selected="0">
            <x v="0"/>
          </reference>
          <reference field="2" count="1" selected="0">
            <x v="1"/>
          </reference>
          <reference field="4" count="1" selected="0">
            <x v="0"/>
          </reference>
        </references>
      </pivotArea>
    </chartFormat>
    <chartFormat chart="23" format="22">
      <pivotArea type="data" outline="0" fieldPosition="0">
        <references count="3">
          <reference field="4294967294" count="1" selected="0">
            <x v="0"/>
          </reference>
          <reference field="2" count="1" selected="0">
            <x v="1"/>
          </reference>
          <reference field="4" count="1" selected="0">
            <x v="1"/>
          </reference>
        </references>
      </pivotArea>
    </chartFormat>
    <chartFormat chart="23" format="23">
      <pivotArea type="data" outline="0" fieldPosition="0">
        <references count="3">
          <reference field="4294967294" count="1" selected="0">
            <x v="0"/>
          </reference>
          <reference field="2" count="1" selected="0">
            <x v="1"/>
          </reference>
          <reference field="4" count="1" selected="0">
            <x v="2"/>
          </reference>
        </references>
      </pivotArea>
    </chartFormat>
    <chartFormat chart="23" format="24">
      <pivotArea type="data" outline="0" fieldPosition="0">
        <references count="3">
          <reference field="4294967294" count="1" selected="0">
            <x v="0"/>
          </reference>
          <reference field="2" count="1" selected="0">
            <x v="1"/>
          </reference>
          <reference field="4" count="1" selected="0">
            <x v="3"/>
          </reference>
        </references>
      </pivotArea>
    </chartFormat>
    <chartFormat chart="23" format="25">
      <pivotArea type="data" outline="0" fieldPosition="0">
        <references count="3">
          <reference field="4294967294" count="1" selected="0">
            <x v="0"/>
          </reference>
          <reference field="2" count="1" selected="0">
            <x v="1"/>
          </reference>
          <reference field="4" count="1" selected="0">
            <x v="4"/>
          </reference>
        </references>
      </pivotArea>
    </chartFormat>
    <chartFormat chart="24" format="26" series="1">
      <pivotArea type="data" outline="0" fieldPosition="0">
        <references count="2">
          <reference field="4294967294" count="1" selected="0">
            <x v="0"/>
          </reference>
          <reference field="2" count="1" selected="0">
            <x v="0"/>
          </reference>
        </references>
      </pivotArea>
    </chartFormat>
    <chartFormat chart="24" format="27">
      <pivotArea type="data" outline="0" fieldPosition="0">
        <references count="3">
          <reference field="4294967294" count="1" selected="0">
            <x v="0"/>
          </reference>
          <reference field="2" count="1" selected="0">
            <x v="0"/>
          </reference>
          <reference field="4" count="1" selected="0">
            <x v="0"/>
          </reference>
        </references>
      </pivotArea>
    </chartFormat>
    <chartFormat chart="24" format="28">
      <pivotArea type="data" outline="0" fieldPosition="0">
        <references count="3">
          <reference field="4294967294" count="1" selected="0">
            <x v="0"/>
          </reference>
          <reference field="2" count="1" selected="0">
            <x v="0"/>
          </reference>
          <reference field="4" count="1" selected="0">
            <x v="1"/>
          </reference>
        </references>
      </pivotArea>
    </chartFormat>
    <chartFormat chart="24" format="29">
      <pivotArea type="data" outline="0" fieldPosition="0">
        <references count="3">
          <reference field="4294967294" count="1" selected="0">
            <x v="0"/>
          </reference>
          <reference field="2" count="1" selected="0">
            <x v="0"/>
          </reference>
          <reference field="4" count="1" selected="0">
            <x v="2"/>
          </reference>
        </references>
      </pivotArea>
    </chartFormat>
    <chartFormat chart="24" format="30">
      <pivotArea type="data" outline="0" fieldPosition="0">
        <references count="3">
          <reference field="4294967294" count="1" selected="0">
            <x v="0"/>
          </reference>
          <reference field="2" count="1" selected="0">
            <x v="0"/>
          </reference>
          <reference field="4" count="1" selected="0">
            <x v="3"/>
          </reference>
        </references>
      </pivotArea>
    </chartFormat>
    <chartFormat chart="24" format="31">
      <pivotArea type="data" outline="0" fieldPosition="0">
        <references count="3">
          <reference field="4294967294" count="1" selected="0">
            <x v="0"/>
          </reference>
          <reference field="2" count="1" selected="0">
            <x v="0"/>
          </reference>
          <reference field="4" count="1" selected="0">
            <x v="4"/>
          </reference>
        </references>
      </pivotArea>
    </chartFormat>
    <chartFormat chart="24" format="32" series="1">
      <pivotArea type="data" outline="0" fieldPosition="0">
        <references count="2">
          <reference field="4294967294" count="1" selected="0">
            <x v="0"/>
          </reference>
          <reference field="2" count="1" selected="0">
            <x v="1"/>
          </reference>
        </references>
      </pivotArea>
    </chartFormat>
    <chartFormat chart="24" format="33">
      <pivotArea type="data" outline="0" fieldPosition="0">
        <references count="3">
          <reference field="4294967294" count="1" selected="0">
            <x v="0"/>
          </reference>
          <reference field="2" count="1" selected="0">
            <x v="1"/>
          </reference>
          <reference field="4" count="1" selected="0">
            <x v="0"/>
          </reference>
        </references>
      </pivotArea>
    </chartFormat>
    <chartFormat chart="24" format="34">
      <pivotArea type="data" outline="0" fieldPosition="0">
        <references count="3">
          <reference field="4294967294" count="1" selected="0">
            <x v="0"/>
          </reference>
          <reference field="2" count="1" selected="0">
            <x v="1"/>
          </reference>
          <reference field="4" count="1" selected="0">
            <x v="1"/>
          </reference>
        </references>
      </pivotArea>
    </chartFormat>
    <chartFormat chart="24" format="35">
      <pivotArea type="data" outline="0" fieldPosition="0">
        <references count="3">
          <reference field="4294967294" count="1" selected="0">
            <x v="0"/>
          </reference>
          <reference field="2" count="1" selected="0">
            <x v="1"/>
          </reference>
          <reference field="4" count="1" selected="0">
            <x v="2"/>
          </reference>
        </references>
      </pivotArea>
    </chartFormat>
    <chartFormat chart="24" format="36">
      <pivotArea type="data" outline="0" fieldPosition="0">
        <references count="3">
          <reference field="4294967294" count="1" selected="0">
            <x v="0"/>
          </reference>
          <reference field="2" count="1" selected="0">
            <x v="1"/>
          </reference>
          <reference field="4" count="1" selected="0">
            <x v="3"/>
          </reference>
        </references>
      </pivotArea>
    </chartFormat>
    <chartFormat chart="24" format="37">
      <pivotArea type="data" outline="0" fieldPosition="0">
        <references count="3">
          <reference field="4294967294" count="1" selected="0">
            <x v="0"/>
          </reference>
          <reference field="2" count="1" selected="0">
            <x v="1"/>
          </reference>
          <reference field="4" count="1" selected="0">
            <x v="4"/>
          </reference>
        </references>
      </pivotArea>
    </chartFormat>
    <chartFormat chart="21" format="2">
      <pivotArea type="data" outline="0" fieldPosition="0">
        <references count="3">
          <reference field="4294967294" count="1" selected="0">
            <x v="0"/>
          </reference>
          <reference field="2" count="1" selected="0">
            <x v="0"/>
          </reference>
          <reference field="4" count="1" selected="0">
            <x v="0"/>
          </reference>
        </references>
      </pivotArea>
    </chartFormat>
    <chartFormat chart="21" format="3">
      <pivotArea type="data" outline="0" fieldPosition="0">
        <references count="3">
          <reference field="4294967294" count="1" selected="0">
            <x v="0"/>
          </reference>
          <reference field="2" count="1" selected="0">
            <x v="0"/>
          </reference>
          <reference field="4" count="1" selected="0">
            <x v="1"/>
          </reference>
        </references>
      </pivotArea>
    </chartFormat>
    <chartFormat chart="21" format="4">
      <pivotArea type="data" outline="0" fieldPosition="0">
        <references count="3">
          <reference field="4294967294" count="1" selected="0">
            <x v="0"/>
          </reference>
          <reference field="2" count="1" selected="0">
            <x v="0"/>
          </reference>
          <reference field="4" count="1" selected="0">
            <x v="2"/>
          </reference>
        </references>
      </pivotArea>
    </chartFormat>
    <chartFormat chart="21" format="5">
      <pivotArea type="data" outline="0" fieldPosition="0">
        <references count="3">
          <reference field="4294967294" count="1" selected="0">
            <x v="0"/>
          </reference>
          <reference field="2" count="1" selected="0">
            <x v="0"/>
          </reference>
          <reference field="4" count="1" selected="0">
            <x v="3"/>
          </reference>
        </references>
      </pivotArea>
    </chartFormat>
    <chartFormat chart="21" format="6">
      <pivotArea type="data" outline="0" fieldPosition="0">
        <references count="3">
          <reference field="4294967294" count="1" selected="0">
            <x v="0"/>
          </reference>
          <reference field="2" count="1" selected="0">
            <x v="0"/>
          </reference>
          <reference field="4" count="1" selected="0">
            <x v="4"/>
          </reference>
        </references>
      </pivotArea>
    </chartFormat>
    <chartFormat chart="21" format="7">
      <pivotArea type="data" outline="0" fieldPosition="0">
        <references count="3">
          <reference field="4294967294" count="1" selected="0">
            <x v="0"/>
          </reference>
          <reference field="2" count="1" selected="0">
            <x v="1"/>
          </reference>
          <reference field="4" count="1" selected="0">
            <x v="0"/>
          </reference>
        </references>
      </pivotArea>
    </chartFormat>
    <chartFormat chart="21" format="8">
      <pivotArea type="data" outline="0" fieldPosition="0">
        <references count="3">
          <reference field="4294967294" count="1" selected="0">
            <x v="0"/>
          </reference>
          <reference field="2" count="1" selected="0">
            <x v="1"/>
          </reference>
          <reference field="4" count="1" selected="0">
            <x v="1"/>
          </reference>
        </references>
      </pivotArea>
    </chartFormat>
    <chartFormat chart="21" format="9">
      <pivotArea type="data" outline="0" fieldPosition="0">
        <references count="3">
          <reference field="4294967294" count="1" selected="0">
            <x v="0"/>
          </reference>
          <reference field="2" count="1" selected="0">
            <x v="1"/>
          </reference>
          <reference field="4" count="1" selected="0">
            <x v="2"/>
          </reference>
        </references>
      </pivotArea>
    </chartFormat>
    <chartFormat chart="21" format="10">
      <pivotArea type="data" outline="0" fieldPosition="0">
        <references count="3">
          <reference field="4294967294" count="1" selected="0">
            <x v="0"/>
          </reference>
          <reference field="2" count="1" selected="0">
            <x v="1"/>
          </reference>
          <reference field="4" count="1" selected="0">
            <x v="3"/>
          </reference>
        </references>
      </pivotArea>
    </chartFormat>
    <chartFormat chart="21" format="11">
      <pivotArea type="data" outline="0" fieldPosition="0">
        <references count="3">
          <reference field="4294967294" count="1" selected="0">
            <x v="0"/>
          </reference>
          <reference field="2" count="1" selected="0">
            <x v="1"/>
          </reference>
          <reference field="4" count="1" selected="0">
            <x v="4"/>
          </reference>
        </references>
      </pivotArea>
    </chartFormat>
    <chartFormat chart="25" format="12" series="1">
      <pivotArea type="data" outline="0" fieldPosition="0">
        <references count="2">
          <reference field="4294967294" count="1" selected="0">
            <x v="0"/>
          </reference>
          <reference field="2" count="1" selected="0">
            <x v="0"/>
          </reference>
        </references>
      </pivotArea>
    </chartFormat>
    <chartFormat chart="25" format="13">
      <pivotArea type="data" outline="0" fieldPosition="0">
        <references count="3">
          <reference field="4294967294" count="1" selected="0">
            <x v="0"/>
          </reference>
          <reference field="2" count="1" selected="0">
            <x v="0"/>
          </reference>
          <reference field="4" count="1" selected="0">
            <x v="0"/>
          </reference>
        </references>
      </pivotArea>
    </chartFormat>
    <chartFormat chart="25" format="14">
      <pivotArea type="data" outline="0" fieldPosition="0">
        <references count="3">
          <reference field="4294967294" count="1" selected="0">
            <x v="0"/>
          </reference>
          <reference field="2" count="1" selected="0">
            <x v="0"/>
          </reference>
          <reference field="4" count="1" selected="0">
            <x v="1"/>
          </reference>
        </references>
      </pivotArea>
    </chartFormat>
    <chartFormat chart="25" format="15">
      <pivotArea type="data" outline="0" fieldPosition="0">
        <references count="3">
          <reference field="4294967294" count="1" selected="0">
            <x v="0"/>
          </reference>
          <reference field="2" count="1" selected="0">
            <x v="0"/>
          </reference>
          <reference field="4" count="1" selected="0">
            <x v="2"/>
          </reference>
        </references>
      </pivotArea>
    </chartFormat>
    <chartFormat chart="25" format="16">
      <pivotArea type="data" outline="0" fieldPosition="0">
        <references count="3">
          <reference field="4294967294" count="1" selected="0">
            <x v="0"/>
          </reference>
          <reference field="2" count="1" selected="0">
            <x v="0"/>
          </reference>
          <reference field="4" count="1" selected="0">
            <x v="3"/>
          </reference>
        </references>
      </pivotArea>
    </chartFormat>
    <chartFormat chart="25" format="17">
      <pivotArea type="data" outline="0" fieldPosition="0">
        <references count="3">
          <reference field="4294967294" count="1" selected="0">
            <x v="0"/>
          </reference>
          <reference field="2" count="1" selected="0">
            <x v="0"/>
          </reference>
          <reference field="4" count="1" selected="0">
            <x v="4"/>
          </reference>
        </references>
      </pivotArea>
    </chartFormat>
    <chartFormat chart="25" format="18" series="1">
      <pivotArea type="data" outline="0" fieldPosition="0">
        <references count="2">
          <reference field="4294967294" count="1" selected="0">
            <x v="0"/>
          </reference>
          <reference field="2" count="1" selected="0">
            <x v="1"/>
          </reference>
        </references>
      </pivotArea>
    </chartFormat>
    <chartFormat chart="25" format="19">
      <pivotArea type="data" outline="0" fieldPosition="0">
        <references count="3">
          <reference field="4294967294" count="1" selected="0">
            <x v="0"/>
          </reference>
          <reference field="2" count="1" selected="0">
            <x v="1"/>
          </reference>
          <reference field="4" count="1" selected="0">
            <x v="0"/>
          </reference>
        </references>
      </pivotArea>
    </chartFormat>
    <chartFormat chart="25" format="20">
      <pivotArea type="data" outline="0" fieldPosition="0">
        <references count="3">
          <reference field="4294967294" count="1" selected="0">
            <x v="0"/>
          </reference>
          <reference field="2" count="1" selected="0">
            <x v="1"/>
          </reference>
          <reference field="4" count="1" selected="0">
            <x v="1"/>
          </reference>
        </references>
      </pivotArea>
    </chartFormat>
    <chartFormat chart="25" format="21">
      <pivotArea type="data" outline="0" fieldPosition="0">
        <references count="3">
          <reference field="4294967294" count="1" selected="0">
            <x v="0"/>
          </reference>
          <reference field="2" count="1" selected="0">
            <x v="1"/>
          </reference>
          <reference field="4" count="1" selected="0">
            <x v="2"/>
          </reference>
        </references>
      </pivotArea>
    </chartFormat>
    <chartFormat chart="25" format="22">
      <pivotArea type="data" outline="0" fieldPosition="0">
        <references count="3">
          <reference field="4294967294" count="1" selected="0">
            <x v="0"/>
          </reference>
          <reference field="2" count="1" selected="0">
            <x v="1"/>
          </reference>
          <reference field="4" count="1" selected="0">
            <x v="3"/>
          </reference>
        </references>
      </pivotArea>
    </chartFormat>
    <chartFormat chart="25" format="23">
      <pivotArea type="data" outline="0" fieldPosition="0">
        <references count="3">
          <reference field="4294967294" count="1" selected="0">
            <x v="0"/>
          </reference>
          <reference field="2"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C5530-FABF-4569-9553-F2924BBDA04C}" name="Employee stat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7:B31" firstHeaderRow="1" firstDataRow="1" firstDataCol="1"/>
  <pivotFields count="21">
    <pivotField showAll="0"/>
    <pivotField dataField="1"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Count of Full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1D2680-AEAC-4323-8304-1759DF74E348}" name="PivotTabl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Q27:R31" firstHeaderRow="2" firstDataRow="2" firstDataCol="1"/>
  <pivotFields count="21">
    <pivotField compact="0" outline="0" showAll="0"/>
    <pivotField dataField="1"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items count="6">
        <item x="4"/>
        <item x="1"/>
        <item x="3"/>
        <item x="2"/>
        <item x="0"/>
        <item t="default"/>
      </items>
    </pivotField>
    <pivotField compact="0" outline="0" showAll="0"/>
    <pivotField compact="0" outline="0" showAll="0"/>
    <pivotField compact="0" outline="0" showAll="0"/>
    <pivotField compact="0" outline="0" showAll="0">
      <items count="4">
        <item x="1"/>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dataFields count="1">
    <dataField name="Count of Full Name" fld="1" subtotal="count" baseField="0"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2" count="1" selected="0">
            <x v="0"/>
          </reference>
        </references>
      </pivotArea>
    </chartFormat>
    <chartFormat chart="5" format="6">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D310F5-DBF1-4DFC-A489-F797A67BDFC6}" name="skills" cacheId="4"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AA27:AB34" firstHeaderRow="2" firstDataRow="2" firstDataCol="1"/>
  <pivotFields count="3">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Full Name" fld="0" subtotal="count"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3F7CAC-C416-43CC-B028-2D3BF9AFA72D}" name="region count" cacheId="2"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AH27:AI34" firstHeaderRow="2" firstDataRow="2"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Full Name" fld="1" subtotal="count"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08C848-DDD4-45E5-AB07-84D3BA9CEB99}" name="leaves" cacheId="5"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AD27:AE34" firstHeaderRow="2" firstDataRow="2"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name="Sum of Leave Taken" fld="1" baseField="0" baseItem="0"/>
  </dataField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C501E8-5933-45DE-AF70-63161828BF05}" name="department performance" cacheId="1"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gridDropZones="1" multipleFieldFilters="0" chartFormat="15">
  <location ref="AM27:AN34" firstHeaderRow="2" firstDataRow="2" firstDataCol="1"/>
  <pivotFields count="2">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name="Average of Performance Rating" fld="1" subtotal="average" baseField="0" baseItem="1" numFmtId="164"/>
  </dataFields>
  <formats count="2">
    <format dxfId="7">
      <pivotArea outline="0" collapsedLevelsAreSubtotals="1" fieldPosition="0"/>
    </format>
    <format dxfId="6">
      <pivotArea grandRow="1" outline="0" collapsedLevelsAreSubtotals="1" fieldPosition="0"/>
    </format>
  </formats>
  <pivotHierarchies count="3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erformance Rating"/>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45AB18D-D215-477D-AA6B-08A2D53788E6}" name="department salary"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F27:G34" firstHeaderRow="2" firstDataRow="2" firstDataCol="1"/>
  <pivotFields count="21">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6">
        <item x="4"/>
        <item x="1"/>
        <item x="3"/>
        <item x="2"/>
        <item x="0"/>
        <item t="default"/>
      </items>
    </pivotField>
    <pivotField compact="0" outline="0" showAll="0"/>
    <pivotField compact="0" outline="0" showAll="0"/>
    <pivotField compact="0" outline="0" showAll="0"/>
    <pivotField compact="0" outline="0" showAll="0">
      <items count="4">
        <item x="1"/>
        <item x="0"/>
        <item x="2"/>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6"/>
  </rowFields>
  <rowItems count="6">
    <i>
      <x/>
    </i>
    <i>
      <x v="1"/>
    </i>
    <i>
      <x v="2"/>
    </i>
    <i>
      <x v="3"/>
    </i>
    <i>
      <x v="4"/>
    </i>
    <i t="grand">
      <x/>
    </i>
  </rowItems>
  <colItems count="1">
    <i/>
  </colItems>
  <dataFields count="1">
    <dataField name="Sum of Salary" fld="12" baseField="0" baseItem="0"/>
  </dataFields>
  <formats count="1">
    <format dxfId="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D0E3B91-9AF3-4C03-ACF6-BD797A967F6C}" sourceName="[Table1].[Department]">
  <data>
    <olap pivotCacheId="1446834620">
      <levels count="2">
        <level uniqueName="[Table1].[Department].[(All)]" sourceCaption="(All)" count="0"/>
        <level uniqueName="[Table1].[Department].[Department]" sourceCaption="Department" count="5">
          <ranges>
            <range startItem="0">
              <i n="[Table1].[Department].&amp;[Finance]" c="Finance"/>
              <i n="[Table1].[Department].&amp;[HR]" c="HR"/>
              <i n="[Table1].[Department].&amp;[IT]" c="IT"/>
              <i n="[Table1].[Department].&amp;[Marketing]" c="Marketing"/>
              <i n="[Table1].[Department].&amp;[Operations]" c="Operations"/>
            </range>
          </ranges>
        </level>
      </levels>
      <selections count="1">
        <selection n="[Table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2B2F8E0-DA71-4D12-9A56-28E837355037}" sourceName="[Table1].[Gender]">
  <pivotTables>
    <pivotTable tabId="6" name="department performance"/>
    <pivotTable tabId="6" name="region count"/>
    <pivotTable tabId="6" name="worklocation"/>
    <pivotTable tabId="6" name="skills"/>
    <pivotTable tabId="6" name="leaves"/>
    <pivotTable tabId="7" name="salaryby job titles"/>
    <pivotTable tabId="7" name="PivotTable3"/>
    <pivotTable tabId="7" name="gender age range"/>
    <pivotTable tabId="7" name="PivotTable7"/>
  </pivotTables>
  <data>
    <olap pivotCacheId="1504885497">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4F1D4E1F-855C-45ED-9876-7B044F527DB5}" sourceName="[Table1].[Department]">
  <pivotTables>
    <pivotTable tabId="6" name="department performance"/>
    <pivotTable tabId="6" name="region count"/>
    <pivotTable tabId="6" name="worklocation"/>
    <pivotTable tabId="6" name="skills"/>
    <pivotTable tabId="6" name="leaves"/>
    <pivotTable tabId="7" name="salaryby job titles"/>
    <pivotTable tabId="7" name="PivotTable3"/>
    <pivotTable tabId="7" name="gender age range"/>
    <pivotTable tabId="7" name="PivotTable7"/>
  </pivotTables>
  <data>
    <olap pivotCacheId="1504885497">
      <levels count="2">
        <level uniqueName="[Table1].[Department].[(All)]" sourceCaption="(All)" count="0"/>
        <level uniqueName="[Table1].[Department].[Department]" sourceCaption="Department" count="5">
          <ranges>
            <range startItem="0">
              <i n="[Table1].[Department].&amp;[Finance]" c="Finance"/>
              <i n="[Table1].[Department].&amp;[HR]" c="HR"/>
              <i n="[Table1].[Department].&amp;[IT]" c="IT"/>
              <i n="[Table1].[Department].&amp;[Marketing]" c="Marketing"/>
              <i n="[Table1].[Department].&amp;[Operations]" c="Operations"/>
            </range>
          </ranges>
        </level>
      </levels>
      <selections count="1">
        <selection n="[Table1].[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A5F10A6F-A0D0-4BBC-BC00-B7CB9F23172A}" cache="Slicer_Department" caption="Department" level="1" style="SlicerStyleDark1" rowHeight="257175"/>
  <slicer name="Gender" xr10:uid="{3CD3AC37-549E-46D4-8568-EBCCBF6E681A}" cache="Slicer_Gender" caption="Gender" level="1" style="SlicerStyleDark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2286311E-0E4D-41EE-84D4-02B6416AC937}" cache="Slicer_Gender" columnCount="2" level="1" rowHeight="257175"/>
  <slicer name="Department 1" xr10:uid="{65879BB4-2BF9-4C35-8117-AA30FF4168CD}" cache="Slicer_Department1" columnCount="3" level="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7F130C-4931-4EC9-8AE2-A64F6556D3A3}" name="Table1" displayName="Table1" ref="A1:U51" totalsRowShown="0" headerRowDxfId="31" dataDxfId="30">
  <tableColumns count="21">
    <tableColumn id="1" xr3:uid="{6BDBB43D-1DF4-4FF3-9C56-0E3D699A83FC}" name="Employee ID" dataDxfId="29"/>
    <tableColumn id="2" xr3:uid="{363D91B7-21AD-4B4B-86DE-95D24769EAA5}" name="Full Name" dataDxfId="28"/>
    <tableColumn id="3" xr3:uid="{728245EC-9766-45F5-9851-7FEFEFBE2652}" name="Gender" dataDxfId="27"/>
    <tableColumn id="4" xr3:uid="{DD8A90D1-163F-4B0E-A039-9E7A16AFC106}" name="Age" dataDxfId="26"/>
    <tableColumn id="5" xr3:uid="{0672993B-A00D-49AE-84B7-674089468A17}" name="Age range" dataDxfId="25"/>
    <tableColumn id="6" xr3:uid="{B1ADEE80-60F1-4EE3-B3FB-8484EE6C17B3}" name="Region" dataDxfId="24"/>
    <tableColumn id="7" xr3:uid="{8E0A56EE-3456-4513-ADA0-27F6CAA8C17B}" name="Job Title" dataDxfId="23"/>
    <tableColumn id="8" xr3:uid="{0D9D5DB9-01CB-4300-B0CD-256901621ADC}" name="Department" dataDxfId="22"/>
    <tableColumn id="9" xr3:uid="{9EBDAC3F-6A39-4A78-B562-848691EE3AD1}" name="Manager/Supervisor" dataDxfId="21"/>
    <tableColumn id="10" xr3:uid="{AF849F24-150A-4123-B3F8-A46B4D4F7BC6}" name="Date of Hire" dataDxfId="20"/>
    <tableColumn id="11" xr3:uid="{8C57202E-334A-462A-9C44-E5E2468122E4}" name="Employment Status" dataDxfId="19"/>
    <tableColumn id="12" xr3:uid="{8A07812C-245C-4D55-A210-3AE7E0BB84EB}" name="Work Location" dataDxfId="18"/>
    <tableColumn id="13" xr3:uid="{6441036C-01DD-4130-8E4B-DBA441BCB744}" name="Salary" dataDxfId="17"/>
    <tableColumn id="14" xr3:uid="{ADCF531A-A98E-422C-939D-04D58C2423FB}" name="Pay Grade" dataDxfId="16"/>
    <tableColumn id="15" xr3:uid="{DE922695-AE31-4F31-8F89-61E6E7E646AB}" name="Bonus/Allowances" dataDxfId="15"/>
    <tableColumn id="16" xr3:uid="{62F2B816-9954-4A01-AEDC-4C13B3A2A52F}" name="Insurance Details" dataDxfId="14"/>
    <tableColumn id="17" xr3:uid="{6EFEC335-9B75-45D5-B403-A8A9E557BE24}" name="Leave Taken" dataDxfId="13"/>
    <tableColumn id="18" xr3:uid="{9DA1B78E-154E-42E4-A1BC-FE1CF363DCBA}" name="Performance Rating" dataDxfId="12"/>
    <tableColumn id="19" xr3:uid="{7E4B5E79-5639-4E3A-91A1-D1D8767BB705}" name="Training Programs Attended" dataDxfId="11"/>
    <tableColumn id="20" xr3:uid="{2E731344-8C6D-4001-9E36-F16B80500F61}" name="Skills" dataDxfId="10"/>
    <tableColumn id="21" xr3:uid="{9DCE550B-F788-4423-B330-CAB70C041DFC}" name="Certifications" dataDxfId="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DBEA-0C7D-4729-B9B7-DD33FC9EA67D}">
  <sheetPr>
    <tabColor rgb="FFE5B244"/>
  </sheetPr>
  <dimension ref="A1:X51"/>
  <sheetViews>
    <sheetView topLeftCell="G1" zoomScale="80" zoomScaleNormal="80" workbookViewId="0">
      <selection activeCell="J10" sqref="J10"/>
    </sheetView>
  </sheetViews>
  <sheetFormatPr defaultRowHeight="14.25"/>
  <cols>
    <col min="1" max="1" width="17.7109375" style="1" bestFit="1" customWidth="1"/>
    <col min="2" max="2" width="18.140625" style="1" bestFit="1" customWidth="1"/>
    <col min="3" max="3" width="12.85546875" style="1" bestFit="1" customWidth="1"/>
    <col min="4" max="4" width="9.5703125" style="1" bestFit="1" customWidth="1"/>
    <col min="5" max="5" width="15.85546875" style="1" bestFit="1" customWidth="1"/>
    <col min="6" max="6" width="12.28515625" style="1" bestFit="1" customWidth="1"/>
    <col min="7" max="7" width="14.140625" style="1" bestFit="1" customWidth="1"/>
    <col min="8" max="8" width="17.42578125" style="1" bestFit="1" customWidth="1"/>
    <col min="9" max="9" width="25.7109375" style="1" bestFit="1" customWidth="1"/>
    <col min="10" max="10" width="18" style="1" bestFit="1" customWidth="1"/>
    <col min="11" max="11" width="25" style="1" bestFit="1" customWidth="1"/>
    <col min="12" max="12" width="20.28515625" style="1" bestFit="1" customWidth="1"/>
    <col min="13" max="13" width="11.85546875" style="1" bestFit="1" customWidth="1"/>
    <col min="14" max="14" width="16.140625" style="1" bestFit="1" customWidth="1"/>
    <col min="15" max="15" width="24" style="1" bestFit="1" customWidth="1"/>
    <col min="16" max="16" width="22.7109375" style="1" bestFit="1" customWidth="1"/>
    <col min="17" max="17" width="18.140625" style="1" bestFit="1" customWidth="1"/>
    <col min="18" max="18" width="25.42578125" style="1" bestFit="1" customWidth="1"/>
    <col min="19" max="19" width="34" style="1" bestFit="1" customWidth="1"/>
    <col min="20" max="20" width="16" style="1" bestFit="1" customWidth="1"/>
    <col min="21" max="21" width="21.140625" style="1" bestFit="1" customWidth="1"/>
    <col min="22" max="22" width="9.140625" style="1"/>
    <col min="23" max="23" width="3" style="1" customWidth="1"/>
    <col min="24" max="24" width="25.7109375" style="1" customWidth="1"/>
    <col min="25" max="16384" width="9.140625" style="1"/>
  </cols>
  <sheetData>
    <row r="1" spans="1:24" s="3" customFormat="1" ht="18" customHeight="1" thickBot="1">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4" ht="15.75">
      <c r="A2" s="37">
        <v>4294</v>
      </c>
      <c r="B2" s="38" t="s">
        <v>21</v>
      </c>
      <c r="C2" s="38" t="s">
        <v>22</v>
      </c>
      <c r="D2" s="38">
        <v>25</v>
      </c>
      <c r="E2" s="38" t="s">
        <v>23</v>
      </c>
      <c r="F2" s="38" t="s">
        <v>24</v>
      </c>
      <c r="G2" s="38" t="s">
        <v>25</v>
      </c>
      <c r="H2" s="38" t="s">
        <v>26</v>
      </c>
      <c r="I2" s="38" t="s">
        <v>27</v>
      </c>
      <c r="J2" s="38" t="s">
        <v>28</v>
      </c>
      <c r="K2" s="38" t="s">
        <v>29</v>
      </c>
      <c r="L2" s="38" t="s">
        <v>30</v>
      </c>
      <c r="M2" s="38">
        <v>53700</v>
      </c>
      <c r="N2" s="38" t="s">
        <v>31</v>
      </c>
      <c r="O2" s="38">
        <v>1463</v>
      </c>
      <c r="P2" s="38" t="s">
        <v>32</v>
      </c>
      <c r="Q2" s="38">
        <v>1</v>
      </c>
      <c r="R2" s="38">
        <v>1</v>
      </c>
      <c r="S2" s="38" t="s">
        <v>33</v>
      </c>
      <c r="T2" s="38" t="s">
        <v>34</v>
      </c>
      <c r="U2" s="39" t="s">
        <v>35</v>
      </c>
    </row>
    <row r="3" spans="1:24" ht="16.5" thickBot="1">
      <c r="A3" s="40">
        <v>9116</v>
      </c>
      <c r="B3" s="41" t="s">
        <v>36</v>
      </c>
      <c r="C3" s="41" t="s">
        <v>37</v>
      </c>
      <c r="D3" s="41">
        <v>27</v>
      </c>
      <c r="E3" s="41" t="s">
        <v>38</v>
      </c>
      <c r="F3" s="41" t="s">
        <v>39</v>
      </c>
      <c r="G3" s="41" t="s">
        <v>40</v>
      </c>
      <c r="H3" s="41" t="s">
        <v>41</v>
      </c>
      <c r="I3" s="41" t="s">
        <v>42</v>
      </c>
      <c r="J3" s="41" t="s">
        <v>43</v>
      </c>
      <c r="K3" s="41" t="s">
        <v>29</v>
      </c>
      <c r="L3" s="41" t="s">
        <v>44</v>
      </c>
      <c r="M3" s="41">
        <v>91091</v>
      </c>
      <c r="N3" s="41" t="s">
        <v>45</v>
      </c>
      <c r="O3" s="41">
        <v>1024</v>
      </c>
      <c r="P3" s="41" t="s">
        <v>46</v>
      </c>
      <c r="Q3" s="41">
        <v>19</v>
      </c>
      <c r="R3" s="41">
        <v>4</v>
      </c>
      <c r="S3" s="41" t="s">
        <v>47</v>
      </c>
      <c r="T3" s="41" t="s">
        <v>34</v>
      </c>
      <c r="U3" s="42" t="s">
        <v>35</v>
      </c>
    </row>
    <row r="4" spans="1:24" ht="15.75">
      <c r="A4" s="40">
        <v>5120</v>
      </c>
      <c r="B4" s="41" t="s">
        <v>48</v>
      </c>
      <c r="C4" s="41" t="s">
        <v>37</v>
      </c>
      <c r="D4" s="41">
        <v>34</v>
      </c>
      <c r="E4" s="41" t="s">
        <v>38</v>
      </c>
      <c r="F4" s="41" t="s">
        <v>49</v>
      </c>
      <c r="G4" s="41" t="s">
        <v>50</v>
      </c>
      <c r="H4" s="41" t="s">
        <v>51</v>
      </c>
      <c r="I4" s="41" t="s">
        <v>52</v>
      </c>
      <c r="J4" s="41" t="s">
        <v>53</v>
      </c>
      <c r="K4" s="41" t="s">
        <v>29</v>
      </c>
      <c r="L4" s="41" t="s">
        <v>54</v>
      </c>
      <c r="M4" s="41">
        <v>57538</v>
      </c>
      <c r="N4" s="41" t="s">
        <v>55</v>
      </c>
      <c r="O4" s="41">
        <v>1674</v>
      </c>
      <c r="P4" s="41" t="s">
        <v>46</v>
      </c>
      <c r="Q4" s="41">
        <v>8</v>
      </c>
      <c r="R4" s="41">
        <v>1</v>
      </c>
      <c r="S4" s="41" t="s">
        <v>46</v>
      </c>
      <c r="T4" s="41" t="s">
        <v>56</v>
      </c>
      <c r="U4" s="42" t="s">
        <v>57</v>
      </c>
      <c r="X4" s="38"/>
    </row>
    <row r="5" spans="1:24" ht="15.75">
      <c r="A5" s="40">
        <v>8071</v>
      </c>
      <c r="B5" s="41" t="s">
        <v>58</v>
      </c>
      <c r="C5" s="41" t="s">
        <v>22</v>
      </c>
      <c r="D5" s="41">
        <v>41</v>
      </c>
      <c r="E5" s="41" t="s">
        <v>59</v>
      </c>
      <c r="F5" s="41" t="s">
        <v>49</v>
      </c>
      <c r="G5" s="41" t="s">
        <v>25</v>
      </c>
      <c r="H5" s="41" t="s">
        <v>60</v>
      </c>
      <c r="I5" s="41" t="s">
        <v>61</v>
      </c>
      <c r="J5" s="41" t="s">
        <v>62</v>
      </c>
      <c r="K5" s="41" t="s">
        <v>63</v>
      </c>
      <c r="L5" s="41" t="s">
        <v>30</v>
      </c>
      <c r="M5" s="41">
        <v>62993</v>
      </c>
      <c r="N5" s="41" t="s">
        <v>64</v>
      </c>
      <c r="O5" s="41">
        <v>2695</v>
      </c>
      <c r="P5" s="41" t="s">
        <v>65</v>
      </c>
      <c r="Q5" s="41">
        <v>0</v>
      </c>
      <c r="R5" s="41">
        <v>2</v>
      </c>
      <c r="S5" s="41" t="s">
        <v>46</v>
      </c>
      <c r="T5" s="41" t="s">
        <v>66</v>
      </c>
      <c r="U5" s="42" t="s">
        <v>46</v>
      </c>
    </row>
    <row r="6" spans="1:24" ht="15.75">
      <c r="A6" s="40">
        <v>9351</v>
      </c>
      <c r="B6" s="41" t="s">
        <v>67</v>
      </c>
      <c r="C6" s="41" t="s">
        <v>37</v>
      </c>
      <c r="D6" s="41">
        <v>56</v>
      </c>
      <c r="E6" s="41" t="s">
        <v>68</v>
      </c>
      <c r="F6" s="41" t="s">
        <v>24</v>
      </c>
      <c r="G6" s="41" t="s">
        <v>25</v>
      </c>
      <c r="H6" s="41" t="s">
        <v>51</v>
      </c>
      <c r="I6" s="41" t="s">
        <v>69</v>
      </c>
      <c r="J6" s="41" t="s">
        <v>70</v>
      </c>
      <c r="K6" s="41" t="s">
        <v>63</v>
      </c>
      <c r="L6" s="41" t="s">
        <v>44</v>
      </c>
      <c r="M6" s="41">
        <v>45773</v>
      </c>
      <c r="N6" s="41" t="s">
        <v>64</v>
      </c>
      <c r="O6" s="41">
        <v>8776</v>
      </c>
      <c r="P6" s="41" t="s">
        <v>32</v>
      </c>
      <c r="Q6" s="41">
        <v>16</v>
      </c>
      <c r="R6" s="41">
        <v>4</v>
      </c>
      <c r="S6" s="41" t="s">
        <v>33</v>
      </c>
      <c r="T6" s="41" t="s">
        <v>66</v>
      </c>
      <c r="U6" s="42" t="s">
        <v>46</v>
      </c>
    </row>
    <row r="7" spans="1:24" ht="15.75">
      <c r="A7" s="40">
        <v>2873</v>
      </c>
      <c r="B7" s="41" t="s">
        <v>71</v>
      </c>
      <c r="C7" s="41" t="s">
        <v>22</v>
      </c>
      <c r="D7" s="41">
        <v>28</v>
      </c>
      <c r="E7" s="41" t="s">
        <v>38</v>
      </c>
      <c r="F7" s="41" t="s">
        <v>49</v>
      </c>
      <c r="G7" s="41" t="s">
        <v>72</v>
      </c>
      <c r="H7" s="41" t="s">
        <v>51</v>
      </c>
      <c r="I7" s="41" t="s">
        <v>73</v>
      </c>
      <c r="J7" s="41" t="s">
        <v>74</v>
      </c>
      <c r="K7" s="41" t="s">
        <v>29</v>
      </c>
      <c r="L7" s="41" t="s">
        <v>44</v>
      </c>
      <c r="M7" s="41">
        <v>96249</v>
      </c>
      <c r="N7" s="41" t="s">
        <v>31</v>
      </c>
      <c r="O7" s="41">
        <v>4826</v>
      </c>
      <c r="P7" s="41" t="s">
        <v>65</v>
      </c>
      <c r="Q7" s="41">
        <v>7</v>
      </c>
      <c r="R7" s="41">
        <v>3</v>
      </c>
      <c r="S7" s="41" t="s">
        <v>33</v>
      </c>
      <c r="T7" s="41" t="s">
        <v>75</v>
      </c>
      <c r="U7" s="42" t="s">
        <v>35</v>
      </c>
    </row>
    <row r="8" spans="1:24" ht="15.75">
      <c r="A8" s="40">
        <v>3540</v>
      </c>
      <c r="B8" s="41" t="s">
        <v>76</v>
      </c>
      <c r="C8" s="41" t="s">
        <v>22</v>
      </c>
      <c r="D8" s="41">
        <v>20</v>
      </c>
      <c r="E8" s="41" t="s">
        <v>23</v>
      </c>
      <c r="F8" s="41" t="s">
        <v>39</v>
      </c>
      <c r="G8" s="41" t="s">
        <v>50</v>
      </c>
      <c r="H8" s="41" t="s">
        <v>51</v>
      </c>
      <c r="I8" s="41" t="s">
        <v>77</v>
      </c>
      <c r="J8" s="41" t="s">
        <v>78</v>
      </c>
      <c r="K8" s="41" t="s">
        <v>29</v>
      </c>
      <c r="L8" s="41" t="s">
        <v>54</v>
      </c>
      <c r="M8" s="41">
        <v>61596</v>
      </c>
      <c r="N8" s="41" t="s">
        <v>31</v>
      </c>
      <c r="O8" s="41">
        <v>8818</v>
      </c>
      <c r="P8" s="41" t="s">
        <v>65</v>
      </c>
      <c r="Q8" s="41">
        <v>4</v>
      </c>
      <c r="R8" s="41">
        <v>2</v>
      </c>
      <c r="S8" s="41" t="s">
        <v>33</v>
      </c>
      <c r="T8" s="41" t="s">
        <v>56</v>
      </c>
      <c r="U8" s="42" t="s">
        <v>46</v>
      </c>
    </row>
    <row r="9" spans="1:24" ht="15.75">
      <c r="A9" s="40">
        <v>3653</v>
      </c>
      <c r="B9" s="41" t="s">
        <v>79</v>
      </c>
      <c r="C9" s="41" t="s">
        <v>22</v>
      </c>
      <c r="D9" s="41">
        <v>58</v>
      </c>
      <c r="E9" s="41" t="s">
        <v>68</v>
      </c>
      <c r="F9" s="41" t="s">
        <v>80</v>
      </c>
      <c r="G9" s="41" t="s">
        <v>40</v>
      </c>
      <c r="H9" s="41" t="s">
        <v>81</v>
      </c>
      <c r="I9" s="41" t="s">
        <v>82</v>
      </c>
      <c r="J9" s="41" t="s">
        <v>83</v>
      </c>
      <c r="K9" s="41" t="s">
        <v>29</v>
      </c>
      <c r="L9" s="41" t="s">
        <v>54</v>
      </c>
      <c r="M9" s="41">
        <v>97869</v>
      </c>
      <c r="N9" s="41" t="s">
        <v>64</v>
      </c>
      <c r="O9" s="41">
        <v>1966</v>
      </c>
      <c r="P9" s="41" t="s">
        <v>32</v>
      </c>
      <c r="Q9" s="41">
        <v>10</v>
      </c>
      <c r="R9" s="41">
        <v>1</v>
      </c>
      <c r="S9" s="41" t="s">
        <v>33</v>
      </c>
      <c r="T9" s="41" t="s">
        <v>34</v>
      </c>
      <c r="U9" s="42" t="s">
        <v>35</v>
      </c>
    </row>
    <row r="10" spans="1:24" ht="15.75">
      <c r="A10" s="40">
        <v>5587</v>
      </c>
      <c r="B10" s="41" t="s">
        <v>84</v>
      </c>
      <c r="C10" s="41" t="s">
        <v>22</v>
      </c>
      <c r="D10" s="41">
        <v>44</v>
      </c>
      <c r="E10" s="41" t="s">
        <v>59</v>
      </c>
      <c r="F10" s="41" t="s">
        <v>80</v>
      </c>
      <c r="G10" s="41" t="s">
        <v>50</v>
      </c>
      <c r="H10" s="41" t="s">
        <v>51</v>
      </c>
      <c r="I10" s="41" t="s">
        <v>85</v>
      </c>
      <c r="J10" s="41" t="s">
        <v>86</v>
      </c>
      <c r="K10" s="41" t="s">
        <v>29</v>
      </c>
      <c r="L10" s="41" t="s">
        <v>30</v>
      </c>
      <c r="M10" s="41">
        <v>81235</v>
      </c>
      <c r="N10" s="41" t="s">
        <v>64</v>
      </c>
      <c r="O10" s="41">
        <v>6553</v>
      </c>
      <c r="P10" s="41" t="s">
        <v>46</v>
      </c>
      <c r="Q10" s="41">
        <v>16</v>
      </c>
      <c r="R10" s="41">
        <v>2</v>
      </c>
      <c r="S10" s="41" t="s">
        <v>46</v>
      </c>
      <c r="T10" s="41" t="s">
        <v>56</v>
      </c>
      <c r="U10" s="42" t="s">
        <v>35</v>
      </c>
    </row>
    <row r="11" spans="1:24" ht="15.75">
      <c r="A11" s="40">
        <v>9554</v>
      </c>
      <c r="B11" s="41" t="s">
        <v>87</v>
      </c>
      <c r="C11" s="41" t="s">
        <v>22</v>
      </c>
      <c r="D11" s="41">
        <v>29</v>
      </c>
      <c r="E11" s="41" t="s">
        <v>38</v>
      </c>
      <c r="F11" s="41" t="s">
        <v>39</v>
      </c>
      <c r="G11" s="41" t="s">
        <v>50</v>
      </c>
      <c r="H11" s="41" t="s">
        <v>60</v>
      </c>
      <c r="I11" s="41" t="s">
        <v>88</v>
      </c>
      <c r="J11" s="41" t="s">
        <v>89</v>
      </c>
      <c r="K11" s="41" t="s">
        <v>29</v>
      </c>
      <c r="L11" s="41" t="s">
        <v>44</v>
      </c>
      <c r="M11" s="41">
        <v>87852</v>
      </c>
      <c r="N11" s="41" t="s">
        <v>64</v>
      </c>
      <c r="O11" s="41">
        <v>4980</v>
      </c>
      <c r="P11" s="41" t="s">
        <v>65</v>
      </c>
      <c r="Q11" s="41">
        <v>19</v>
      </c>
      <c r="R11" s="41">
        <v>3</v>
      </c>
      <c r="S11" s="41" t="s">
        <v>46</v>
      </c>
      <c r="T11" s="41" t="s">
        <v>66</v>
      </c>
      <c r="U11" s="42" t="s">
        <v>35</v>
      </c>
    </row>
    <row r="12" spans="1:24" ht="15.75">
      <c r="A12" s="40">
        <v>6213</v>
      </c>
      <c r="B12" s="41" t="s">
        <v>90</v>
      </c>
      <c r="C12" s="41" t="s">
        <v>37</v>
      </c>
      <c r="D12" s="41">
        <v>23</v>
      </c>
      <c r="E12" s="41" t="s">
        <v>23</v>
      </c>
      <c r="F12" s="41" t="s">
        <v>80</v>
      </c>
      <c r="G12" s="41" t="s">
        <v>25</v>
      </c>
      <c r="H12" s="41" t="s">
        <v>51</v>
      </c>
      <c r="I12" s="41" t="s">
        <v>91</v>
      </c>
      <c r="J12" s="41" t="s">
        <v>92</v>
      </c>
      <c r="K12" s="41" t="s">
        <v>63</v>
      </c>
      <c r="L12" s="41" t="s">
        <v>44</v>
      </c>
      <c r="M12" s="41">
        <v>59359</v>
      </c>
      <c r="N12" s="41" t="s">
        <v>64</v>
      </c>
      <c r="O12" s="41">
        <v>9449</v>
      </c>
      <c r="P12" s="41" t="s">
        <v>65</v>
      </c>
      <c r="Q12" s="41">
        <v>20</v>
      </c>
      <c r="R12" s="41">
        <v>3</v>
      </c>
      <c r="S12" s="41" t="s">
        <v>46</v>
      </c>
      <c r="T12" s="41" t="s">
        <v>56</v>
      </c>
      <c r="U12" s="42" t="s">
        <v>46</v>
      </c>
    </row>
    <row r="13" spans="1:24" ht="15.75">
      <c r="A13" s="40">
        <v>9105</v>
      </c>
      <c r="B13" s="41" t="s">
        <v>93</v>
      </c>
      <c r="C13" s="41" t="s">
        <v>37</v>
      </c>
      <c r="D13" s="41">
        <v>30</v>
      </c>
      <c r="E13" s="41" t="s">
        <v>38</v>
      </c>
      <c r="F13" s="41" t="s">
        <v>24</v>
      </c>
      <c r="G13" s="41" t="s">
        <v>40</v>
      </c>
      <c r="H13" s="41" t="s">
        <v>26</v>
      </c>
      <c r="I13" s="41" t="s">
        <v>94</v>
      </c>
      <c r="J13" s="41" t="s">
        <v>95</v>
      </c>
      <c r="K13" s="41" t="s">
        <v>63</v>
      </c>
      <c r="L13" s="41" t="s">
        <v>54</v>
      </c>
      <c r="M13" s="41">
        <v>81225</v>
      </c>
      <c r="N13" s="41" t="s">
        <v>55</v>
      </c>
      <c r="O13" s="41">
        <v>6202</v>
      </c>
      <c r="P13" s="41" t="s">
        <v>65</v>
      </c>
      <c r="Q13" s="41">
        <v>2</v>
      </c>
      <c r="R13" s="41">
        <v>2</v>
      </c>
      <c r="S13" s="41" t="s">
        <v>47</v>
      </c>
      <c r="T13" s="41" t="s">
        <v>96</v>
      </c>
      <c r="U13" s="42" t="s">
        <v>35</v>
      </c>
    </row>
    <row r="14" spans="1:24" ht="15.75">
      <c r="A14" s="40">
        <v>9508</v>
      </c>
      <c r="B14" s="41" t="s">
        <v>97</v>
      </c>
      <c r="C14" s="41" t="s">
        <v>22</v>
      </c>
      <c r="D14" s="41">
        <v>49</v>
      </c>
      <c r="E14" s="41" t="s">
        <v>98</v>
      </c>
      <c r="F14" s="41" t="s">
        <v>39</v>
      </c>
      <c r="G14" s="41" t="s">
        <v>25</v>
      </c>
      <c r="H14" s="41" t="s">
        <v>26</v>
      </c>
      <c r="I14" s="41" t="s">
        <v>99</v>
      </c>
      <c r="J14" s="41" t="s">
        <v>100</v>
      </c>
      <c r="K14" s="41" t="s">
        <v>63</v>
      </c>
      <c r="L14" s="41" t="s">
        <v>30</v>
      </c>
      <c r="M14" s="41">
        <v>32788</v>
      </c>
      <c r="N14" s="41" t="s">
        <v>55</v>
      </c>
      <c r="O14" s="41">
        <v>4396</v>
      </c>
      <c r="P14" s="41" t="s">
        <v>32</v>
      </c>
      <c r="Q14" s="41">
        <v>13</v>
      </c>
      <c r="R14" s="41">
        <v>5</v>
      </c>
      <c r="S14" s="41" t="s">
        <v>46</v>
      </c>
      <c r="T14" s="41" t="s">
        <v>75</v>
      </c>
      <c r="U14" s="42" t="s">
        <v>57</v>
      </c>
    </row>
    <row r="15" spans="1:24" ht="15.75">
      <c r="A15" s="40">
        <v>2436</v>
      </c>
      <c r="B15" s="41" t="s">
        <v>101</v>
      </c>
      <c r="C15" s="41" t="s">
        <v>37</v>
      </c>
      <c r="D15" s="41">
        <v>60</v>
      </c>
      <c r="E15" s="41" t="s">
        <v>68</v>
      </c>
      <c r="F15" s="41" t="s">
        <v>102</v>
      </c>
      <c r="G15" s="41" t="s">
        <v>25</v>
      </c>
      <c r="H15" s="41" t="s">
        <v>60</v>
      </c>
      <c r="I15" s="41" t="s">
        <v>103</v>
      </c>
      <c r="J15" s="41" t="s">
        <v>104</v>
      </c>
      <c r="K15" s="41" t="s">
        <v>63</v>
      </c>
      <c r="L15" s="41" t="s">
        <v>54</v>
      </c>
      <c r="M15" s="41">
        <v>70452</v>
      </c>
      <c r="N15" s="41" t="s">
        <v>55</v>
      </c>
      <c r="O15" s="41">
        <v>9911</v>
      </c>
      <c r="P15" s="41" t="s">
        <v>46</v>
      </c>
      <c r="Q15" s="41">
        <v>2</v>
      </c>
      <c r="R15" s="41">
        <v>1</v>
      </c>
      <c r="S15" s="41" t="s">
        <v>46</v>
      </c>
      <c r="T15" s="41" t="s">
        <v>75</v>
      </c>
      <c r="U15" s="42" t="s">
        <v>35</v>
      </c>
    </row>
    <row r="16" spans="1:24" ht="15.75">
      <c r="A16" s="40">
        <v>4441</v>
      </c>
      <c r="B16" s="41" t="s">
        <v>105</v>
      </c>
      <c r="C16" s="41" t="s">
        <v>37</v>
      </c>
      <c r="D16" s="41">
        <v>46</v>
      </c>
      <c r="E16" s="41" t="s">
        <v>98</v>
      </c>
      <c r="F16" s="41" t="s">
        <v>39</v>
      </c>
      <c r="G16" s="41" t="s">
        <v>72</v>
      </c>
      <c r="H16" s="41" t="s">
        <v>26</v>
      </c>
      <c r="I16" s="41" t="s">
        <v>106</v>
      </c>
      <c r="J16" s="41" t="s">
        <v>107</v>
      </c>
      <c r="K16" s="41" t="s">
        <v>29</v>
      </c>
      <c r="L16" s="41" t="s">
        <v>44</v>
      </c>
      <c r="M16" s="41">
        <v>33045</v>
      </c>
      <c r="N16" s="41" t="s">
        <v>45</v>
      </c>
      <c r="O16" s="41">
        <v>1456</v>
      </c>
      <c r="P16" s="41" t="s">
        <v>46</v>
      </c>
      <c r="Q16" s="41">
        <v>16</v>
      </c>
      <c r="R16" s="41">
        <v>3</v>
      </c>
      <c r="S16" s="41" t="s">
        <v>47</v>
      </c>
      <c r="T16" s="41" t="s">
        <v>75</v>
      </c>
      <c r="U16" s="42" t="s">
        <v>46</v>
      </c>
    </row>
    <row r="17" spans="1:21" ht="15.75">
      <c r="A17" s="40">
        <v>5827</v>
      </c>
      <c r="B17" s="41" t="s">
        <v>108</v>
      </c>
      <c r="C17" s="41" t="s">
        <v>37</v>
      </c>
      <c r="D17" s="41">
        <v>57</v>
      </c>
      <c r="E17" s="41" t="s">
        <v>68</v>
      </c>
      <c r="F17" s="41" t="s">
        <v>49</v>
      </c>
      <c r="G17" s="41" t="s">
        <v>72</v>
      </c>
      <c r="H17" s="41" t="s">
        <v>41</v>
      </c>
      <c r="I17" s="41" t="s">
        <v>109</v>
      </c>
      <c r="J17" s="41" t="s">
        <v>110</v>
      </c>
      <c r="K17" s="41" t="s">
        <v>111</v>
      </c>
      <c r="L17" s="41" t="s">
        <v>54</v>
      </c>
      <c r="M17" s="41">
        <v>96429</v>
      </c>
      <c r="N17" s="41" t="s">
        <v>31</v>
      </c>
      <c r="O17" s="41">
        <v>4740</v>
      </c>
      <c r="P17" s="41" t="s">
        <v>46</v>
      </c>
      <c r="Q17" s="41">
        <v>8</v>
      </c>
      <c r="R17" s="41">
        <v>1</v>
      </c>
      <c r="S17" s="41" t="s">
        <v>47</v>
      </c>
      <c r="T17" s="41" t="s">
        <v>66</v>
      </c>
      <c r="U17" s="42" t="s">
        <v>46</v>
      </c>
    </row>
    <row r="18" spans="1:21" ht="15.75">
      <c r="A18" s="40">
        <v>5184</v>
      </c>
      <c r="B18" s="41" t="s">
        <v>112</v>
      </c>
      <c r="C18" s="41" t="s">
        <v>22</v>
      </c>
      <c r="D18" s="41">
        <v>24</v>
      </c>
      <c r="E18" s="41" t="s">
        <v>23</v>
      </c>
      <c r="F18" s="41" t="s">
        <v>39</v>
      </c>
      <c r="G18" s="41" t="s">
        <v>50</v>
      </c>
      <c r="H18" s="41" t="s">
        <v>51</v>
      </c>
      <c r="I18" s="41" t="s">
        <v>113</v>
      </c>
      <c r="J18" s="41" t="s">
        <v>114</v>
      </c>
      <c r="K18" s="41" t="s">
        <v>111</v>
      </c>
      <c r="L18" s="41" t="s">
        <v>54</v>
      </c>
      <c r="M18" s="41">
        <v>33183</v>
      </c>
      <c r="N18" s="41" t="s">
        <v>64</v>
      </c>
      <c r="O18" s="41">
        <v>8114</v>
      </c>
      <c r="P18" s="41" t="s">
        <v>46</v>
      </c>
      <c r="Q18" s="41">
        <v>4</v>
      </c>
      <c r="R18" s="41">
        <v>2</v>
      </c>
      <c r="S18" s="41" t="s">
        <v>47</v>
      </c>
      <c r="T18" s="41" t="s">
        <v>96</v>
      </c>
      <c r="U18" s="42" t="s">
        <v>57</v>
      </c>
    </row>
    <row r="19" spans="1:21" ht="15.75">
      <c r="A19" s="40">
        <v>5874</v>
      </c>
      <c r="B19" s="41" t="s">
        <v>58</v>
      </c>
      <c r="C19" s="41" t="s">
        <v>22</v>
      </c>
      <c r="D19" s="41">
        <v>35</v>
      </c>
      <c r="E19" s="41" t="s">
        <v>38</v>
      </c>
      <c r="F19" s="41" t="s">
        <v>102</v>
      </c>
      <c r="G19" s="41" t="s">
        <v>72</v>
      </c>
      <c r="H19" s="41" t="s">
        <v>26</v>
      </c>
      <c r="I19" s="41" t="s">
        <v>115</v>
      </c>
      <c r="J19" s="41" t="s">
        <v>116</v>
      </c>
      <c r="K19" s="41" t="s">
        <v>111</v>
      </c>
      <c r="L19" s="41" t="s">
        <v>30</v>
      </c>
      <c r="M19" s="41">
        <v>75065</v>
      </c>
      <c r="N19" s="41" t="s">
        <v>31</v>
      </c>
      <c r="O19" s="41">
        <v>7123</v>
      </c>
      <c r="P19" s="41" t="s">
        <v>46</v>
      </c>
      <c r="Q19" s="41">
        <v>20</v>
      </c>
      <c r="R19" s="41">
        <v>2</v>
      </c>
      <c r="S19" s="41" t="s">
        <v>46</v>
      </c>
      <c r="T19" s="41" t="s">
        <v>34</v>
      </c>
      <c r="U19" s="42" t="s">
        <v>57</v>
      </c>
    </row>
    <row r="20" spans="1:21" ht="15.75">
      <c r="A20" s="40">
        <v>9834</v>
      </c>
      <c r="B20" s="41" t="s">
        <v>117</v>
      </c>
      <c r="C20" s="41" t="s">
        <v>37</v>
      </c>
      <c r="D20" s="41">
        <v>41</v>
      </c>
      <c r="E20" s="41" t="s">
        <v>59</v>
      </c>
      <c r="F20" s="41" t="s">
        <v>39</v>
      </c>
      <c r="G20" s="41" t="s">
        <v>40</v>
      </c>
      <c r="H20" s="41" t="s">
        <v>81</v>
      </c>
      <c r="I20" s="41" t="s">
        <v>118</v>
      </c>
      <c r="J20" s="41" t="s">
        <v>119</v>
      </c>
      <c r="K20" s="41" t="s">
        <v>29</v>
      </c>
      <c r="L20" s="41" t="s">
        <v>54</v>
      </c>
      <c r="M20" s="41">
        <v>32877</v>
      </c>
      <c r="N20" s="41" t="s">
        <v>31</v>
      </c>
      <c r="O20" s="41">
        <v>6432</v>
      </c>
      <c r="P20" s="41" t="s">
        <v>32</v>
      </c>
      <c r="Q20" s="41">
        <v>11</v>
      </c>
      <c r="R20" s="41">
        <v>1</v>
      </c>
      <c r="S20" s="41" t="s">
        <v>46</v>
      </c>
      <c r="T20" s="41" t="s">
        <v>34</v>
      </c>
      <c r="U20" s="42" t="s">
        <v>46</v>
      </c>
    </row>
    <row r="21" spans="1:21" ht="15.75">
      <c r="A21" s="40">
        <v>5096</v>
      </c>
      <c r="B21" s="41" t="s">
        <v>120</v>
      </c>
      <c r="C21" s="41" t="s">
        <v>37</v>
      </c>
      <c r="D21" s="41">
        <v>36</v>
      </c>
      <c r="E21" s="41" t="s">
        <v>59</v>
      </c>
      <c r="F21" s="41" t="s">
        <v>39</v>
      </c>
      <c r="G21" s="41" t="s">
        <v>121</v>
      </c>
      <c r="H21" s="41" t="s">
        <v>60</v>
      </c>
      <c r="I21" s="41" t="s">
        <v>122</v>
      </c>
      <c r="J21" s="41" t="s">
        <v>123</v>
      </c>
      <c r="K21" s="41" t="s">
        <v>29</v>
      </c>
      <c r="L21" s="41" t="s">
        <v>44</v>
      </c>
      <c r="M21" s="41">
        <v>46811</v>
      </c>
      <c r="N21" s="41" t="s">
        <v>55</v>
      </c>
      <c r="O21" s="41">
        <v>1567</v>
      </c>
      <c r="P21" s="41" t="s">
        <v>46</v>
      </c>
      <c r="Q21" s="41">
        <v>7</v>
      </c>
      <c r="R21" s="41">
        <v>3</v>
      </c>
      <c r="S21" s="41" t="s">
        <v>47</v>
      </c>
      <c r="T21" s="41" t="s">
        <v>34</v>
      </c>
      <c r="U21" s="42" t="s">
        <v>57</v>
      </c>
    </row>
    <row r="22" spans="1:21" ht="15.75">
      <c r="A22" s="40">
        <v>2263</v>
      </c>
      <c r="B22" s="41" t="s">
        <v>124</v>
      </c>
      <c r="C22" s="41" t="s">
        <v>37</v>
      </c>
      <c r="D22" s="41">
        <v>31</v>
      </c>
      <c r="E22" s="41" t="s">
        <v>38</v>
      </c>
      <c r="F22" s="41" t="s">
        <v>80</v>
      </c>
      <c r="G22" s="41" t="s">
        <v>50</v>
      </c>
      <c r="H22" s="41" t="s">
        <v>41</v>
      </c>
      <c r="I22" s="41" t="s">
        <v>125</v>
      </c>
      <c r="J22" s="41" t="s">
        <v>126</v>
      </c>
      <c r="K22" s="41" t="s">
        <v>63</v>
      </c>
      <c r="L22" s="41" t="s">
        <v>44</v>
      </c>
      <c r="M22" s="41">
        <v>87538</v>
      </c>
      <c r="N22" s="41" t="s">
        <v>31</v>
      </c>
      <c r="O22" s="41">
        <v>3588</v>
      </c>
      <c r="P22" s="41" t="s">
        <v>65</v>
      </c>
      <c r="Q22" s="41">
        <v>11</v>
      </c>
      <c r="R22" s="41">
        <v>5</v>
      </c>
      <c r="S22" s="41" t="s">
        <v>47</v>
      </c>
      <c r="T22" s="41" t="s">
        <v>66</v>
      </c>
      <c r="U22" s="42" t="s">
        <v>46</v>
      </c>
    </row>
    <row r="23" spans="1:21" ht="15.75">
      <c r="A23" s="40">
        <v>6505</v>
      </c>
      <c r="B23" s="41" t="s">
        <v>127</v>
      </c>
      <c r="C23" s="41" t="s">
        <v>22</v>
      </c>
      <c r="D23" s="41">
        <v>28</v>
      </c>
      <c r="E23" s="41" t="s">
        <v>38</v>
      </c>
      <c r="F23" s="41" t="s">
        <v>24</v>
      </c>
      <c r="G23" s="41" t="s">
        <v>40</v>
      </c>
      <c r="H23" s="41" t="s">
        <v>81</v>
      </c>
      <c r="I23" s="41" t="s">
        <v>128</v>
      </c>
      <c r="J23" s="41" t="s">
        <v>129</v>
      </c>
      <c r="K23" s="41" t="s">
        <v>29</v>
      </c>
      <c r="L23" s="41" t="s">
        <v>44</v>
      </c>
      <c r="M23" s="41">
        <v>73002</v>
      </c>
      <c r="N23" s="41" t="s">
        <v>31</v>
      </c>
      <c r="O23" s="41">
        <v>6296</v>
      </c>
      <c r="P23" s="41" t="s">
        <v>32</v>
      </c>
      <c r="Q23" s="41">
        <v>2</v>
      </c>
      <c r="R23" s="41">
        <v>5</v>
      </c>
      <c r="S23" s="41" t="s">
        <v>47</v>
      </c>
      <c r="T23" s="41" t="s">
        <v>56</v>
      </c>
      <c r="U23" s="42" t="s">
        <v>35</v>
      </c>
    </row>
    <row r="24" spans="1:21" ht="15.75">
      <c r="A24" s="40">
        <v>8626</v>
      </c>
      <c r="B24" s="41" t="s">
        <v>130</v>
      </c>
      <c r="C24" s="41" t="s">
        <v>37</v>
      </c>
      <c r="D24" s="41">
        <v>37</v>
      </c>
      <c r="E24" s="41" t="s">
        <v>59</v>
      </c>
      <c r="F24" s="41" t="s">
        <v>80</v>
      </c>
      <c r="G24" s="41" t="s">
        <v>40</v>
      </c>
      <c r="H24" s="41" t="s">
        <v>60</v>
      </c>
      <c r="I24" s="41" t="s">
        <v>131</v>
      </c>
      <c r="J24" s="41" t="s">
        <v>132</v>
      </c>
      <c r="K24" s="41" t="s">
        <v>111</v>
      </c>
      <c r="L24" s="41" t="s">
        <v>54</v>
      </c>
      <c r="M24" s="41">
        <v>41653</v>
      </c>
      <c r="N24" s="41" t="s">
        <v>55</v>
      </c>
      <c r="O24" s="41">
        <v>9236</v>
      </c>
      <c r="P24" s="41" t="s">
        <v>46</v>
      </c>
      <c r="Q24" s="41">
        <v>13</v>
      </c>
      <c r="R24" s="41">
        <v>1</v>
      </c>
      <c r="S24" s="41" t="s">
        <v>47</v>
      </c>
      <c r="T24" s="41" t="s">
        <v>34</v>
      </c>
      <c r="U24" s="42" t="s">
        <v>46</v>
      </c>
    </row>
    <row r="25" spans="1:21" ht="15.75">
      <c r="A25" s="40">
        <v>5979</v>
      </c>
      <c r="B25" s="41" t="s">
        <v>133</v>
      </c>
      <c r="C25" s="41" t="s">
        <v>22</v>
      </c>
      <c r="D25" s="41">
        <v>31</v>
      </c>
      <c r="E25" s="41" t="s">
        <v>38</v>
      </c>
      <c r="F25" s="41" t="s">
        <v>24</v>
      </c>
      <c r="G25" s="41" t="s">
        <v>25</v>
      </c>
      <c r="H25" s="41" t="s">
        <v>51</v>
      </c>
      <c r="I25" s="41" t="s">
        <v>134</v>
      </c>
      <c r="J25" s="41" t="s">
        <v>135</v>
      </c>
      <c r="K25" s="41" t="s">
        <v>63</v>
      </c>
      <c r="L25" s="41" t="s">
        <v>44</v>
      </c>
      <c r="M25" s="41">
        <v>67582</v>
      </c>
      <c r="N25" s="41" t="s">
        <v>64</v>
      </c>
      <c r="O25" s="41">
        <v>1375</v>
      </c>
      <c r="P25" s="41" t="s">
        <v>32</v>
      </c>
      <c r="Q25" s="41">
        <v>20</v>
      </c>
      <c r="R25" s="41">
        <v>3</v>
      </c>
      <c r="S25" s="41" t="s">
        <v>47</v>
      </c>
      <c r="T25" s="41" t="s">
        <v>56</v>
      </c>
      <c r="U25" s="42" t="s">
        <v>46</v>
      </c>
    </row>
    <row r="26" spans="1:21" ht="15.75">
      <c r="A26" s="40">
        <v>3104</v>
      </c>
      <c r="B26" s="41" t="s">
        <v>136</v>
      </c>
      <c r="C26" s="41" t="s">
        <v>22</v>
      </c>
      <c r="D26" s="41">
        <v>23</v>
      </c>
      <c r="E26" s="41" t="s">
        <v>23</v>
      </c>
      <c r="F26" s="41" t="s">
        <v>80</v>
      </c>
      <c r="G26" s="41" t="s">
        <v>40</v>
      </c>
      <c r="H26" s="41" t="s">
        <v>41</v>
      </c>
      <c r="I26" s="41" t="s">
        <v>137</v>
      </c>
      <c r="J26" s="41" t="s">
        <v>138</v>
      </c>
      <c r="K26" s="41" t="s">
        <v>111</v>
      </c>
      <c r="L26" s="41" t="s">
        <v>44</v>
      </c>
      <c r="M26" s="41">
        <v>37351</v>
      </c>
      <c r="N26" s="41" t="s">
        <v>55</v>
      </c>
      <c r="O26" s="41">
        <v>7858</v>
      </c>
      <c r="P26" s="41" t="s">
        <v>65</v>
      </c>
      <c r="Q26" s="41">
        <v>18</v>
      </c>
      <c r="R26" s="41">
        <v>2</v>
      </c>
      <c r="S26" s="41" t="s">
        <v>33</v>
      </c>
      <c r="T26" s="41" t="s">
        <v>56</v>
      </c>
      <c r="U26" s="42" t="s">
        <v>57</v>
      </c>
    </row>
    <row r="27" spans="1:21" ht="15.75">
      <c r="A27" s="40">
        <v>8967</v>
      </c>
      <c r="B27" s="41" t="s">
        <v>139</v>
      </c>
      <c r="C27" s="41" t="s">
        <v>22</v>
      </c>
      <c r="D27" s="41">
        <v>48</v>
      </c>
      <c r="E27" s="41" t="s">
        <v>98</v>
      </c>
      <c r="F27" s="41" t="s">
        <v>102</v>
      </c>
      <c r="G27" s="41" t="s">
        <v>50</v>
      </c>
      <c r="H27" s="41" t="s">
        <v>26</v>
      </c>
      <c r="I27" s="41" t="s">
        <v>140</v>
      </c>
      <c r="J27" s="41" t="s">
        <v>141</v>
      </c>
      <c r="K27" s="41" t="s">
        <v>29</v>
      </c>
      <c r="L27" s="41" t="s">
        <v>44</v>
      </c>
      <c r="M27" s="41">
        <v>36721</v>
      </c>
      <c r="N27" s="41" t="s">
        <v>45</v>
      </c>
      <c r="O27" s="41">
        <v>8820</v>
      </c>
      <c r="P27" s="41" t="s">
        <v>65</v>
      </c>
      <c r="Q27" s="41">
        <v>0</v>
      </c>
      <c r="R27" s="41">
        <v>2</v>
      </c>
      <c r="S27" s="41" t="s">
        <v>47</v>
      </c>
      <c r="T27" s="41" t="s">
        <v>56</v>
      </c>
      <c r="U27" s="42" t="s">
        <v>35</v>
      </c>
    </row>
    <row r="28" spans="1:21" ht="15.75">
      <c r="A28" s="40">
        <v>5087</v>
      </c>
      <c r="B28" s="41" t="s">
        <v>142</v>
      </c>
      <c r="C28" s="41" t="s">
        <v>37</v>
      </c>
      <c r="D28" s="41">
        <v>28</v>
      </c>
      <c r="E28" s="41" t="s">
        <v>38</v>
      </c>
      <c r="F28" s="41" t="s">
        <v>49</v>
      </c>
      <c r="G28" s="41" t="s">
        <v>121</v>
      </c>
      <c r="H28" s="41" t="s">
        <v>26</v>
      </c>
      <c r="I28" s="41" t="s">
        <v>143</v>
      </c>
      <c r="J28" s="41" t="s">
        <v>144</v>
      </c>
      <c r="K28" s="41" t="s">
        <v>63</v>
      </c>
      <c r="L28" s="41" t="s">
        <v>54</v>
      </c>
      <c r="M28" s="41">
        <v>46326</v>
      </c>
      <c r="N28" s="41" t="s">
        <v>45</v>
      </c>
      <c r="O28" s="41">
        <v>9189</v>
      </c>
      <c r="P28" s="41" t="s">
        <v>65</v>
      </c>
      <c r="Q28" s="41">
        <v>8</v>
      </c>
      <c r="R28" s="41">
        <v>4</v>
      </c>
      <c r="S28" s="41" t="s">
        <v>33</v>
      </c>
      <c r="T28" s="41" t="s">
        <v>75</v>
      </c>
      <c r="U28" s="42" t="s">
        <v>57</v>
      </c>
    </row>
    <row r="29" spans="1:21" ht="15.75">
      <c r="A29" s="40">
        <v>3358</v>
      </c>
      <c r="B29" s="41" t="s">
        <v>145</v>
      </c>
      <c r="C29" s="41" t="s">
        <v>37</v>
      </c>
      <c r="D29" s="41">
        <v>30</v>
      </c>
      <c r="E29" s="41" t="s">
        <v>38</v>
      </c>
      <c r="F29" s="41" t="s">
        <v>39</v>
      </c>
      <c r="G29" s="41" t="s">
        <v>72</v>
      </c>
      <c r="H29" s="41" t="s">
        <v>41</v>
      </c>
      <c r="I29" s="41" t="s">
        <v>146</v>
      </c>
      <c r="J29" s="41" t="s">
        <v>147</v>
      </c>
      <c r="K29" s="41" t="s">
        <v>29</v>
      </c>
      <c r="L29" s="41" t="s">
        <v>30</v>
      </c>
      <c r="M29" s="41">
        <v>59007</v>
      </c>
      <c r="N29" s="41" t="s">
        <v>31</v>
      </c>
      <c r="O29" s="41">
        <v>3380</v>
      </c>
      <c r="P29" s="41" t="s">
        <v>32</v>
      </c>
      <c r="Q29" s="41">
        <v>17</v>
      </c>
      <c r="R29" s="41">
        <v>3</v>
      </c>
      <c r="S29" s="41" t="s">
        <v>46</v>
      </c>
      <c r="T29" s="41" t="s">
        <v>96</v>
      </c>
      <c r="U29" s="42" t="s">
        <v>35</v>
      </c>
    </row>
    <row r="30" spans="1:21" ht="15.75">
      <c r="A30" s="40">
        <v>8256</v>
      </c>
      <c r="B30" s="41" t="s">
        <v>148</v>
      </c>
      <c r="C30" s="41" t="s">
        <v>37</v>
      </c>
      <c r="D30" s="41">
        <v>46</v>
      </c>
      <c r="E30" s="41" t="s">
        <v>98</v>
      </c>
      <c r="F30" s="41" t="s">
        <v>80</v>
      </c>
      <c r="G30" s="41" t="s">
        <v>25</v>
      </c>
      <c r="H30" s="41" t="s">
        <v>60</v>
      </c>
      <c r="I30" s="41" t="s">
        <v>149</v>
      </c>
      <c r="J30" s="41" t="s">
        <v>150</v>
      </c>
      <c r="K30" s="41" t="s">
        <v>29</v>
      </c>
      <c r="L30" s="41" t="s">
        <v>44</v>
      </c>
      <c r="M30" s="41">
        <v>52020</v>
      </c>
      <c r="N30" s="41" t="s">
        <v>45</v>
      </c>
      <c r="O30" s="41">
        <v>9585</v>
      </c>
      <c r="P30" s="41" t="s">
        <v>65</v>
      </c>
      <c r="Q30" s="41">
        <v>0</v>
      </c>
      <c r="R30" s="41">
        <v>4</v>
      </c>
      <c r="S30" s="41" t="s">
        <v>47</v>
      </c>
      <c r="T30" s="41" t="s">
        <v>96</v>
      </c>
      <c r="U30" s="42" t="s">
        <v>46</v>
      </c>
    </row>
    <row r="31" spans="1:21" ht="15.75">
      <c r="A31" s="40">
        <v>5763</v>
      </c>
      <c r="B31" s="41" t="s">
        <v>151</v>
      </c>
      <c r="C31" s="41" t="s">
        <v>37</v>
      </c>
      <c r="D31" s="41">
        <v>44</v>
      </c>
      <c r="E31" s="41" t="s">
        <v>59</v>
      </c>
      <c r="F31" s="41" t="s">
        <v>39</v>
      </c>
      <c r="G31" s="41" t="s">
        <v>50</v>
      </c>
      <c r="H31" s="41" t="s">
        <v>41</v>
      </c>
      <c r="I31" s="41" t="s">
        <v>152</v>
      </c>
      <c r="J31" s="41" t="s">
        <v>153</v>
      </c>
      <c r="K31" s="41" t="s">
        <v>111</v>
      </c>
      <c r="L31" s="41" t="s">
        <v>44</v>
      </c>
      <c r="M31" s="41">
        <v>98961</v>
      </c>
      <c r="N31" s="41" t="s">
        <v>55</v>
      </c>
      <c r="O31" s="41">
        <v>2688</v>
      </c>
      <c r="P31" s="41" t="s">
        <v>32</v>
      </c>
      <c r="Q31" s="41">
        <v>2</v>
      </c>
      <c r="R31" s="41">
        <v>5</v>
      </c>
      <c r="S31" s="41" t="s">
        <v>47</v>
      </c>
      <c r="T31" s="41" t="s">
        <v>96</v>
      </c>
      <c r="U31" s="42" t="s">
        <v>35</v>
      </c>
    </row>
    <row r="32" spans="1:21" ht="15.75">
      <c r="A32" s="40">
        <v>6838</v>
      </c>
      <c r="B32" s="41" t="s">
        <v>154</v>
      </c>
      <c r="C32" s="41" t="s">
        <v>37</v>
      </c>
      <c r="D32" s="41">
        <v>45</v>
      </c>
      <c r="E32" s="41" t="s">
        <v>59</v>
      </c>
      <c r="F32" s="41" t="s">
        <v>49</v>
      </c>
      <c r="G32" s="41" t="s">
        <v>72</v>
      </c>
      <c r="H32" s="41" t="s">
        <v>51</v>
      </c>
      <c r="I32" s="41" t="s">
        <v>155</v>
      </c>
      <c r="J32" s="41" t="s">
        <v>156</v>
      </c>
      <c r="K32" s="41" t="s">
        <v>111</v>
      </c>
      <c r="L32" s="41" t="s">
        <v>44</v>
      </c>
      <c r="M32" s="41">
        <v>81943</v>
      </c>
      <c r="N32" s="41" t="s">
        <v>31</v>
      </c>
      <c r="O32" s="41">
        <v>2255</v>
      </c>
      <c r="P32" s="41" t="s">
        <v>32</v>
      </c>
      <c r="Q32" s="41">
        <v>18</v>
      </c>
      <c r="R32" s="41">
        <v>2</v>
      </c>
      <c r="S32" s="41" t="s">
        <v>46</v>
      </c>
      <c r="T32" s="41" t="s">
        <v>66</v>
      </c>
      <c r="U32" s="42" t="s">
        <v>35</v>
      </c>
    </row>
    <row r="33" spans="1:21" ht="15.75">
      <c r="A33" s="40">
        <v>9544</v>
      </c>
      <c r="B33" s="41" t="s">
        <v>157</v>
      </c>
      <c r="C33" s="41" t="s">
        <v>37</v>
      </c>
      <c r="D33" s="41">
        <v>52</v>
      </c>
      <c r="E33" s="41" t="s">
        <v>98</v>
      </c>
      <c r="F33" s="41" t="s">
        <v>102</v>
      </c>
      <c r="G33" s="41" t="s">
        <v>50</v>
      </c>
      <c r="H33" s="41" t="s">
        <v>41</v>
      </c>
      <c r="I33" s="41" t="s">
        <v>158</v>
      </c>
      <c r="J33" s="41" t="s">
        <v>159</v>
      </c>
      <c r="K33" s="41" t="s">
        <v>111</v>
      </c>
      <c r="L33" s="41" t="s">
        <v>44</v>
      </c>
      <c r="M33" s="41">
        <v>47627</v>
      </c>
      <c r="N33" s="41" t="s">
        <v>31</v>
      </c>
      <c r="O33" s="41">
        <v>1221</v>
      </c>
      <c r="P33" s="41" t="s">
        <v>46</v>
      </c>
      <c r="Q33" s="41">
        <v>4</v>
      </c>
      <c r="R33" s="41">
        <v>3</v>
      </c>
      <c r="S33" s="41" t="s">
        <v>46</v>
      </c>
      <c r="T33" s="41" t="s">
        <v>56</v>
      </c>
      <c r="U33" s="42" t="s">
        <v>46</v>
      </c>
    </row>
    <row r="34" spans="1:21" ht="15.75">
      <c r="A34" s="40">
        <v>8012</v>
      </c>
      <c r="B34" s="41" t="s">
        <v>160</v>
      </c>
      <c r="C34" s="41" t="s">
        <v>22</v>
      </c>
      <c r="D34" s="41">
        <v>52</v>
      </c>
      <c r="E34" s="41" t="s">
        <v>98</v>
      </c>
      <c r="F34" s="41" t="s">
        <v>24</v>
      </c>
      <c r="G34" s="41" t="s">
        <v>25</v>
      </c>
      <c r="H34" s="41" t="s">
        <v>81</v>
      </c>
      <c r="I34" s="41" t="s">
        <v>161</v>
      </c>
      <c r="J34" s="41" t="s">
        <v>162</v>
      </c>
      <c r="K34" s="41" t="s">
        <v>111</v>
      </c>
      <c r="L34" s="41" t="s">
        <v>44</v>
      </c>
      <c r="M34" s="41">
        <v>56162</v>
      </c>
      <c r="N34" s="41" t="s">
        <v>55</v>
      </c>
      <c r="O34" s="41">
        <v>6560</v>
      </c>
      <c r="P34" s="41" t="s">
        <v>65</v>
      </c>
      <c r="Q34" s="41">
        <v>9</v>
      </c>
      <c r="R34" s="41">
        <v>4</v>
      </c>
      <c r="S34" s="41" t="s">
        <v>47</v>
      </c>
      <c r="T34" s="41" t="s">
        <v>75</v>
      </c>
      <c r="U34" s="42" t="s">
        <v>46</v>
      </c>
    </row>
    <row r="35" spans="1:21" ht="15.75">
      <c r="A35" s="40">
        <v>9374</v>
      </c>
      <c r="B35" s="41" t="s">
        <v>163</v>
      </c>
      <c r="C35" s="41" t="s">
        <v>22</v>
      </c>
      <c r="D35" s="41">
        <v>42</v>
      </c>
      <c r="E35" s="41" t="s">
        <v>59</v>
      </c>
      <c r="F35" s="41" t="s">
        <v>39</v>
      </c>
      <c r="G35" s="41" t="s">
        <v>50</v>
      </c>
      <c r="H35" s="41" t="s">
        <v>51</v>
      </c>
      <c r="I35" s="41" t="s">
        <v>164</v>
      </c>
      <c r="J35" s="41" t="s">
        <v>165</v>
      </c>
      <c r="K35" s="41" t="s">
        <v>63</v>
      </c>
      <c r="L35" s="41" t="s">
        <v>54</v>
      </c>
      <c r="M35" s="41">
        <v>95734</v>
      </c>
      <c r="N35" s="41" t="s">
        <v>31</v>
      </c>
      <c r="O35" s="41">
        <v>4854</v>
      </c>
      <c r="P35" s="41" t="s">
        <v>32</v>
      </c>
      <c r="Q35" s="41">
        <v>13</v>
      </c>
      <c r="R35" s="41">
        <v>2</v>
      </c>
      <c r="S35" s="41" t="s">
        <v>33</v>
      </c>
      <c r="T35" s="41" t="s">
        <v>34</v>
      </c>
      <c r="U35" s="42" t="s">
        <v>35</v>
      </c>
    </row>
    <row r="36" spans="1:21" ht="15.75">
      <c r="A36" s="40">
        <v>3487</v>
      </c>
      <c r="B36" s="41" t="s">
        <v>166</v>
      </c>
      <c r="C36" s="41" t="s">
        <v>37</v>
      </c>
      <c r="D36" s="41">
        <v>58</v>
      </c>
      <c r="E36" s="41" t="s">
        <v>68</v>
      </c>
      <c r="F36" s="41" t="s">
        <v>39</v>
      </c>
      <c r="G36" s="41" t="s">
        <v>40</v>
      </c>
      <c r="H36" s="41" t="s">
        <v>60</v>
      </c>
      <c r="I36" s="41" t="s">
        <v>167</v>
      </c>
      <c r="J36" s="41" t="s">
        <v>168</v>
      </c>
      <c r="K36" s="41" t="s">
        <v>63</v>
      </c>
      <c r="L36" s="41" t="s">
        <v>54</v>
      </c>
      <c r="M36" s="41">
        <v>74789</v>
      </c>
      <c r="N36" s="41" t="s">
        <v>31</v>
      </c>
      <c r="O36" s="41">
        <v>8101</v>
      </c>
      <c r="P36" s="41" t="s">
        <v>65</v>
      </c>
      <c r="Q36" s="41">
        <v>14</v>
      </c>
      <c r="R36" s="41">
        <v>5</v>
      </c>
      <c r="S36" s="41" t="s">
        <v>47</v>
      </c>
      <c r="T36" s="41" t="s">
        <v>66</v>
      </c>
      <c r="U36" s="42" t="s">
        <v>46</v>
      </c>
    </row>
    <row r="37" spans="1:21" ht="15.75">
      <c r="A37" s="40">
        <v>8445</v>
      </c>
      <c r="B37" s="41" t="s">
        <v>169</v>
      </c>
      <c r="C37" s="41" t="s">
        <v>22</v>
      </c>
      <c r="D37" s="41">
        <v>24</v>
      </c>
      <c r="E37" s="41" t="s">
        <v>23</v>
      </c>
      <c r="F37" s="41" t="s">
        <v>102</v>
      </c>
      <c r="G37" s="41" t="s">
        <v>25</v>
      </c>
      <c r="H37" s="41" t="s">
        <v>60</v>
      </c>
      <c r="I37" s="41" t="s">
        <v>170</v>
      </c>
      <c r="J37" s="41" t="s">
        <v>171</v>
      </c>
      <c r="K37" s="41" t="s">
        <v>29</v>
      </c>
      <c r="L37" s="41" t="s">
        <v>54</v>
      </c>
      <c r="M37" s="41">
        <v>30137</v>
      </c>
      <c r="N37" s="41" t="s">
        <v>45</v>
      </c>
      <c r="O37" s="41">
        <v>4031</v>
      </c>
      <c r="P37" s="41" t="s">
        <v>46</v>
      </c>
      <c r="Q37" s="41">
        <v>5</v>
      </c>
      <c r="R37" s="41">
        <v>3</v>
      </c>
      <c r="S37" s="41" t="s">
        <v>46</v>
      </c>
      <c r="T37" s="41" t="s">
        <v>56</v>
      </c>
      <c r="U37" s="42" t="s">
        <v>35</v>
      </c>
    </row>
    <row r="38" spans="1:21" ht="15.75">
      <c r="A38" s="40">
        <v>1550</v>
      </c>
      <c r="B38" s="41" t="s">
        <v>172</v>
      </c>
      <c r="C38" s="41" t="s">
        <v>37</v>
      </c>
      <c r="D38" s="41">
        <v>21</v>
      </c>
      <c r="E38" s="41" t="s">
        <v>23</v>
      </c>
      <c r="F38" s="41" t="s">
        <v>39</v>
      </c>
      <c r="G38" s="41" t="s">
        <v>25</v>
      </c>
      <c r="H38" s="41" t="s">
        <v>26</v>
      </c>
      <c r="I38" s="41" t="s">
        <v>173</v>
      </c>
      <c r="J38" s="41" t="s">
        <v>174</v>
      </c>
      <c r="K38" s="41" t="s">
        <v>29</v>
      </c>
      <c r="L38" s="41" t="s">
        <v>54</v>
      </c>
      <c r="M38" s="41">
        <v>95510</v>
      </c>
      <c r="N38" s="41" t="s">
        <v>31</v>
      </c>
      <c r="O38" s="41">
        <v>6811</v>
      </c>
      <c r="P38" s="41" t="s">
        <v>32</v>
      </c>
      <c r="Q38" s="41">
        <v>18</v>
      </c>
      <c r="R38" s="41">
        <v>4</v>
      </c>
      <c r="S38" s="41" t="s">
        <v>47</v>
      </c>
      <c r="T38" s="41" t="s">
        <v>96</v>
      </c>
      <c r="U38" s="42" t="s">
        <v>35</v>
      </c>
    </row>
    <row r="39" spans="1:21" ht="15.75">
      <c r="A39" s="40">
        <v>9968</v>
      </c>
      <c r="B39" s="41" t="s">
        <v>175</v>
      </c>
      <c r="C39" s="41" t="s">
        <v>37</v>
      </c>
      <c r="D39" s="41">
        <v>58</v>
      </c>
      <c r="E39" s="41" t="s">
        <v>68</v>
      </c>
      <c r="F39" s="41" t="s">
        <v>39</v>
      </c>
      <c r="G39" s="41" t="s">
        <v>72</v>
      </c>
      <c r="H39" s="41" t="s">
        <v>26</v>
      </c>
      <c r="I39" s="41" t="s">
        <v>176</v>
      </c>
      <c r="J39" s="41" t="s">
        <v>177</v>
      </c>
      <c r="K39" s="41" t="s">
        <v>63</v>
      </c>
      <c r="L39" s="41" t="s">
        <v>30</v>
      </c>
      <c r="M39" s="41">
        <v>80325</v>
      </c>
      <c r="N39" s="41" t="s">
        <v>45</v>
      </c>
      <c r="O39" s="41">
        <v>6230</v>
      </c>
      <c r="P39" s="41" t="s">
        <v>32</v>
      </c>
      <c r="Q39" s="41">
        <v>5</v>
      </c>
      <c r="R39" s="41">
        <v>4</v>
      </c>
      <c r="S39" s="41" t="s">
        <v>46</v>
      </c>
      <c r="T39" s="41" t="s">
        <v>66</v>
      </c>
      <c r="U39" s="42" t="s">
        <v>57</v>
      </c>
    </row>
    <row r="40" spans="1:21" ht="15.75">
      <c r="A40" s="40">
        <v>8029</v>
      </c>
      <c r="B40" s="41" t="s">
        <v>178</v>
      </c>
      <c r="C40" s="41" t="s">
        <v>22</v>
      </c>
      <c r="D40" s="41">
        <v>57</v>
      </c>
      <c r="E40" s="41" t="s">
        <v>68</v>
      </c>
      <c r="F40" s="41" t="s">
        <v>80</v>
      </c>
      <c r="G40" s="41" t="s">
        <v>121</v>
      </c>
      <c r="H40" s="41" t="s">
        <v>81</v>
      </c>
      <c r="I40" s="41" t="s">
        <v>179</v>
      </c>
      <c r="J40" s="41" t="s">
        <v>180</v>
      </c>
      <c r="K40" s="41" t="s">
        <v>111</v>
      </c>
      <c r="L40" s="41" t="s">
        <v>44</v>
      </c>
      <c r="M40" s="41">
        <v>34109</v>
      </c>
      <c r="N40" s="41" t="s">
        <v>45</v>
      </c>
      <c r="O40" s="41">
        <v>9232</v>
      </c>
      <c r="P40" s="41" t="s">
        <v>32</v>
      </c>
      <c r="Q40" s="41">
        <v>13</v>
      </c>
      <c r="R40" s="41">
        <v>3</v>
      </c>
      <c r="S40" s="41" t="s">
        <v>33</v>
      </c>
      <c r="T40" s="41" t="s">
        <v>34</v>
      </c>
      <c r="U40" s="42" t="s">
        <v>35</v>
      </c>
    </row>
    <row r="41" spans="1:21" ht="15.75">
      <c r="A41" s="40">
        <v>8847</v>
      </c>
      <c r="B41" s="41" t="s">
        <v>181</v>
      </c>
      <c r="C41" s="41" t="s">
        <v>37</v>
      </c>
      <c r="D41" s="41">
        <v>41</v>
      </c>
      <c r="E41" s="41" t="s">
        <v>59</v>
      </c>
      <c r="F41" s="41" t="s">
        <v>80</v>
      </c>
      <c r="G41" s="41" t="s">
        <v>72</v>
      </c>
      <c r="H41" s="41" t="s">
        <v>26</v>
      </c>
      <c r="I41" s="41" t="s">
        <v>182</v>
      </c>
      <c r="J41" s="41" t="s">
        <v>183</v>
      </c>
      <c r="K41" s="41" t="s">
        <v>111</v>
      </c>
      <c r="L41" s="41" t="s">
        <v>54</v>
      </c>
      <c r="M41" s="41">
        <v>73330</v>
      </c>
      <c r="N41" s="41" t="s">
        <v>31</v>
      </c>
      <c r="O41" s="41">
        <v>2276</v>
      </c>
      <c r="P41" s="41" t="s">
        <v>65</v>
      </c>
      <c r="Q41" s="41">
        <v>5</v>
      </c>
      <c r="R41" s="41">
        <v>1</v>
      </c>
      <c r="S41" s="41" t="s">
        <v>46</v>
      </c>
      <c r="T41" s="41" t="s">
        <v>56</v>
      </c>
      <c r="U41" s="42" t="s">
        <v>57</v>
      </c>
    </row>
    <row r="42" spans="1:21" ht="15.75">
      <c r="A42" s="40">
        <v>1955</v>
      </c>
      <c r="B42" s="41" t="s">
        <v>184</v>
      </c>
      <c r="C42" s="41" t="s">
        <v>22</v>
      </c>
      <c r="D42" s="41">
        <v>58</v>
      </c>
      <c r="E42" s="41" t="s">
        <v>68</v>
      </c>
      <c r="F42" s="41" t="s">
        <v>49</v>
      </c>
      <c r="G42" s="41" t="s">
        <v>50</v>
      </c>
      <c r="H42" s="41" t="s">
        <v>41</v>
      </c>
      <c r="I42" s="41" t="s">
        <v>185</v>
      </c>
      <c r="J42" s="41" t="s">
        <v>186</v>
      </c>
      <c r="K42" s="41" t="s">
        <v>63</v>
      </c>
      <c r="L42" s="41" t="s">
        <v>54</v>
      </c>
      <c r="M42" s="41">
        <v>46567</v>
      </c>
      <c r="N42" s="41" t="s">
        <v>64</v>
      </c>
      <c r="O42" s="41">
        <v>2825</v>
      </c>
      <c r="P42" s="41" t="s">
        <v>32</v>
      </c>
      <c r="Q42" s="41">
        <v>15</v>
      </c>
      <c r="R42" s="41">
        <v>3</v>
      </c>
      <c r="S42" s="41" t="s">
        <v>46</v>
      </c>
      <c r="T42" s="41" t="s">
        <v>96</v>
      </c>
      <c r="U42" s="42" t="s">
        <v>57</v>
      </c>
    </row>
    <row r="43" spans="1:21" ht="15.75">
      <c r="A43" s="40">
        <v>4522</v>
      </c>
      <c r="B43" s="41" t="s">
        <v>187</v>
      </c>
      <c r="C43" s="41" t="s">
        <v>22</v>
      </c>
      <c r="D43" s="41">
        <v>36</v>
      </c>
      <c r="E43" s="41" t="s">
        <v>59</v>
      </c>
      <c r="F43" s="41" t="s">
        <v>24</v>
      </c>
      <c r="G43" s="41" t="s">
        <v>121</v>
      </c>
      <c r="H43" s="41" t="s">
        <v>26</v>
      </c>
      <c r="I43" s="41" t="s">
        <v>188</v>
      </c>
      <c r="J43" s="41" t="s">
        <v>189</v>
      </c>
      <c r="K43" s="41" t="s">
        <v>63</v>
      </c>
      <c r="L43" s="41" t="s">
        <v>44</v>
      </c>
      <c r="M43" s="41">
        <v>39795</v>
      </c>
      <c r="N43" s="41" t="s">
        <v>64</v>
      </c>
      <c r="O43" s="41">
        <v>1670</v>
      </c>
      <c r="P43" s="41" t="s">
        <v>46</v>
      </c>
      <c r="Q43" s="41">
        <v>0</v>
      </c>
      <c r="R43" s="41">
        <v>2</v>
      </c>
      <c r="S43" s="41" t="s">
        <v>47</v>
      </c>
      <c r="T43" s="41" t="s">
        <v>75</v>
      </c>
      <c r="U43" s="42" t="s">
        <v>46</v>
      </c>
    </row>
    <row r="44" spans="1:21" ht="15.75">
      <c r="A44" s="40">
        <v>3078</v>
      </c>
      <c r="B44" s="41" t="s">
        <v>190</v>
      </c>
      <c r="C44" s="41" t="s">
        <v>22</v>
      </c>
      <c r="D44" s="41">
        <v>21</v>
      </c>
      <c r="E44" s="41" t="s">
        <v>23</v>
      </c>
      <c r="F44" s="41" t="s">
        <v>24</v>
      </c>
      <c r="G44" s="41" t="s">
        <v>25</v>
      </c>
      <c r="H44" s="41" t="s">
        <v>81</v>
      </c>
      <c r="I44" s="41" t="s">
        <v>191</v>
      </c>
      <c r="J44" s="41" t="s">
        <v>192</v>
      </c>
      <c r="K44" s="41" t="s">
        <v>63</v>
      </c>
      <c r="L44" s="41" t="s">
        <v>54</v>
      </c>
      <c r="M44" s="41">
        <v>59506</v>
      </c>
      <c r="N44" s="41" t="s">
        <v>64</v>
      </c>
      <c r="O44" s="41">
        <v>4428</v>
      </c>
      <c r="P44" s="41" t="s">
        <v>65</v>
      </c>
      <c r="Q44" s="41">
        <v>0</v>
      </c>
      <c r="R44" s="41">
        <v>1</v>
      </c>
      <c r="S44" s="41" t="s">
        <v>46</v>
      </c>
      <c r="T44" s="41" t="s">
        <v>75</v>
      </c>
      <c r="U44" s="42" t="s">
        <v>35</v>
      </c>
    </row>
    <row r="45" spans="1:21" ht="15.75">
      <c r="A45" s="40">
        <v>6357</v>
      </c>
      <c r="B45" s="41" t="s">
        <v>193</v>
      </c>
      <c r="C45" s="41" t="s">
        <v>22</v>
      </c>
      <c r="D45" s="41">
        <v>46</v>
      </c>
      <c r="E45" s="41" t="s">
        <v>98</v>
      </c>
      <c r="F45" s="41" t="s">
        <v>49</v>
      </c>
      <c r="G45" s="41" t="s">
        <v>40</v>
      </c>
      <c r="H45" s="41" t="s">
        <v>81</v>
      </c>
      <c r="I45" s="41" t="s">
        <v>194</v>
      </c>
      <c r="J45" s="41" t="s">
        <v>195</v>
      </c>
      <c r="K45" s="41" t="s">
        <v>63</v>
      </c>
      <c r="L45" s="41" t="s">
        <v>54</v>
      </c>
      <c r="M45" s="41">
        <v>49058</v>
      </c>
      <c r="N45" s="41" t="s">
        <v>45</v>
      </c>
      <c r="O45" s="41">
        <v>4396</v>
      </c>
      <c r="P45" s="41" t="s">
        <v>46</v>
      </c>
      <c r="Q45" s="41">
        <v>5</v>
      </c>
      <c r="R45" s="41">
        <v>1</v>
      </c>
      <c r="S45" s="41" t="s">
        <v>46</v>
      </c>
      <c r="T45" s="41" t="s">
        <v>75</v>
      </c>
      <c r="U45" s="42" t="s">
        <v>46</v>
      </c>
    </row>
    <row r="46" spans="1:21" ht="15.75">
      <c r="A46" s="40">
        <v>7951</v>
      </c>
      <c r="B46" s="41" t="s">
        <v>196</v>
      </c>
      <c r="C46" s="41" t="s">
        <v>22</v>
      </c>
      <c r="D46" s="41">
        <v>36</v>
      </c>
      <c r="E46" s="41" t="s">
        <v>59</v>
      </c>
      <c r="F46" s="41" t="s">
        <v>80</v>
      </c>
      <c r="G46" s="41" t="s">
        <v>50</v>
      </c>
      <c r="H46" s="41" t="s">
        <v>81</v>
      </c>
      <c r="I46" s="41" t="s">
        <v>197</v>
      </c>
      <c r="J46" s="41" t="s">
        <v>198</v>
      </c>
      <c r="K46" s="41" t="s">
        <v>63</v>
      </c>
      <c r="L46" s="41" t="s">
        <v>30</v>
      </c>
      <c r="M46" s="41">
        <v>98612</v>
      </c>
      <c r="N46" s="41" t="s">
        <v>64</v>
      </c>
      <c r="O46" s="41">
        <v>1168</v>
      </c>
      <c r="P46" s="41" t="s">
        <v>46</v>
      </c>
      <c r="Q46" s="41">
        <v>9</v>
      </c>
      <c r="R46" s="41">
        <v>2</v>
      </c>
      <c r="S46" s="41" t="s">
        <v>47</v>
      </c>
      <c r="T46" s="41" t="s">
        <v>34</v>
      </c>
      <c r="U46" s="42" t="s">
        <v>35</v>
      </c>
    </row>
    <row r="47" spans="1:21" ht="15.75">
      <c r="A47" s="40">
        <v>9228</v>
      </c>
      <c r="B47" s="41" t="s">
        <v>199</v>
      </c>
      <c r="C47" s="41" t="s">
        <v>37</v>
      </c>
      <c r="D47" s="41">
        <v>41</v>
      </c>
      <c r="E47" s="41" t="s">
        <v>59</v>
      </c>
      <c r="F47" s="41" t="s">
        <v>102</v>
      </c>
      <c r="G47" s="41" t="s">
        <v>72</v>
      </c>
      <c r="H47" s="41" t="s">
        <v>41</v>
      </c>
      <c r="I47" s="41" t="s">
        <v>200</v>
      </c>
      <c r="J47" s="41" t="s">
        <v>201</v>
      </c>
      <c r="K47" s="41" t="s">
        <v>111</v>
      </c>
      <c r="L47" s="41" t="s">
        <v>44</v>
      </c>
      <c r="M47" s="41">
        <v>38201</v>
      </c>
      <c r="N47" s="41" t="s">
        <v>64</v>
      </c>
      <c r="O47" s="41">
        <v>7111</v>
      </c>
      <c r="P47" s="41" t="s">
        <v>32</v>
      </c>
      <c r="Q47" s="41">
        <v>8</v>
      </c>
      <c r="R47" s="41">
        <v>4</v>
      </c>
      <c r="S47" s="41" t="s">
        <v>33</v>
      </c>
      <c r="T47" s="41" t="s">
        <v>75</v>
      </c>
      <c r="U47" s="42" t="s">
        <v>46</v>
      </c>
    </row>
    <row r="48" spans="1:21" ht="15.75">
      <c r="A48" s="40">
        <v>8988</v>
      </c>
      <c r="B48" s="41" t="s">
        <v>202</v>
      </c>
      <c r="C48" s="41" t="s">
        <v>37</v>
      </c>
      <c r="D48" s="41">
        <v>25</v>
      </c>
      <c r="E48" s="41" t="s">
        <v>23</v>
      </c>
      <c r="F48" s="41" t="s">
        <v>24</v>
      </c>
      <c r="G48" s="41" t="s">
        <v>50</v>
      </c>
      <c r="H48" s="41" t="s">
        <v>51</v>
      </c>
      <c r="I48" s="41" t="s">
        <v>203</v>
      </c>
      <c r="J48" s="41" t="s">
        <v>204</v>
      </c>
      <c r="K48" s="41" t="s">
        <v>111</v>
      </c>
      <c r="L48" s="41" t="s">
        <v>44</v>
      </c>
      <c r="M48" s="41">
        <v>92919</v>
      </c>
      <c r="N48" s="41" t="s">
        <v>55</v>
      </c>
      <c r="O48" s="41">
        <v>9497</v>
      </c>
      <c r="P48" s="41" t="s">
        <v>32</v>
      </c>
      <c r="Q48" s="41">
        <v>7</v>
      </c>
      <c r="R48" s="41">
        <v>2</v>
      </c>
      <c r="S48" s="41" t="s">
        <v>46</v>
      </c>
      <c r="T48" s="41" t="s">
        <v>75</v>
      </c>
      <c r="U48" s="42" t="s">
        <v>57</v>
      </c>
    </row>
    <row r="49" spans="1:21" ht="15.75">
      <c r="A49" s="40">
        <v>1952</v>
      </c>
      <c r="B49" s="41" t="s">
        <v>205</v>
      </c>
      <c r="C49" s="41" t="s">
        <v>22</v>
      </c>
      <c r="D49" s="41">
        <v>29</v>
      </c>
      <c r="E49" s="41" t="s">
        <v>38</v>
      </c>
      <c r="F49" s="41" t="s">
        <v>102</v>
      </c>
      <c r="G49" s="41" t="s">
        <v>25</v>
      </c>
      <c r="H49" s="41" t="s">
        <v>41</v>
      </c>
      <c r="I49" s="41" t="s">
        <v>206</v>
      </c>
      <c r="J49" s="41" t="s">
        <v>207</v>
      </c>
      <c r="K49" s="41" t="s">
        <v>29</v>
      </c>
      <c r="L49" s="41" t="s">
        <v>54</v>
      </c>
      <c r="M49" s="41">
        <v>45188</v>
      </c>
      <c r="N49" s="41" t="s">
        <v>64</v>
      </c>
      <c r="O49" s="41">
        <v>9591</v>
      </c>
      <c r="P49" s="41" t="s">
        <v>65</v>
      </c>
      <c r="Q49" s="41">
        <v>18</v>
      </c>
      <c r="R49" s="41">
        <v>3</v>
      </c>
      <c r="S49" s="41" t="s">
        <v>33</v>
      </c>
      <c r="T49" s="41" t="s">
        <v>75</v>
      </c>
      <c r="U49" s="42" t="s">
        <v>46</v>
      </c>
    </row>
    <row r="50" spans="1:21" ht="15.75">
      <c r="A50" s="40">
        <v>5760</v>
      </c>
      <c r="B50" s="41" t="s">
        <v>208</v>
      </c>
      <c r="C50" s="41" t="s">
        <v>22</v>
      </c>
      <c r="D50" s="41">
        <v>59</v>
      </c>
      <c r="E50" s="41" t="s">
        <v>68</v>
      </c>
      <c r="F50" s="41" t="s">
        <v>49</v>
      </c>
      <c r="G50" s="41" t="s">
        <v>40</v>
      </c>
      <c r="H50" s="41" t="s">
        <v>26</v>
      </c>
      <c r="I50" s="41" t="s">
        <v>209</v>
      </c>
      <c r="J50" s="41" t="s">
        <v>210</v>
      </c>
      <c r="K50" s="41" t="s">
        <v>29</v>
      </c>
      <c r="L50" s="41" t="s">
        <v>44</v>
      </c>
      <c r="M50" s="41">
        <v>34927</v>
      </c>
      <c r="N50" s="41" t="s">
        <v>55</v>
      </c>
      <c r="O50" s="41">
        <v>6996</v>
      </c>
      <c r="P50" s="41" t="s">
        <v>65</v>
      </c>
      <c r="Q50" s="41">
        <v>16</v>
      </c>
      <c r="R50" s="41">
        <v>1</v>
      </c>
      <c r="S50" s="41" t="s">
        <v>47</v>
      </c>
      <c r="T50" s="41" t="s">
        <v>34</v>
      </c>
      <c r="U50" s="42" t="s">
        <v>35</v>
      </c>
    </row>
    <row r="51" spans="1:21" ht="16.5" thickBot="1">
      <c r="A51" s="43">
        <v>5742</v>
      </c>
      <c r="B51" s="44" t="s">
        <v>211</v>
      </c>
      <c r="C51" s="44" t="s">
        <v>22</v>
      </c>
      <c r="D51" s="44">
        <v>27</v>
      </c>
      <c r="E51" s="44" t="s">
        <v>38</v>
      </c>
      <c r="F51" s="44" t="s">
        <v>24</v>
      </c>
      <c r="G51" s="44" t="s">
        <v>50</v>
      </c>
      <c r="H51" s="44" t="s">
        <v>60</v>
      </c>
      <c r="I51" s="44" t="s">
        <v>212</v>
      </c>
      <c r="J51" s="44" t="s">
        <v>213</v>
      </c>
      <c r="K51" s="44" t="s">
        <v>29</v>
      </c>
      <c r="L51" s="44" t="s">
        <v>44</v>
      </c>
      <c r="M51" s="44">
        <v>33183</v>
      </c>
      <c r="N51" s="44" t="s">
        <v>64</v>
      </c>
      <c r="O51" s="44">
        <v>1659</v>
      </c>
      <c r="P51" s="44" t="s">
        <v>46</v>
      </c>
      <c r="Q51" s="44">
        <v>11</v>
      </c>
      <c r="R51" s="44">
        <v>1</v>
      </c>
      <c r="S51" s="44" t="s">
        <v>33</v>
      </c>
      <c r="T51" s="44" t="s">
        <v>66</v>
      </c>
      <c r="U51" s="45" t="s">
        <v>46</v>
      </c>
    </row>
  </sheetData>
  <conditionalFormatting sqref="J2:J51">
    <cfRule type="expression" dxfId="3" priority="1">
      <formula>DATEDIF(J1,TODAY( ),"y")&gt;=10</formula>
    </cfRule>
  </conditionalFormatting>
  <conditionalFormatting sqref="M2:M51">
    <cfRule type="colorScale" priority="6">
      <colorScale>
        <cfvo type="min"/>
        <cfvo type="percentile" val="50"/>
        <cfvo type="max"/>
        <color rgb="FFF54E0B"/>
        <color rgb="FFE5B244"/>
        <color theme="9" tint="0.39997558519241921"/>
      </colorScale>
    </cfRule>
  </conditionalFormatting>
  <conditionalFormatting sqref="P2:P51">
    <cfRule type="cellIs" dxfId="2" priority="5" operator="equal">
      <formula>"none"</formula>
    </cfRule>
  </conditionalFormatting>
  <conditionalFormatting sqref="Q2:Q51">
    <cfRule type="cellIs" dxfId="1" priority="4" operator="greaterThan">
      <formula>15</formula>
    </cfRule>
  </conditionalFormatting>
  <conditionalFormatting sqref="R2:R51">
    <cfRule type="iconSet" priority="3">
      <iconSet iconSet="5Rating">
        <cfvo type="percent" val="0"/>
        <cfvo type="percent" val="20"/>
        <cfvo type="percent" val="40"/>
        <cfvo type="percent" val="60"/>
        <cfvo type="percent" val="80"/>
      </iconSet>
    </cfRule>
    <cfRule type="cellIs" dxfId="0" priority="11" operator="greaterThanOrEqual">
      <formula>4</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FC36-C1EF-410A-855D-F9EAC5802EAB}">
  <sheetPr>
    <tabColor rgb="FF948A54"/>
  </sheetPr>
  <dimension ref="A25:AN47"/>
  <sheetViews>
    <sheetView topLeftCell="A22" zoomScale="80" zoomScaleNormal="80" workbookViewId="0">
      <selection activeCell="L31" sqref="L29:L33"/>
      <pivotSelection pane="bottomRight" showHeader="1" axis="axisRow" activeRow="30" activeCol="11" previousRow="30" previousCol="11" click="1" r:id="rId2">
        <pivotArea dataOnly="0" labelOnly="1" fieldPosition="0">
          <references count="1">
            <reference field="4" count="0"/>
          </references>
        </pivotArea>
      </pivotSelection>
    </sheetView>
  </sheetViews>
  <sheetFormatPr defaultRowHeight="15"/>
  <cols>
    <col min="1" max="1" width="13.42578125" bestFit="1" customWidth="1"/>
    <col min="2" max="2" width="20.5703125" customWidth="1"/>
    <col min="6" max="6" width="13.28515625" bestFit="1" customWidth="1"/>
    <col min="7" max="7" width="11.28515625" bestFit="1" customWidth="1"/>
    <col min="8" max="11" width="9.140625" customWidth="1"/>
    <col min="12" max="12" width="18.5703125" bestFit="1" customWidth="1"/>
    <col min="13" max="13" width="16.85546875" bestFit="1" customWidth="1"/>
    <col min="14" max="14" width="5.28515625" bestFit="1" customWidth="1"/>
    <col min="15" max="15" width="11.28515625" bestFit="1" customWidth="1"/>
    <col min="16" max="16" width="23.28515625" bestFit="1" customWidth="1"/>
    <col min="17" max="17" width="18.5703125" bestFit="1" customWidth="1"/>
    <col min="18" max="18" width="5.5703125" bestFit="1" customWidth="1"/>
    <col min="19" max="19" width="18.5703125" bestFit="1" customWidth="1"/>
    <col min="20" max="20" width="23.28515625" customWidth="1"/>
    <col min="21" max="21" width="18.5703125" bestFit="1" customWidth="1"/>
    <col min="22" max="22" width="5.5703125" bestFit="1" customWidth="1"/>
    <col min="27" max="27" width="18.5703125" bestFit="1" customWidth="1"/>
    <col min="28" max="28" width="5.5703125" customWidth="1"/>
    <col min="29" max="29" width="9.140625" customWidth="1"/>
    <col min="30" max="30" width="19" bestFit="1" customWidth="1"/>
    <col min="31" max="31" width="5.5703125" bestFit="1" customWidth="1"/>
    <col min="32" max="32" width="5.42578125" bestFit="1" customWidth="1"/>
    <col min="34" max="34" width="18.5703125" bestFit="1" customWidth="1"/>
    <col min="35" max="35" width="5.5703125" bestFit="1" customWidth="1"/>
    <col min="39" max="39" width="29.28515625" bestFit="1" customWidth="1"/>
    <col min="40" max="40" width="5.5703125" bestFit="1" customWidth="1"/>
  </cols>
  <sheetData>
    <row r="25" spans="1:40">
      <c r="A25" s="9" t="s">
        <v>218</v>
      </c>
      <c r="B25" s="9"/>
      <c r="F25" s="9" t="s">
        <v>219</v>
      </c>
      <c r="G25" s="9"/>
      <c r="L25" s="46" t="s">
        <v>221</v>
      </c>
      <c r="M25" s="46"/>
      <c r="N25" s="46"/>
      <c r="O25" s="46"/>
      <c r="U25" s="46" t="s">
        <v>223</v>
      </c>
      <c r="V25" s="46"/>
      <c r="AA25" s="46" t="s">
        <v>230</v>
      </c>
      <c r="AB25" s="46"/>
      <c r="AD25" s="46" t="s">
        <v>225</v>
      </c>
      <c r="AE25" s="46"/>
      <c r="AH25" s="46" t="s">
        <v>226</v>
      </c>
      <c r="AI25" s="46"/>
      <c r="AM25" s="46" t="s">
        <v>231</v>
      </c>
      <c r="AN25" s="46"/>
    </row>
    <row r="27" spans="1:40">
      <c r="A27" s="7" t="s">
        <v>214</v>
      </c>
      <c r="B27" t="s">
        <v>217</v>
      </c>
      <c r="F27" s="7" t="s">
        <v>216</v>
      </c>
      <c r="L27" s="14" t="s">
        <v>217</v>
      </c>
      <c r="M27" s="14" t="s">
        <v>220</v>
      </c>
      <c r="N27" s="15"/>
      <c r="O27" s="15"/>
      <c r="Q27" s="7" t="s">
        <v>217</v>
      </c>
      <c r="U27" s="7" t="s">
        <v>217</v>
      </c>
      <c r="AA27" s="7" t="s">
        <v>217</v>
      </c>
      <c r="AD27" s="7" t="s">
        <v>224</v>
      </c>
      <c r="AH27" s="7" t="s">
        <v>217</v>
      </c>
      <c r="AM27" s="7" t="s">
        <v>227</v>
      </c>
    </row>
    <row r="28" spans="1:40">
      <c r="A28" s="8" t="s">
        <v>63</v>
      </c>
      <c r="B28" s="5">
        <v>17</v>
      </c>
      <c r="F28" s="7" t="s">
        <v>6</v>
      </c>
      <c r="G28" t="s">
        <v>222</v>
      </c>
      <c r="L28" s="14" t="s">
        <v>214</v>
      </c>
      <c r="M28" s="15" t="s">
        <v>22</v>
      </c>
      <c r="N28" s="15" t="s">
        <v>37</v>
      </c>
      <c r="O28" s="15" t="s">
        <v>215</v>
      </c>
      <c r="Q28" s="7" t="s">
        <v>2</v>
      </c>
      <c r="R28" t="s">
        <v>222</v>
      </c>
      <c r="U28" s="7" t="s">
        <v>11</v>
      </c>
      <c r="V28" t="s">
        <v>222</v>
      </c>
      <c r="AA28" s="7" t="s">
        <v>19</v>
      </c>
      <c r="AB28" t="s">
        <v>222</v>
      </c>
      <c r="AD28" s="7" t="s">
        <v>6</v>
      </c>
      <c r="AE28" t="s">
        <v>222</v>
      </c>
      <c r="AH28" s="7" t="s">
        <v>5</v>
      </c>
      <c r="AI28" t="s">
        <v>222</v>
      </c>
      <c r="AM28" s="7" t="s">
        <v>7</v>
      </c>
      <c r="AN28" t="s">
        <v>222</v>
      </c>
    </row>
    <row r="29" spans="1:40">
      <c r="A29" s="8" t="s">
        <v>29</v>
      </c>
      <c r="B29" s="5">
        <v>20</v>
      </c>
      <c r="F29" t="s">
        <v>121</v>
      </c>
      <c r="G29" s="5">
        <v>167041</v>
      </c>
      <c r="L29" s="15" t="s">
        <v>23</v>
      </c>
      <c r="M29" s="16">
        <v>6</v>
      </c>
      <c r="N29" s="16">
        <v>3</v>
      </c>
      <c r="O29" s="16">
        <v>9</v>
      </c>
      <c r="Q29" t="s">
        <v>22</v>
      </c>
      <c r="R29" s="5">
        <v>26</v>
      </c>
      <c r="U29" t="s">
        <v>44</v>
      </c>
      <c r="V29" s="5">
        <v>23</v>
      </c>
      <c r="AA29" t="s">
        <v>75</v>
      </c>
      <c r="AB29" s="5">
        <v>12</v>
      </c>
      <c r="AD29" t="s">
        <v>121</v>
      </c>
      <c r="AE29" s="5">
        <v>28</v>
      </c>
      <c r="AH29" t="s">
        <v>39</v>
      </c>
      <c r="AI29" s="5">
        <v>14</v>
      </c>
      <c r="AM29" t="s">
        <v>26</v>
      </c>
      <c r="AN29" s="28">
        <v>2.5833333333333335</v>
      </c>
    </row>
    <row r="30" spans="1:40">
      <c r="A30" s="8" t="s">
        <v>111</v>
      </c>
      <c r="B30" s="5">
        <v>13</v>
      </c>
      <c r="F30" t="s">
        <v>40</v>
      </c>
      <c r="G30" s="5">
        <v>613842</v>
      </c>
      <c r="L30" s="15" t="s">
        <v>38</v>
      </c>
      <c r="M30" s="16">
        <v>7</v>
      </c>
      <c r="N30" s="16">
        <v>6</v>
      </c>
      <c r="O30" s="16">
        <v>13</v>
      </c>
      <c r="Q30" t="s">
        <v>37</v>
      </c>
      <c r="R30" s="5">
        <v>24</v>
      </c>
      <c r="U30" t="s">
        <v>30</v>
      </c>
      <c r="V30" s="5">
        <v>8</v>
      </c>
      <c r="AA30" t="s">
        <v>34</v>
      </c>
      <c r="AB30" s="5">
        <v>11</v>
      </c>
      <c r="AD30" t="s">
        <v>40</v>
      </c>
      <c r="AE30" s="5">
        <v>110</v>
      </c>
      <c r="AH30" t="s">
        <v>24</v>
      </c>
      <c r="AI30" s="5">
        <v>10</v>
      </c>
      <c r="AM30" t="s">
        <v>41</v>
      </c>
      <c r="AN30" s="28">
        <v>3.3</v>
      </c>
    </row>
    <row r="31" spans="1:40">
      <c r="A31" s="8" t="s">
        <v>215</v>
      </c>
      <c r="B31" s="5">
        <v>50</v>
      </c>
      <c r="F31" t="s">
        <v>72</v>
      </c>
      <c r="G31" s="5">
        <v>633594</v>
      </c>
      <c r="L31" s="15" t="s">
        <v>59</v>
      </c>
      <c r="M31" s="16">
        <v>5</v>
      </c>
      <c r="N31" s="16">
        <v>7</v>
      </c>
      <c r="O31" s="16">
        <v>12</v>
      </c>
      <c r="Q31" t="s">
        <v>215</v>
      </c>
      <c r="R31" s="5">
        <v>50</v>
      </c>
      <c r="U31" t="s">
        <v>54</v>
      </c>
      <c r="V31" s="5">
        <v>19</v>
      </c>
      <c r="AA31" t="s">
        <v>96</v>
      </c>
      <c r="AB31" s="5">
        <v>7</v>
      </c>
      <c r="AD31" t="s">
        <v>72</v>
      </c>
      <c r="AE31" s="5">
        <v>104</v>
      </c>
      <c r="AH31" t="s">
        <v>102</v>
      </c>
      <c r="AI31" s="5">
        <v>7</v>
      </c>
      <c r="AM31" t="s">
        <v>81</v>
      </c>
      <c r="AN31" s="28">
        <v>2.25</v>
      </c>
    </row>
    <row r="32" spans="1:40">
      <c r="F32" t="s">
        <v>50</v>
      </c>
      <c r="G32" s="5">
        <v>959266</v>
      </c>
      <c r="L32" s="15" t="s">
        <v>98</v>
      </c>
      <c r="M32" s="16">
        <v>4</v>
      </c>
      <c r="N32" s="16">
        <v>3</v>
      </c>
      <c r="O32" s="16">
        <v>7</v>
      </c>
      <c r="U32" t="s">
        <v>215</v>
      </c>
      <c r="V32" s="5">
        <v>50</v>
      </c>
      <c r="AA32" t="s">
        <v>56</v>
      </c>
      <c r="AB32" s="5">
        <v>11</v>
      </c>
      <c r="AD32" t="s">
        <v>50</v>
      </c>
      <c r="AE32" s="5">
        <v>123</v>
      </c>
      <c r="AH32" t="s">
        <v>80</v>
      </c>
      <c r="AI32" s="5">
        <v>10</v>
      </c>
      <c r="AM32" t="s">
        <v>51</v>
      </c>
      <c r="AN32" s="28">
        <v>2.3636363636363638</v>
      </c>
    </row>
    <row r="33" spans="1:40">
      <c r="F33" t="s">
        <v>25</v>
      </c>
      <c r="G33" s="5">
        <v>731170</v>
      </c>
      <c r="L33" s="15" t="s">
        <v>68</v>
      </c>
      <c r="M33" s="16">
        <v>4</v>
      </c>
      <c r="N33" s="16">
        <v>5</v>
      </c>
      <c r="O33" s="16">
        <v>9</v>
      </c>
      <c r="AA33" t="s">
        <v>66</v>
      </c>
      <c r="AB33" s="5">
        <v>9</v>
      </c>
      <c r="AD33" t="s">
        <v>25</v>
      </c>
      <c r="AE33" s="5">
        <v>122</v>
      </c>
      <c r="AH33" t="s">
        <v>49</v>
      </c>
      <c r="AI33" s="5">
        <v>9</v>
      </c>
      <c r="AM33" t="s">
        <v>60</v>
      </c>
      <c r="AN33" s="28">
        <v>2.5555555555555554</v>
      </c>
    </row>
    <row r="34" spans="1:40">
      <c r="A34" s="6" t="s">
        <v>214</v>
      </c>
      <c r="B34" s="6" t="s">
        <v>217</v>
      </c>
      <c r="F34" t="s">
        <v>215</v>
      </c>
      <c r="G34" s="33">
        <v>3104913</v>
      </c>
      <c r="L34" s="15" t="s">
        <v>215</v>
      </c>
      <c r="M34" s="16">
        <v>26</v>
      </c>
      <c r="N34" s="16">
        <v>24</v>
      </c>
      <c r="O34" s="16">
        <v>50</v>
      </c>
      <c r="U34" s="20"/>
      <c r="V34" s="20"/>
      <c r="AA34" t="s">
        <v>215</v>
      </c>
      <c r="AB34" s="5">
        <v>50</v>
      </c>
      <c r="AD34" t="s">
        <v>215</v>
      </c>
      <c r="AE34" s="5">
        <v>487</v>
      </c>
      <c r="AH34" t="s">
        <v>215</v>
      </c>
      <c r="AI34" s="5">
        <v>50</v>
      </c>
      <c r="AM34" t="s">
        <v>215</v>
      </c>
      <c r="AN34" s="28">
        <v>2.62</v>
      </c>
    </row>
    <row r="35" spans="1:40">
      <c r="A35" s="8" t="s">
        <v>63</v>
      </c>
      <c r="B35" s="5">
        <f>GETPIVOTDATA("Full Name",$A$27,"Employment Status","Contract")</f>
        <v>17</v>
      </c>
      <c r="G35" s="5"/>
      <c r="U35" s="6" t="s">
        <v>11</v>
      </c>
      <c r="V35" s="6"/>
      <c r="W35" s="26"/>
    </row>
    <row r="36" spans="1:40">
      <c r="A36" s="8" t="s">
        <v>29</v>
      </c>
      <c r="B36" s="5">
        <f>GETPIVOTDATA("Full Name",$A$27,"Employment Status","Full-Time")</f>
        <v>20</v>
      </c>
      <c r="G36" s="5"/>
      <c r="U36" t="s">
        <v>44</v>
      </c>
      <c r="V36" s="5">
        <f>V29</f>
        <v>23</v>
      </c>
      <c r="W36" s="22">
        <f>SUM(V36)/SUM($V$36:$V$38)</f>
        <v>0.46</v>
      </c>
      <c r="X36" s="22">
        <f>1-W36</f>
        <v>0.54</v>
      </c>
      <c r="AA36" s="6" t="s">
        <v>19</v>
      </c>
      <c r="AB36" s="6" t="s">
        <v>222</v>
      </c>
      <c r="AD36" s="6" t="s">
        <v>6</v>
      </c>
      <c r="AE36" s="6" t="s">
        <v>222</v>
      </c>
      <c r="AM36" s="29"/>
      <c r="AN36" s="29"/>
    </row>
    <row r="37" spans="1:40">
      <c r="A37" s="8" t="s">
        <v>111</v>
      </c>
      <c r="B37" s="5">
        <f>GETPIVOTDATA("Full Name",$A$27,"Employment Status","Part-Time")</f>
        <v>13</v>
      </c>
      <c r="F37" s="6" t="s">
        <v>214</v>
      </c>
      <c r="G37" s="6" t="s">
        <v>216</v>
      </c>
      <c r="L37" s="18" t="s">
        <v>214</v>
      </c>
      <c r="M37" s="18" t="s">
        <v>22</v>
      </c>
      <c r="N37" s="18"/>
      <c r="U37" t="s">
        <v>30</v>
      </c>
      <c r="V37" s="5">
        <f>V30</f>
        <v>8</v>
      </c>
      <c r="W37" s="22">
        <f>SUM(V37)/SUM($V$36:$V$38)</f>
        <v>0.16</v>
      </c>
      <c r="X37" s="22">
        <f t="shared" ref="X37:X38" si="0">1-W37</f>
        <v>0.84</v>
      </c>
      <c r="AA37" t="s">
        <v>75</v>
      </c>
      <c r="AB37">
        <f t="shared" ref="AB37:AB42" si="1">AB29</f>
        <v>12</v>
      </c>
      <c r="AD37" t="s">
        <v>121</v>
      </c>
      <c r="AE37">
        <f t="shared" ref="AE37:AE42" si="2">AE29</f>
        <v>28</v>
      </c>
      <c r="AH37" s="6" t="s">
        <v>5</v>
      </c>
      <c r="AI37" s="6" t="s">
        <v>222</v>
      </c>
      <c r="AM37" s="29" t="s">
        <v>7</v>
      </c>
      <c r="AN37" s="29" t="s">
        <v>222</v>
      </c>
    </row>
    <row r="38" spans="1:40">
      <c r="A38" s="10" t="s">
        <v>215</v>
      </c>
      <c r="B38" s="11">
        <f>GETPIVOTDATA("Full Name",$A$27)</f>
        <v>50</v>
      </c>
      <c r="F38" s="8" t="s">
        <v>121</v>
      </c>
      <c r="G38">
        <f>GETPIVOTDATA("Salary",$F$27,"Job Title",F29)</f>
        <v>167041</v>
      </c>
      <c r="L38" t="s">
        <v>23</v>
      </c>
      <c r="M38">
        <f>GETPIVOTDATA("Full Name",$L$27,"Gender","Female","Age range",L29)</f>
        <v>6</v>
      </c>
      <c r="U38" t="s">
        <v>54</v>
      </c>
      <c r="V38" s="5">
        <f>V31</f>
        <v>19</v>
      </c>
      <c r="W38" s="22">
        <f>SUM(V38)/SUM($V$36:$V$38)</f>
        <v>0.38</v>
      </c>
      <c r="X38" s="22">
        <f t="shared" si="0"/>
        <v>0.62</v>
      </c>
      <c r="AA38" t="s">
        <v>34</v>
      </c>
      <c r="AB38">
        <f t="shared" si="1"/>
        <v>11</v>
      </c>
      <c r="AD38" t="s">
        <v>40</v>
      </c>
      <c r="AE38">
        <f t="shared" si="2"/>
        <v>110</v>
      </c>
      <c r="AH38" t="s">
        <v>39</v>
      </c>
      <c r="AI38" s="5">
        <f t="shared" ref="AI38:AI43" si="3">AI29</f>
        <v>14</v>
      </c>
      <c r="AM38" s="30" t="s">
        <v>26</v>
      </c>
      <c r="AN38" s="31">
        <f t="shared" ref="AN38:AN43" si="4">AN29</f>
        <v>2.5833333333333335</v>
      </c>
    </row>
    <row r="39" spans="1:40">
      <c r="F39" s="8" t="s">
        <v>40</v>
      </c>
      <c r="G39">
        <f>GETPIVOTDATA("Salary",$F$27,"Job Title",F30)</f>
        <v>613842</v>
      </c>
      <c r="L39" t="s">
        <v>38</v>
      </c>
      <c r="M39">
        <f>GETPIVOTDATA("Full Name",$L$27,"Gender","Female","Age range",L30)</f>
        <v>7</v>
      </c>
      <c r="U39" s="21" t="s">
        <v>215</v>
      </c>
      <c r="V39" s="11">
        <f>V32</f>
        <v>50</v>
      </c>
      <c r="W39" s="22"/>
      <c r="X39" s="22"/>
      <c r="AA39" t="s">
        <v>96</v>
      </c>
      <c r="AB39">
        <f t="shared" si="1"/>
        <v>7</v>
      </c>
      <c r="AD39" t="s">
        <v>72</v>
      </c>
      <c r="AE39">
        <f t="shared" si="2"/>
        <v>104</v>
      </c>
      <c r="AH39" t="s">
        <v>24</v>
      </c>
      <c r="AI39" s="5">
        <f t="shared" si="3"/>
        <v>10</v>
      </c>
      <c r="AM39" s="30" t="s">
        <v>41</v>
      </c>
      <c r="AN39" s="32">
        <f t="shared" si="4"/>
        <v>3.3</v>
      </c>
    </row>
    <row r="40" spans="1:40">
      <c r="F40" s="8" t="s">
        <v>72</v>
      </c>
      <c r="G40">
        <f>GETPIVOTDATA("Salary",$F$27,"Job Title",F31)</f>
        <v>633594</v>
      </c>
      <c r="L40" t="s">
        <v>59</v>
      </c>
      <c r="M40">
        <f>GETPIVOTDATA("Full Name",$L$27,"Gender","Female","Age range",L31)</f>
        <v>5</v>
      </c>
      <c r="AA40" t="s">
        <v>56</v>
      </c>
      <c r="AB40">
        <f t="shared" si="1"/>
        <v>11</v>
      </c>
      <c r="AD40" t="s">
        <v>50</v>
      </c>
      <c r="AE40">
        <f t="shared" si="2"/>
        <v>123</v>
      </c>
      <c r="AH40" t="s">
        <v>102</v>
      </c>
      <c r="AI40" s="5">
        <f t="shared" si="3"/>
        <v>7</v>
      </c>
      <c r="AM40" s="30" t="s">
        <v>81</v>
      </c>
      <c r="AN40" s="32">
        <f t="shared" si="4"/>
        <v>2.25</v>
      </c>
    </row>
    <row r="41" spans="1:40">
      <c r="F41" s="8" t="s">
        <v>50</v>
      </c>
      <c r="G41">
        <f>GETPIVOTDATA("Salary",$F$27,"Job Title",F32)</f>
        <v>959266</v>
      </c>
      <c r="L41" t="s">
        <v>98</v>
      </c>
      <c r="M41">
        <f>GETPIVOTDATA("Full Name",$L$27,"Gender","Female","Age range",L32)</f>
        <v>4</v>
      </c>
      <c r="AA41" t="s">
        <v>66</v>
      </c>
      <c r="AB41">
        <f t="shared" si="1"/>
        <v>9</v>
      </c>
      <c r="AD41" t="s">
        <v>25</v>
      </c>
      <c r="AE41">
        <f t="shared" si="2"/>
        <v>122</v>
      </c>
      <c r="AH41" t="s">
        <v>80</v>
      </c>
      <c r="AI41" s="5">
        <f t="shared" si="3"/>
        <v>10</v>
      </c>
      <c r="AM41" s="30" t="s">
        <v>51</v>
      </c>
      <c r="AN41" s="31">
        <f t="shared" si="4"/>
        <v>2.3636363636363638</v>
      </c>
    </row>
    <row r="42" spans="1:40">
      <c r="F42" s="8" t="s">
        <v>25</v>
      </c>
      <c r="G42">
        <f>GETPIVOTDATA("Salary",$F$27,"Job Title",F33)</f>
        <v>731170</v>
      </c>
      <c r="L42" t="s">
        <v>68</v>
      </c>
      <c r="M42">
        <f>GETPIVOTDATA("Full Name",$L$27,"Gender","Female","Age range",L33)</f>
        <v>4</v>
      </c>
      <c r="AA42" t="s">
        <v>215</v>
      </c>
      <c r="AB42">
        <f t="shared" si="1"/>
        <v>50</v>
      </c>
      <c r="AD42" s="21" t="s">
        <v>215</v>
      </c>
      <c r="AE42">
        <f t="shared" si="2"/>
        <v>487</v>
      </c>
      <c r="AH42" t="s">
        <v>49</v>
      </c>
      <c r="AI42" s="5">
        <f t="shared" si="3"/>
        <v>9</v>
      </c>
      <c r="AM42" s="30" t="s">
        <v>60</v>
      </c>
      <c r="AN42" s="31">
        <f t="shared" si="4"/>
        <v>2.5555555555555554</v>
      </c>
    </row>
    <row r="43" spans="1:40">
      <c r="F43" s="10" t="s">
        <v>215</v>
      </c>
      <c r="G43">
        <f>GETPIVOTDATA("Salary",$F$27)</f>
        <v>3104913</v>
      </c>
      <c r="L43" s="17" t="s">
        <v>215</v>
      </c>
      <c r="M43">
        <f>GETPIVOTDATA("Full Name",$L$27,"Gender","Female")</f>
        <v>26</v>
      </c>
      <c r="AH43" s="21" t="s">
        <v>215</v>
      </c>
      <c r="AI43" s="11">
        <f t="shared" si="3"/>
        <v>50</v>
      </c>
      <c r="AM43" s="29" t="s">
        <v>215</v>
      </c>
      <c r="AN43" s="31">
        <f t="shared" si="4"/>
        <v>2.62</v>
      </c>
    </row>
    <row r="46" spans="1:40">
      <c r="L46" t="s">
        <v>37</v>
      </c>
      <c r="M46">
        <f>GETPIVOTDATA("Full Name",$L$27,"Gender","Male")</f>
        <v>24</v>
      </c>
      <c r="N46" s="19">
        <f t="shared" ref="N46" si="5">SUM(M46)/SUM($M$46:$M$47)</f>
        <v>0.48</v>
      </c>
      <c r="O46" s="27">
        <f>1-N46</f>
        <v>0.52</v>
      </c>
    </row>
    <row r="47" spans="1:40">
      <c r="L47" t="s">
        <v>22</v>
      </c>
      <c r="M47">
        <f>GETPIVOTDATA("Full Name",$L$27,"Gender","Female")</f>
        <v>26</v>
      </c>
      <c r="N47" s="19">
        <f>SUM(M47)/SUM($M$46:$M$47)</f>
        <v>0.52</v>
      </c>
      <c r="O47" s="27">
        <f>1-N47</f>
        <v>0.48</v>
      </c>
    </row>
  </sheetData>
  <mergeCells count="6">
    <mergeCell ref="AM25:AN25"/>
    <mergeCell ref="AA25:AB25"/>
    <mergeCell ref="L25:O25"/>
    <mergeCell ref="U25:V25"/>
    <mergeCell ref="AD25:AE25"/>
    <mergeCell ref="AH25:AI25"/>
  </mergeCells>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53670-862A-4390-BD80-CE329DAAD7E5}">
  <sheetPr>
    <tabColor rgb="FF92D050"/>
  </sheetPr>
  <dimension ref="C2:V20"/>
  <sheetViews>
    <sheetView topLeftCell="E2" workbookViewId="0">
      <selection activeCell="P17" sqref="P17"/>
    </sheetView>
  </sheetViews>
  <sheetFormatPr defaultRowHeight="15"/>
  <cols>
    <col min="3" max="3" width="13.28515625" bestFit="1" customWidth="1"/>
    <col min="4" max="4" width="8" bestFit="1" customWidth="1"/>
    <col min="5" max="5" width="13.28515625" bestFit="1" customWidth="1"/>
    <col min="7" max="7" width="21.140625" bestFit="1" customWidth="1"/>
    <col min="8" max="9" width="5.42578125" bestFit="1" customWidth="1"/>
    <col min="13" max="13" width="18.5703125" bestFit="1" customWidth="1"/>
    <col min="14" max="15" width="10" bestFit="1" customWidth="1"/>
    <col min="16" max="17" width="11.28515625" bestFit="1" customWidth="1"/>
    <col min="19" max="19" width="18.5703125" bestFit="1" customWidth="1"/>
    <col min="20" max="21" width="5.42578125" bestFit="1" customWidth="1"/>
  </cols>
  <sheetData>
    <row r="2" spans="3:22">
      <c r="C2" s="46" t="s">
        <v>228</v>
      </c>
      <c r="D2" s="46"/>
      <c r="G2" s="46" t="s">
        <v>229</v>
      </c>
      <c r="H2" s="46"/>
      <c r="I2" s="46"/>
      <c r="J2" s="46"/>
      <c r="M2" s="46" t="s">
        <v>221</v>
      </c>
      <c r="N2" s="46"/>
      <c r="O2" s="46"/>
      <c r="P2" s="46"/>
    </row>
    <row r="4" spans="3:22">
      <c r="C4" s="7" t="s">
        <v>216</v>
      </c>
      <c r="G4" s="7" t="s">
        <v>217</v>
      </c>
      <c r="M4" s="7" t="s">
        <v>217</v>
      </c>
      <c r="N4" s="7" t="s">
        <v>2</v>
      </c>
    </row>
    <row r="5" spans="3:22">
      <c r="C5" s="7" t="s">
        <v>6</v>
      </c>
      <c r="D5" t="s">
        <v>222</v>
      </c>
      <c r="G5" s="7" t="s">
        <v>10</v>
      </c>
      <c r="H5" t="s">
        <v>222</v>
      </c>
      <c r="M5" s="7" t="s">
        <v>4</v>
      </c>
      <c r="N5" t="s">
        <v>22</v>
      </c>
      <c r="O5" t="s">
        <v>37</v>
      </c>
      <c r="P5" t="s">
        <v>215</v>
      </c>
      <c r="S5" s="7" t="s">
        <v>217</v>
      </c>
    </row>
    <row r="6" spans="3:22">
      <c r="C6" t="s">
        <v>121</v>
      </c>
      <c r="D6" s="5">
        <v>167041</v>
      </c>
      <c r="G6" t="s">
        <v>63</v>
      </c>
      <c r="H6" s="5">
        <v>17</v>
      </c>
      <c r="M6" t="s">
        <v>23</v>
      </c>
      <c r="N6" s="5">
        <v>6</v>
      </c>
      <c r="O6" s="5">
        <v>3</v>
      </c>
      <c r="P6" s="5">
        <v>9</v>
      </c>
      <c r="S6" s="7" t="s">
        <v>2</v>
      </c>
      <c r="T6" t="s">
        <v>222</v>
      </c>
    </row>
    <row r="7" spans="3:22">
      <c r="C7" t="s">
        <v>40</v>
      </c>
      <c r="D7" s="5">
        <v>613842</v>
      </c>
      <c r="G7" t="s">
        <v>29</v>
      </c>
      <c r="H7" s="5">
        <v>20</v>
      </c>
      <c r="M7" t="s">
        <v>38</v>
      </c>
      <c r="N7" s="5">
        <v>7</v>
      </c>
      <c r="O7" s="5">
        <v>6</v>
      </c>
      <c r="P7" s="5">
        <v>13</v>
      </c>
      <c r="S7" t="s">
        <v>22</v>
      </c>
      <c r="T7" s="5">
        <v>26</v>
      </c>
    </row>
    <row r="8" spans="3:22">
      <c r="C8" t="s">
        <v>72</v>
      </c>
      <c r="D8" s="5">
        <v>633594</v>
      </c>
      <c r="G8" t="s">
        <v>111</v>
      </c>
      <c r="H8" s="5">
        <v>13</v>
      </c>
      <c r="M8" t="s">
        <v>59</v>
      </c>
      <c r="N8" s="5">
        <v>5</v>
      </c>
      <c r="O8" s="5">
        <v>7</v>
      </c>
      <c r="P8" s="5">
        <v>12</v>
      </c>
      <c r="S8" t="s">
        <v>37</v>
      </c>
      <c r="T8" s="5">
        <v>24</v>
      </c>
    </row>
    <row r="9" spans="3:22">
      <c r="C9" t="s">
        <v>50</v>
      </c>
      <c r="D9" s="5">
        <v>959266</v>
      </c>
      <c r="G9" t="s">
        <v>215</v>
      </c>
      <c r="H9" s="5">
        <v>50</v>
      </c>
      <c r="M9" t="s">
        <v>98</v>
      </c>
      <c r="N9" s="5">
        <v>4</v>
      </c>
      <c r="O9" s="5">
        <v>3</v>
      </c>
      <c r="P9" s="5">
        <v>7</v>
      </c>
      <c r="S9" t="s">
        <v>215</v>
      </c>
      <c r="T9" s="5">
        <v>50</v>
      </c>
    </row>
    <row r="10" spans="3:22">
      <c r="C10" t="s">
        <v>25</v>
      </c>
      <c r="D10" s="5">
        <v>729470</v>
      </c>
      <c r="M10" t="s">
        <v>68</v>
      </c>
      <c r="N10" s="5">
        <v>4</v>
      </c>
      <c r="O10" s="5">
        <v>5</v>
      </c>
      <c r="P10" s="5">
        <v>9</v>
      </c>
    </row>
    <row r="11" spans="3:22">
      <c r="C11" t="s">
        <v>215</v>
      </c>
      <c r="D11" s="5">
        <v>3103213</v>
      </c>
      <c r="M11" t="s">
        <v>215</v>
      </c>
      <c r="N11" s="5">
        <v>26</v>
      </c>
      <c r="O11" s="5">
        <v>24</v>
      </c>
      <c r="P11" s="5">
        <v>50</v>
      </c>
    </row>
    <row r="13" spans="3:22">
      <c r="G13" s="29"/>
      <c r="H13" s="29"/>
    </row>
    <row r="14" spans="3:22">
      <c r="C14" s="29" t="s">
        <v>6</v>
      </c>
      <c r="D14" s="29" t="s">
        <v>222</v>
      </c>
      <c r="G14" s="29" t="s">
        <v>10</v>
      </c>
      <c r="H14" s="29"/>
      <c r="M14" s="29" t="s">
        <v>4</v>
      </c>
      <c r="N14" s="29" t="s">
        <v>22</v>
      </c>
      <c r="O14" s="29" t="s">
        <v>37</v>
      </c>
      <c r="P14" s="29" t="s">
        <v>215</v>
      </c>
      <c r="S14" s="29" t="s">
        <v>2</v>
      </c>
      <c r="T14" s="29" t="s">
        <v>222</v>
      </c>
      <c r="U14" s="30"/>
      <c r="V14" s="30"/>
    </row>
    <row r="15" spans="3:22">
      <c r="C15" s="30" t="s">
        <v>121</v>
      </c>
      <c r="D15" s="30">
        <f>GETPIVOTDATA("[Measures].[Sum of Salary]",$C$4,"[Table1].[Job Title]","[Table1].[Job Title].&amp;[Analyst]")</f>
        <v>167041</v>
      </c>
      <c r="G15" s="30" t="s">
        <v>63</v>
      </c>
      <c r="H15" s="32">
        <f>GETPIVOTDATA("[Measures].[Count of Full Name]",$G$4,"[Table1].[Employment Status]","[Table1].[Employment Status].&amp;[Contract]")</f>
        <v>17</v>
      </c>
      <c r="M15" s="30" t="s">
        <v>23</v>
      </c>
      <c r="N15" s="30">
        <f>GETPIVOTDATA("[Measures].[Count of Full Name]",'Pivot 2'!$M$4,"[Table1].[Gender]","[Table1].[Gender].&amp;[Female]","[Table1].[Age range]","[Table1].[Age range].&amp;[18-25]")</f>
        <v>6</v>
      </c>
      <c r="O15" s="30">
        <f>GETPIVOTDATA("[Measures].[Count of Full Name]",$M$4,"[Table1].[Gender]","[Table1].[Gender].&amp;[Male]","[Table1].[Age range]","[Table1].[Age range].&amp;[18-25]")</f>
        <v>3</v>
      </c>
      <c r="P15" s="30">
        <f>GETPIVOTDATA("[Measures].[Count of Full Name]",$M$4,"[Table1].[Age range]","[Table1].[Age range].&amp;[18-25]")</f>
        <v>9</v>
      </c>
      <c r="S15" s="30" t="s">
        <v>22</v>
      </c>
      <c r="T15" s="30">
        <f>GETPIVOTDATA("[Measures].[Count of Full Name]",$S$5,"[Table1].[Gender]","[Table1].[Gender].&amp;[Female]")</f>
        <v>26</v>
      </c>
      <c r="U15" s="34">
        <f t="shared" ref="U15:U16" si="0">SUM(T15)/SUM($T$15:$T$16)</f>
        <v>0.52</v>
      </c>
      <c r="V15" s="35">
        <f>1-U15</f>
        <v>0.48</v>
      </c>
    </row>
    <row r="16" spans="3:22">
      <c r="C16" s="30" t="s">
        <v>40</v>
      </c>
      <c r="D16" s="30">
        <f>GETPIVOTDATA("[Measures].[Sum of Salary]",$C$4,"[Table1].[Job Title]","[Table1].[Job Title].&amp;[Designer]")</f>
        <v>613842</v>
      </c>
      <c r="G16" s="30" t="s">
        <v>29</v>
      </c>
      <c r="H16" s="32">
        <f>GETPIVOTDATA("[Measures].[Count of Full Name]",$G$4,"[Table1].[Employment Status]","[Table1].[Employment Status].&amp;[Full-Time]")</f>
        <v>20</v>
      </c>
      <c r="M16" s="30" t="s">
        <v>38</v>
      </c>
      <c r="N16" s="30">
        <f>GETPIVOTDATA("[Measures].[Count of Full Name]",$M$4,"[Table1].[Gender]","[Table1].[Gender].&amp;[Female]","[Table1].[Age range]","[Table1].[Age range].&amp;[26-35]")</f>
        <v>7</v>
      </c>
      <c r="O16" s="30">
        <f>GETPIVOTDATA("[Measures].[Count of Full Name]",$M$4,"[Table1].[Gender]","[Table1].[Gender].&amp;[Male]","[Table1].[Age range]","[Table1].[Age range].&amp;[26-35]")</f>
        <v>6</v>
      </c>
      <c r="P16" s="30">
        <f>GETPIVOTDATA("[Measures].[Count of Full Name]",$M$4,"[Table1].[Age range]","[Table1].[Age range].&amp;[26-35]")</f>
        <v>13</v>
      </c>
      <c r="S16" s="30" t="s">
        <v>37</v>
      </c>
      <c r="T16" s="30">
        <f>GETPIVOTDATA("[Measures].[Count of Full Name]",$S$5,"[Table1].[Gender]","[Table1].[Gender].&amp;[Male]")</f>
        <v>24</v>
      </c>
      <c r="U16" s="34">
        <f t="shared" si="0"/>
        <v>0.48</v>
      </c>
      <c r="V16" s="35">
        <f>1-U16</f>
        <v>0.52</v>
      </c>
    </row>
    <row r="17" spans="3:22">
      <c r="C17" s="30" t="s">
        <v>72</v>
      </c>
      <c r="D17" s="30">
        <f>GETPIVOTDATA("[Measures].[Sum of Salary]",$C$4,"[Table1].[Job Title]","[Table1].[Job Title].&amp;[Developer]")</f>
        <v>633594</v>
      </c>
      <c r="G17" s="30" t="s">
        <v>111</v>
      </c>
      <c r="H17" s="32">
        <f>GETPIVOTDATA("[Measures].[Count of Full Name]",$G$4,"[Table1].[Employment Status]","[Table1].[Employment Status].&amp;[Part-Time]")</f>
        <v>13</v>
      </c>
      <c r="M17" s="30" t="s">
        <v>59</v>
      </c>
      <c r="N17" s="30">
        <f>GETPIVOTDATA("[Measures].[Count of Full Name]",$M$4,"[Table1].[Gender]","[Table1].[Gender].&amp;[Female]","[Table1].[Age range]","[Table1].[Age range].&amp;[36-45]")</f>
        <v>5</v>
      </c>
      <c r="O17" s="30">
        <f>GETPIVOTDATA("[Measures].[Count of Full Name]",$M$4,"[Table1].[Gender]","[Table1].[Gender].&amp;[Male]","[Table1].[Age range]","[Table1].[Age range].&amp;[36-45]")</f>
        <v>7</v>
      </c>
      <c r="P17" s="30">
        <f>GETPIVOTDATA("[Measures].[Count of Full Name]",$M$4,"[Table1].[Age range]","[Table1].[Age range].&amp;[36-45]")</f>
        <v>12</v>
      </c>
      <c r="S17" s="30" t="s">
        <v>215</v>
      </c>
      <c r="T17" s="30">
        <f>GETPIVOTDATA("[Measures].[Count of Full Name]",$S$5)</f>
        <v>50</v>
      </c>
      <c r="U17" s="30"/>
      <c r="V17" s="30"/>
    </row>
    <row r="18" spans="3:22">
      <c r="C18" s="30" t="s">
        <v>50</v>
      </c>
      <c r="D18" s="30">
        <f>GETPIVOTDATA("[Measures].[Sum of Salary]",$C$4,"[Table1].[Job Title]","[Table1].[Job Title].&amp;[HR Specialist]")</f>
        <v>959266</v>
      </c>
      <c r="G18" s="29" t="s">
        <v>215</v>
      </c>
      <c r="H18" s="36">
        <f>GETPIVOTDATA("[Measures].[Count of Full Name]",$G$4)</f>
        <v>50</v>
      </c>
      <c r="M18" s="30" t="s">
        <v>98</v>
      </c>
      <c r="N18" s="30">
        <f>GETPIVOTDATA("[Measures].[Count of Full Name]",$M$4,"[Table1].[Gender]","[Table1].[Gender].&amp;[Female]","[Table1].[Age range]","[Table1].[Age range].&amp;[46-55]")</f>
        <v>4</v>
      </c>
      <c r="O18" s="30">
        <f>GETPIVOTDATA("[Measures].[Count of Full Name]",$M$4,"[Table1].[Gender]","[Table1].[Gender].&amp;[Male]","[Table1].[Age range]","[Table1].[Age range].&amp;[46-55]")</f>
        <v>3</v>
      </c>
      <c r="P18" s="30">
        <f>GETPIVOTDATA("[Measures].[Count of Full Name]",$M$4,"[Table1].[Age range]","[Table1].[Age range].&amp;[46-55]")</f>
        <v>7</v>
      </c>
    </row>
    <row r="19" spans="3:22">
      <c r="C19" s="30" t="s">
        <v>25</v>
      </c>
      <c r="D19" s="30">
        <f>GETPIVOTDATA("[Measures].[Sum of Salary]",$C$4,"[Table1].[Job Title]","[Table1].[Job Title].&amp;[Manager]")</f>
        <v>729470</v>
      </c>
      <c r="M19" s="30" t="s">
        <v>68</v>
      </c>
      <c r="N19" s="30">
        <f>GETPIVOTDATA("[Measures].[Count of Full Name]",$M$4,"[Table1].[Gender]","[Table1].[Gender].&amp;[Female]","[Table1].[Age range]","[Table1].[Age range].&amp;[56 &lt;]")</f>
        <v>4</v>
      </c>
      <c r="O19" s="30">
        <f>GETPIVOTDATA("[Measures].[Count of Full Name]",$M$4,"[Table1].[Gender]","[Table1].[Gender].&amp;[Male]","[Table1].[Age range]","[Table1].[Age range].&amp;[56 &lt;]")</f>
        <v>5</v>
      </c>
      <c r="P19" s="30">
        <f>GETPIVOTDATA("[Measures].[Count of Full Name]",$M$4,"[Table1].[Age range]","[Table1].[Age range].&amp;[56 &lt;]")</f>
        <v>9</v>
      </c>
    </row>
    <row r="20" spans="3:22">
      <c r="C20" s="29" t="s">
        <v>215</v>
      </c>
      <c r="D20" s="30">
        <f>GETPIVOTDATA("[Measures].[Sum of Salary]",$C$4)</f>
        <v>3103213</v>
      </c>
      <c r="M20" s="29" t="s">
        <v>215</v>
      </c>
      <c r="N20" s="30">
        <f>GETPIVOTDATA("[Measures].[Count of Full Name]",$M$4,"[Table1].[Gender]","[Table1].[Gender].&amp;[Female]")</f>
        <v>26</v>
      </c>
      <c r="O20" s="30">
        <f>GETPIVOTDATA("[Measures].[Count of Full Name]",$M$4,"[Table1].[Gender]","[Table1].[Gender].&amp;[Male]")</f>
        <v>24</v>
      </c>
      <c r="P20" s="30">
        <f>GETPIVOTDATA("[Measures].[Count of Full Name]",$M$4)</f>
        <v>50</v>
      </c>
    </row>
  </sheetData>
  <mergeCells count="3">
    <mergeCell ref="C2:D2"/>
    <mergeCell ref="M2:P2"/>
    <mergeCell ref="G2:J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FFB0D-A391-41F4-B599-DC9E42DCBF76}">
  <dimension ref="E18:Q32"/>
  <sheetViews>
    <sheetView showGridLines="0" showRowColHeaders="0" tabSelected="1" workbookViewId="0">
      <selection activeCell="P16" sqref="P16"/>
    </sheetView>
  </sheetViews>
  <sheetFormatPr defaultRowHeight="15"/>
  <cols>
    <col min="1" max="16384" width="9.140625" style="4"/>
  </cols>
  <sheetData>
    <row r="18" spans="5:17">
      <c r="P18" s="24"/>
      <c r="Q18" s="25"/>
    </row>
    <row r="19" spans="5:17">
      <c r="P19" s="23"/>
    </row>
    <row r="20" spans="5:17" ht="27">
      <c r="P20" s="12"/>
    </row>
    <row r="32" spans="5:17">
      <c r="E32"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 Data</vt:lpstr>
      <vt:lpstr> Pivot 1</vt:lpstr>
      <vt:lpstr>Pivot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Mahmoud Yasser</dc:creator>
  <cp:lastModifiedBy>Neha Kashyap</cp:lastModifiedBy>
  <dcterms:created xsi:type="dcterms:W3CDTF">2024-12-11T17:14:33Z</dcterms:created>
  <dcterms:modified xsi:type="dcterms:W3CDTF">2025-07-04T11:01:15Z</dcterms:modified>
</cp:coreProperties>
</file>