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pivotTables/pivotTable1.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timelines/timeline1.xml" ContentType="application/vnd.ms-excel.timelin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PRITESH PATEL\PC\KNOWLWDGE\"/>
    </mc:Choice>
  </mc:AlternateContent>
  <xr:revisionPtr revIDLastSave="0" documentId="8_{1EA72BAA-E0BE-AF48-82AB-C68C2E7C06AD}" xr6:coauthVersionLast="47" xr6:coauthVersionMax="47" xr10:uidLastSave="{00000000-0000-0000-0000-000000000000}"/>
  <bookViews>
    <workbookView xWindow="0" yWindow="0" windowWidth="20490" windowHeight="7545" tabRatio="1000" firstSheet="4" activeTab="14" xr2:uid="{00000000-000D-0000-FFFF-FFFF00000000}"/>
  </bookViews>
  <sheets>
    <sheet name="formulas 01" sheetId="1" r:id="rId1"/>
    <sheet name="formulas 02" sheetId="2" r:id="rId2"/>
    <sheet name="formulas 03" sheetId="3" r:id="rId3"/>
    <sheet name="formulas 04" sheetId="4" r:id="rId4"/>
    <sheet name="formulas 05" sheetId="5" r:id="rId5"/>
    <sheet name="formulas 06" sheetId="11" r:id="rId6"/>
    <sheet name="formulas 07" sheetId="12" r:id="rId7"/>
    <sheet name="formulas 08" sheetId="13" r:id="rId8"/>
    <sheet name="adv course 01" sheetId="14" r:id="rId9"/>
    <sheet name="adv course 03" sheetId="16" r:id="rId10"/>
    <sheet name="adv course 02" sheetId="15" r:id="rId11"/>
    <sheet name="EMP INFO" sheetId="8" r:id="rId12"/>
    <sheet name="Sheet1" sheetId="17" r:id="rId13"/>
    <sheet name="MAIN DATA" sheetId="6" r:id="rId14"/>
    <sheet name="DATA 2" sheetId="7" r:id="rId15"/>
    <sheet name="DATA 3" sheetId="10" r:id="rId16"/>
  </sheets>
  <definedNames>
    <definedName name="NativeTimeline_Hiredate">#N/A</definedName>
    <definedName name="Slicer_Branch">#N/A</definedName>
    <definedName name="Slicer_Dept">#N/A</definedName>
    <definedName name="Slicer_Region">#N/A</definedName>
  </definedNames>
  <calcPr calcId="191028"/>
  <pivotCaches>
    <pivotCache cacheId="0" r:id="rId17"/>
  </pivotCaches>
  <extLs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1"/>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 i="8" l="1"/>
  <c r="B11" i="8"/>
  <c r="B9" i="8"/>
  <c r="B7" i="8"/>
  <c r="E40" i="5"/>
  <c r="D30" i="5"/>
  <c r="D40" i="5"/>
  <c r="C40" i="5"/>
  <c r="B40" i="5"/>
  <c r="D19" i="4"/>
  <c r="D18" i="4"/>
  <c r="D17" i="4"/>
  <c r="D16" i="4"/>
  <c r="X103" i="11"/>
  <c r="X102" i="11"/>
  <c r="X101" i="11"/>
  <c r="X100" i="11"/>
  <c r="X99" i="11"/>
  <c r="X98" i="11"/>
  <c r="X97" i="11"/>
  <c r="X96" i="11"/>
  <c r="X95" i="11"/>
  <c r="X94" i="11"/>
  <c r="X93" i="11"/>
  <c r="X92" i="11"/>
  <c r="X91" i="11"/>
  <c r="X90" i="11"/>
  <c r="X89" i="11"/>
  <c r="X88" i="11"/>
  <c r="X87" i="11"/>
  <c r="X86" i="11"/>
  <c r="X85" i="11"/>
  <c r="X84" i="11"/>
  <c r="X83" i="11"/>
  <c r="X82" i="11"/>
  <c r="X81" i="11"/>
  <c r="X80" i="11"/>
  <c r="X79" i="11"/>
  <c r="X78" i="11"/>
  <c r="X77" i="11"/>
  <c r="X76" i="11"/>
  <c r="X75" i="11"/>
  <c r="X74" i="11"/>
  <c r="X73" i="11"/>
  <c r="X72" i="11"/>
  <c r="X71" i="11"/>
  <c r="X70" i="11"/>
  <c r="X69" i="11"/>
  <c r="X68" i="11"/>
  <c r="X67" i="11"/>
  <c r="X66" i="11"/>
  <c r="X65" i="11"/>
  <c r="X64" i="11"/>
  <c r="X63" i="11"/>
  <c r="X62" i="11"/>
  <c r="X61" i="11"/>
  <c r="X60" i="11"/>
  <c r="X59" i="11"/>
  <c r="X58" i="11"/>
  <c r="X57" i="11"/>
  <c r="X56" i="11"/>
  <c r="X55" i="11"/>
  <c r="X54" i="11"/>
  <c r="X53" i="11"/>
  <c r="X52" i="11"/>
  <c r="X51" i="11"/>
  <c r="X50" i="11"/>
  <c r="X49" i="11"/>
  <c r="X48" i="11"/>
  <c r="X47" i="11"/>
  <c r="X46" i="11"/>
  <c r="X45" i="11"/>
  <c r="X44" i="11"/>
  <c r="X43" i="11"/>
  <c r="X42" i="11"/>
  <c r="X41" i="11"/>
  <c r="X40" i="11"/>
  <c r="X39" i="11"/>
  <c r="X38" i="11"/>
  <c r="X37" i="11"/>
  <c r="X36" i="11"/>
  <c r="X35" i="11"/>
  <c r="X34" i="11"/>
  <c r="X33" i="11"/>
  <c r="X32" i="11"/>
  <c r="X31" i="11"/>
  <c r="X30" i="11"/>
  <c r="X29" i="11"/>
  <c r="X28" i="11"/>
  <c r="X27" i="11"/>
  <c r="X26" i="11"/>
  <c r="X25" i="11"/>
  <c r="X24" i="11"/>
  <c r="X23" i="11"/>
  <c r="X22" i="11"/>
  <c r="X21" i="11"/>
  <c r="X20" i="11"/>
  <c r="X19" i="11"/>
  <c r="X18" i="11"/>
  <c r="X17" i="11"/>
  <c r="X16" i="11"/>
  <c r="X15" i="11"/>
  <c r="X14" i="11"/>
  <c r="X13" i="11"/>
  <c r="X12" i="11"/>
  <c r="X11" i="11"/>
  <c r="X10" i="11"/>
  <c r="X9" i="11"/>
  <c r="X8" i="11"/>
  <c r="X7" i="11"/>
  <c r="X6" i="11"/>
  <c r="X5" i="11"/>
  <c r="X4" i="11"/>
  <c r="W5" i="11"/>
  <c r="W6" i="11"/>
  <c r="W7" i="11"/>
  <c r="W8" i="11"/>
  <c r="W9" i="11"/>
  <c r="W10" i="11"/>
  <c r="W11" i="11"/>
  <c r="W12" i="11"/>
  <c r="W13" i="11"/>
  <c r="W14" i="11"/>
  <c r="W15" i="11"/>
  <c r="W16" i="11"/>
  <c r="W17" i="11"/>
  <c r="W18" i="11"/>
  <c r="W19" i="11"/>
  <c r="W20" i="11"/>
  <c r="W21" i="11"/>
  <c r="W22" i="11"/>
  <c r="W23" i="11"/>
  <c r="W24" i="11"/>
  <c r="W25" i="11"/>
  <c r="W26" i="11"/>
  <c r="W27" i="11"/>
  <c r="W28" i="11"/>
  <c r="W29" i="11"/>
  <c r="W30" i="11"/>
  <c r="W31" i="11"/>
  <c r="W32" i="11"/>
  <c r="W33" i="11"/>
  <c r="W34" i="11"/>
  <c r="W35" i="11"/>
  <c r="W36" i="11"/>
  <c r="W37" i="11"/>
  <c r="W38" i="11"/>
  <c r="W39" i="11"/>
  <c r="W40" i="11"/>
  <c r="W41" i="11"/>
  <c r="W42" i="11"/>
  <c r="W43" i="11"/>
  <c r="W44" i="11"/>
  <c r="W45" i="11"/>
  <c r="W46" i="11"/>
  <c r="W47" i="11"/>
  <c r="W48" i="11"/>
  <c r="W49" i="11"/>
  <c r="W50" i="11"/>
  <c r="W51" i="11"/>
  <c r="W52" i="11"/>
  <c r="W53" i="11"/>
  <c r="W54" i="11"/>
  <c r="W55" i="11"/>
  <c r="W56" i="11"/>
  <c r="W57" i="11"/>
  <c r="W58" i="11"/>
  <c r="W59" i="11"/>
  <c r="W60" i="11"/>
  <c r="W61" i="11"/>
  <c r="W62" i="11"/>
  <c r="W63" i="11"/>
  <c r="W64" i="11"/>
  <c r="W65" i="11"/>
  <c r="W66" i="11"/>
  <c r="W67" i="11"/>
  <c r="W68" i="11"/>
  <c r="W69" i="11"/>
  <c r="W70" i="11"/>
  <c r="W71" i="11"/>
  <c r="W72" i="11"/>
  <c r="W73" i="11"/>
  <c r="W74" i="11"/>
  <c r="W75" i="11"/>
  <c r="W76" i="11"/>
  <c r="W77" i="11"/>
  <c r="W78" i="11"/>
  <c r="W79" i="11"/>
  <c r="W80" i="11"/>
  <c r="W81" i="11"/>
  <c r="W82" i="11"/>
  <c r="W83" i="11"/>
  <c r="W84" i="11"/>
  <c r="W85" i="11"/>
  <c r="W86" i="11"/>
  <c r="W87" i="11"/>
  <c r="W88" i="11"/>
  <c r="W89" i="11"/>
  <c r="W90" i="11"/>
  <c r="W91" i="11"/>
  <c r="W92" i="11"/>
  <c r="W93" i="11"/>
  <c r="W94" i="11"/>
  <c r="W95" i="11"/>
  <c r="W96" i="11"/>
  <c r="W97" i="11"/>
  <c r="W98" i="11"/>
  <c r="W99" i="11"/>
  <c r="W100" i="11"/>
  <c r="W101" i="11"/>
  <c r="W102" i="11"/>
  <c r="W103" i="11"/>
  <c r="W4" i="11"/>
  <c r="B38" i="2"/>
  <c r="B37" i="2"/>
  <c r="B36" i="2"/>
  <c r="B35" i="2"/>
  <c r="B34" i="2"/>
  <c r="B33" i="2"/>
  <c r="B29" i="2"/>
  <c r="B28" i="2"/>
  <c r="B27" i="2"/>
  <c r="B26" i="2"/>
  <c r="B25" i="2"/>
  <c r="B24" i="2"/>
  <c r="B20" i="2"/>
  <c r="B19" i="2"/>
  <c r="B18" i="2"/>
  <c r="B17" i="2"/>
  <c r="B16" i="2"/>
  <c r="B15" i="2"/>
  <c r="C7" i="2"/>
  <c r="C5" i="2"/>
  <c r="C26" i="1"/>
  <c r="C16" i="1"/>
  <c r="K6" i="1"/>
  <c r="J6" i="1"/>
  <c r="I6" i="1"/>
  <c r="H6" i="1"/>
  <c r="G6" i="1"/>
  <c r="K5" i="1"/>
  <c r="J5" i="1"/>
  <c r="I5" i="1"/>
  <c r="H5" i="1"/>
  <c r="G5" i="1"/>
  <c r="K4" i="1"/>
  <c r="J4" i="1"/>
  <c r="I4" i="1"/>
  <c r="H4" i="1"/>
  <c r="G4" i="1"/>
  <c r="K3" i="1"/>
  <c r="J3" i="1"/>
  <c r="I3" i="1"/>
  <c r="H3" i="1"/>
  <c r="G3" i="1"/>
  <c r="F22" i="4"/>
  <c r="C33" i="3"/>
  <c r="D36" i="5"/>
  <c r="D35" i="5"/>
  <c r="D34" i="5"/>
  <c r="D33" i="5"/>
  <c r="D32" i="5"/>
  <c r="D31" i="5"/>
  <c r="A28" i="14"/>
  <c r="A27" i="14"/>
  <c r="A26" i="14"/>
  <c r="A25" i="14"/>
  <c r="A24" i="14"/>
  <c r="B13" i="4"/>
  <c r="S7" i="14"/>
  <c r="N18" i="14"/>
  <c r="N17" i="14"/>
  <c r="N16" i="14"/>
  <c r="N15" i="14"/>
  <c r="N14" i="14"/>
  <c r="N13" i="14"/>
  <c r="N12" i="14"/>
  <c r="N11" i="14"/>
  <c r="N10" i="14"/>
  <c r="N9" i="14"/>
  <c r="N8" i="14"/>
  <c r="N7" i="14"/>
  <c r="N6" i="14"/>
  <c r="N5" i="14"/>
  <c r="N4" i="14"/>
  <c r="N3" i="14"/>
  <c r="D2" i="16" a="1"/>
  <c r="D2" i="16"/>
  <c r="W27" i="15"/>
  <c r="W26" i="15"/>
  <c r="W25" i="15"/>
  <c r="W23" i="15"/>
  <c r="S23" i="15"/>
  <c r="W22" i="15"/>
  <c r="S22" i="15"/>
  <c r="W21" i="15"/>
  <c r="S21" i="15"/>
  <c r="W20" i="15"/>
  <c r="S20" i="15"/>
  <c r="W19" i="15"/>
  <c r="S19" i="15"/>
  <c r="W18" i="15"/>
  <c r="S18" i="15"/>
  <c r="W17" i="15"/>
  <c r="S17" i="15"/>
  <c r="W16" i="15"/>
  <c r="S16" i="15"/>
  <c r="W15" i="15"/>
  <c r="S15" i="15"/>
  <c r="W14" i="15"/>
  <c r="S14" i="15"/>
  <c r="W13" i="15"/>
  <c r="S13" i="15"/>
  <c r="W12" i="15"/>
  <c r="S12" i="15"/>
  <c r="W11" i="15"/>
  <c r="S11" i="15"/>
  <c r="W10" i="15"/>
  <c r="S10" i="15"/>
  <c r="W9" i="15"/>
  <c r="S9" i="15"/>
  <c r="W8" i="15"/>
  <c r="S8" i="15"/>
  <c r="W7" i="15"/>
  <c r="S7" i="15"/>
  <c r="W6" i="15"/>
  <c r="S6" i="15"/>
  <c r="W5" i="15"/>
  <c r="S5" i="15"/>
  <c r="W4" i="15"/>
  <c r="S4" i="15"/>
  <c r="G44" i="10"/>
  <c r="G43" i="10"/>
  <c r="G42" i="10"/>
  <c r="G41" i="10"/>
  <c r="G40" i="10"/>
  <c r="G39" i="10"/>
  <c r="G38" i="10"/>
  <c r="G37" i="10"/>
  <c r="G36" i="10"/>
  <c r="G35" i="10"/>
  <c r="G34" i="10"/>
  <c r="G33" i="10"/>
  <c r="G32" i="10"/>
  <c r="G31" i="10"/>
  <c r="G30" i="10"/>
  <c r="G29" i="10"/>
  <c r="G28" i="10"/>
  <c r="G27" i="10"/>
  <c r="G26" i="10"/>
  <c r="G25" i="10"/>
  <c r="G24" i="10"/>
  <c r="G23" i="10"/>
  <c r="G22" i="10"/>
  <c r="G21" i="10"/>
  <c r="G20" i="10"/>
  <c r="G19" i="10"/>
  <c r="G18" i="10"/>
  <c r="G17" i="10"/>
  <c r="G16" i="10"/>
  <c r="G15" i="10"/>
  <c r="G14" i="10"/>
  <c r="G13" i="10"/>
  <c r="G12" i="10"/>
  <c r="G11" i="10"/>
  <c r="G10" i="10"/>
  <c r="G9" i="10"/>
  <c r="G8" i="10"/>
  <c r="G7" i="10"/>
  <c r="G6" i="10"/>
  <c r="G5" i="10"/>
  <c r="G4" i="10"/>
  <c r="G3" i="10"/>
  <c r="C39" i="3"/>
  <c r="C35" i="3"/>
  <c r="C38" i="3"/>
  <c r="C34" i="3"/>
  <c r="C32" i="3"/>
  <c r="C31" i="3"/>
  <c r="C30" i="3"/>
  <c r="C29" i="3"/>
  <c r="B21" i="3"/>
  <c r="B19" i="3"/>
  <c r="B16" i="3"/>
  <c r="B15" i="3"/>
  <c r="C36" i="3"/>
  <c r="C37" i="3"/>
</calcChain>
</file>

<file path=xl/sharedStrings.xml><?xml version="1.0" encoding="utf-8"?>
<sst xmlns="http://schemas.openxmlformats.org/spreadsheetml/2006/main" count="3964" uniqueCount="915">
  <si>
    <t>name</t>
  </si>
  <si>
    <t>eco</t>
  </si>
  <si>
    <t>eng</t>
  </si>
  <si>
    <t>bk</t>
  </si>
  <si>
    <t>it</t>
  </si>
  <si>
    <t>ram</t>
  </si>
  <si>
    <t>raj</t>
  </si>
  <si>
    <t>kk</t>
  </si>
  <si>
    <t>pk</t>
  </si>
  <si>
    <t>sum</t>
  </si>
  <si>
    <t>avg</t>
  </si>
  <si>
    <t>min</t>
  </si>
  <si>
    <t>max</t>
  </si>
  <si>
    <t>count</t>
  </si>
  <si>
    <t>Text Based Functions</t>
  </si>
  <si>
    <t>Basic Excel Functions</t>
  </si>
  <si>
    <t>CONCATENATE</t>
  </si>
  <si>
    <t>RAJ</t>
  </si>
  <si>
    <t>SINGH</t>
  </si>
  <si>
    <t>singh</t>
  </si>
  <si>
    <t>ravi</t>
  </si>
  <si>
    <t>sharma</t>
  </si>
  <si>
    <t>Rank</t>
  </si>
  <si>
    <t>City</t>
  </si>
  <si>
    <t>Population (2011)</t>
  </si>
  <si>
    <t>Population (2001)</t>
  </si>
  <si>
    <t>State or union territory</t>
  </si>
  <si>
    <t>Mumbai</t>
  </si>
  <si>
    <t>Maharashtra</t>
  </si>
  <si>
    <t>Delhi</t>
  </si>
  <si>
    <t>Bangalore</t>
  </si>
  <si>
    <t>Karnataka</t>
  </si>
  <si>
    <t>Hyderabad</t>
  </si>
  <si>
    <t>Telangana</t>
  </si>
  <si>
    <t>LOWER</t>
  </si>
  <si>
    <t>SMITH, Mike</t>
  </si>
  <si>
    <t>Johnson, Matthew</t>
  </si>
  <si>
    <t>Williams, JANET</t>
  </si>
  <si>
    <t>Brown, SanDRA</t>
  </si>
  <si>
    <t>JONES, Lisa</t>
  </si>
  <si>
    <t>Millar, Peter</t>
  </si>
  <si>
    <t>UPPER</t>
  </si>
  <si>
    <t>PROPER</t>
  </si>
  <si>
    <t>smith, mike</t>
  </si>
  <si>
    <t>johnson, matthew</t>
  </si>
  <si>
    <t>williams, janet</t>
  </si>
  <si>
    <t>BROWN, SANDRA</t>
  </si>
  <si>
    <t>JONES, LISA</t>
  </si>
  <si>
    <t>MILLAR, PETER</t>
  </si>
  <si>
    <t xml:space="preserve">SMALL </t>
  </si>
  <si>
    <t>Bank</t>
  </si>
  <si>
    <t>Market Share in Car loans</t>
  </si>
  <si>
    <t>HDFC Bank</t>
  </si>
  <si>
    <t>SBI</t>
  </si>
  <si>
    <t>Kotak Mahindra Bank</t>
  </si>
  <si>
    <t>ICICI Bank</t>
  </si>
  <si>
    <t>Axis Bank</t>
  </si>
  <si>
    <t>Others</t>
  </si>
  <si>
    <t>LARGE</t>
  </si>
  <si>
    <t>ROUND Function</t>
  </si>
  <si>
    <t>NUMBER</t>
  </si>
  <si>
    <t>DIGITS</t>
  </si>
  <si>
    <t>RESULT</t>
  </si>
  <si>
    <t>DATE FUNCTION</t>
  </si>
  <si>
    <t>Description (Result)</t>
  </si>
  <si>
    <t>TODAY</t>
  </si>
  <si>
    <t>Current date (varies)</t>
  </si>
  <si>
    <t xml:space="preserve">NOW </t>
  </si>
  <si>
    <t>Current date and time (varies)</t>
  </si>
  <si>
    <t>DATE</t>
  </si>
  <si>
    <t>TIME</t>
  </si>
  <si>
    <t>Date Functions</t>
  </si>
  <si>
    <t>Description</t>
  </si>
  <si>
    <t>Example</t>
  </si>
  <si>
    <t>Date</t>
  </si>
  <si>
    <t>Adds day, month, year</t>
  </si>
  <si>
    <t>Today</t>
  </si>
  <si>
    <t>Current date</t>
  </si>
  <si>
    <t>Now</t>
  </si>
  <si>
    <t>Current date and time</t>
  </si>
  <si>
    <t>Day</t>
  </si>
  <si>
    <t xml:space="preserve">Extracts day fromCurrent date </t>
  </si>
  <si>
    <t>Month</t>
  </si>
  <si>
    <t xml:space="preserve">Extracts month fromCurrent date </t>
  </si>
  <si>
    <t>Year</t>
  </si>
  <si>
    <t>Extracts year from Curent date</t>
  </si>
  <si>
    <t>Time</t>
  </si>
  <si>
    <t>Adds Hr, min, second</t>
  </si>
  <si>
    <t>Hour</t>
  </si>
  <si>
    <t>Extracts Hours from given time</t>
  </si>
  <si>
    <t>Minute</t>
  </si>
  <si>
    <t>Extracts Minutes from given time</t>
  </si>
  <si>
    <t>Second</t>
  </si>
  <si>
    <t>Extracts Seconds from given time</t>
  </si>
  <si>
    <t>Weekday</t>
  </si>
  <si>
    <t xml:space="preserve">Extracts day from Current date </t>
  </si>
  <si>
    <t>Important Statistical&amp; Mathematical Function</t>
  </si>
  <si>
    <t>COUNT Function</t>
  </si>
  <si>
    <t>COUNTA Function</t>
  </si>
  <si>
    <t>COUNTBLANK Function</t>
  </si>
  <si>
    <t>SUMIFS Function</t>
  </si>
  <si>
    <t>COUNTIFS Function</t>
  </si>
  <si>
    <t>AVERAGEIFS Function</t>
  </si>
  <si>
    <t>IF Function</t>
  </si>
  <si>
    <t>Working with LOOKUP and Reference Function</t>
  </si>
  <si>
    <t>RateTable</t>
  </si>
  <si>
    <t>PO</t>
  </si>
  <si>
    <t>Name</t>
  </si>
  <si>
    <t>Rating</t>
  </si>
  <si>
    <t>Numerical Score</t>
  </si>
  <si>
    <t>Excellent</t>
  </si>
  <si>
    <t>Babbitt, George</t>
  </si>
  <si>
    <t>Fair</t>
  </si>
  <si>
    <t>Very Good</t>
  </si>
  <si>
    <t>Checker, Charles</t>
  </si>
  <si>
    <t>Satisfactory</t>
  </si>
  <si>
    <t>Good</t>
  </si>
  <si>
    <t>Belli, Melvin</t>
  </si>
  <si>
    <t>Bench, John</t>
  </si>
  <si>
    <t>Bickle, Travis</t>
  </si>
  <si>
    <t>Poor</t>
  </si>
  <si>
    <t>Martinet, Jean</t>
  </si>
  <si>
    <t>Fail</t>
  </si>
  <si>
    <t>Cabot, Sebastian</t>
  </si>
  <si>
    <t>Carson, Kit</t>
  </si>
  <si>
    <t>Chauvin, Nicolas</t>
  </si>
  <si>
    <t>Bates, Norman</t>
  </si>
  <si>
    <t>Björling, Jussi</t>
  </si>
  <si>
    <t>Claypool, Ida</t>
  </si>
  <si>
    <t>Empcode</t>
  </si>
  <si>
    <t>First Name</t>
  </si>
  <si>
    <t>Last Name</t>
  </si>
  <si>
    <t>Dept</t>
  </si>
  <si>
    <t>Region</t>
  </si>
  <si>
    <t>Branch</t>
  </si>
  <si>
    <t>Hiredate</t>
  </si>
  <si>
    <t>Salary</t>
  </si>
  <si>
    <t>Suman</t>
  </si>
  <si>
    <t>Shinde</t>
  </si>
  <si>
    <t>Sales</t>
  </si>
  <si>
    <t>east</t>
  </si>
  <si>
    <t>Cuttack</t>
  </si>
  <si>
    <t>Andre</t>
  </si>
  <si>
    <t>Fernendes</t>
  </si>
  <si>
    <t>Mktg</t>
  </si>
  <si>
    <t>Darjeeling</t>
  </si>
  <si>
    <t>Meera</t>
  </si>
  <si>
    <t>Lalwani</t>
  </si>
  <si>
    <t>Finance</t>
  </si>
  <si>
    <t>Calcutta</t>
  </si>
  <si>
    <t>aalok</t>
  </si>
  <si>
    <t>Trivedi</t>
  </si>
  <si>
    <t>Admin</t>
  </si>
  <si>
    <t>Satinder Kaur</t>
  </si>
  <si>
    <t>Sasan</t>
  </si>
  <si>
    <t>Patna</t>
  </si>
  <si>
    <t>Bharat</t>
  </si>
  <si>
    <t>Shetty</t>
  </si>
  <si>
    <t>Aalam</t>
  </si>
  <si>
    <t>Qureshi</t>
  </si>
  <si>
    <t>Personnel</t>
  </si>
  <si>
    <t>Kirtikar</t>
  </si>
  <si>
    <t>Sardesai</t>
  </si>
  <si>
    <t>Pooja</t>
  </si>
  <si>
    <t>Gokhale</t>
  </si>
  <si>
    <t>R&amp;D</t>
  </si>
  <si>
    <t>Shaheen</t>
  </si>
  <si>
    <t>Khan</t>
  </si>
  <si>
    <t>Vishal</t>
  </si>
  <si>
    <t>Virsinghani</t>
  </si>
  <si>
    <t>CCD</t>
  </si>
  <si>
    <t>Gangtok</t>
  </si>
  <si>
    <t>Lalita</t>
  </si>
  <si>
    <t>Rao</t>
  </si>
  <si>
    <t>Guwahati</t>
  </si>
  <si>
    <t>Timsi</t>
  </si>
  <si>
    <t>Desai</t>
  </si>
  <si>
    <t>Reeta</t>
  </si>
  <si>
    <t>Naik</t>
  </si>
  <si>
    <t>Nita</t>
  </si>
  <si>
    <t>Pandhya</t>
  </si>
  <si>
    <t>Suraj</t>
  </si>
  <si>
    <t>Saksena</t>
  </si>
  <si>
    <t>Kalpana</t>
  </si>
  <si>
    <t>Shirishkar</t>
  </si>
  <si>
    <t>Pinky</t>
  </si>
  <si>
    <t>Robert</t>
  </si>
  <si>
    <t>Niki</t>
  </si>
  <si>
    <t>Digaria</t>
  </si>
  <si>
    <t>Payal</t>
  </si>
  <si>
    <t>Singhani</t>
  </si>
  <si>
    <t>Raja</t>
  </si>
  <si>
    <t>Raymondekar</t>
  </si>
  <si>
    <t>north</t>
  </si>
  <si>
    <t>Ferozepur</t>
  </si>
  <si>
    <t>Beena</t>
  </si>
  <si>
    <t>Mavadia</t>
  </si>
  <si>
    <t>Seema</t>
  </si>
  <si>
    <t>Ranganathan</t>
  </si>
  <si>
    <t>Kanpur</t>
  </si>
  <si>
    <t>Julie</t>
  </si>
  <si>
    <t>D'Souza</t>
  </si>
  <si>
    <t>Mathura</t>
  </si>
  <si>
    <t>Neena</t>
  </si>
  <si>
    <t>Mukherjee</t>
  </si>
  <si>
    <t>Agra</t>
  </si>
  <si>
    <t>Pankaj</t>
  </si>
  <si>
    <t>Sutradhar</t>
  </si>
  <si>
    <t>Ambala</t>
  </si>
  <si>
    <t>Shilpa</t>
  </si>
  <si>
    <t>Lele</t>
  </si>
  <si>
    <t>Jammu</t>
  </si>
  <si>
    <t>K. Sita</t>
  </si>
  <si>
    <t>Narayanan</t>
  </si>
  <si>
    <t>Priya</t>
  </si>
  <si>
    <t>Shirodkar</t>
  </si>
  <si>
    <t>Jaipur</t>
  </si>
  <si>
    <t>Parvati</t>
  </si>
  <si>
    <t>Khanna</t>
  </si>
  <si>
    <t>Farhan</t>
  </si>
  <si>
    <t>Sadiq</t>
  </si>
  <si>
    <t>Hajra</t>
  </si>
  <si>
    <t>Hoonjan</t>
  </si>
  <si>
    <t>Giriraj</t>
  </si>
  <si>
    <t>Gupta</t>
  </si>
  <si>
    <t>Tapan</t>
  </si>
  <si>
    <t>Ghoshal</t>
  </si>
  <si>
    <t>Zarina</t>
  </si>
  <si>
    <t>Vora</t>
  </si>
  <si>
    <t>Lucknow</t>
  </si>
  <si>
    <t>Chitra</t>
  </si>
  <si>
    <t>Pednekar</t>
  </si>
  <si>
    <t>Aligarh</t>
  </si>
  <si>
    <t>Sheetal</t>
  </si>
  <si>
    <t>Dodhia</t>
  </si>
  <si>
    <t>delhi</t>
  </si>
  <si>
    <t>Kinnari</t>
  </si>
  <si>
    <t>Mehta</t>
  </si>
  <si>
    <t>Jeena</t>
  </si>
  <si>
    <t>Baig</t>
  </si>
  <si>
    <t>Vicky</t>
  </si>
  <si>
    <t>Joshi</t>
  </si>
  <si>
    <t>Mario</t>
  </si>
  <si>
    <t>Fernandes</t>
  </si>
  <si>
    <t>Heena</t>
  </si>
  <si>
    <t>Godbole</t>
  </si>
  <si>
    <t>Maya</t>
  </si>
  <si>
    <t>Panchal</t>
  </si>
  <si>
    <t>Anuradha</t>
  </si>
  <si>
    <t>Zha</t>
  </si>
  <si>
    <t>Asha</t>
  </si>
  <si>
    <t>Waheda</t>
  </si>
  <si>
    <t>Sheikh</t>
  </si>
  <si>
    <t>Parul</t>
  </si>
  <si>
    <t>Shah</t>
  </si>
  <si>
    <t>Uday</t>
  </si>
  <si>
    <t>Mandakini</t>
  </si>
  <si>
    <t>Pravin</t>
  </si>
  <si>
    <t>Laveena</t>
  </si>
  <si>
    <t>Shenoy</t>
  </si>
  <si>
    <t>Drishti</t>
  </si>
  <si>
    <t>Sagar</t>
  </si>
  <si>
    <t>Bidkar</t>
  </si>
  <si>
    <t>Dayanand</t>
  </si>
  <si>
    <t>Gandhi</t>
  </si>
  <si>
    <t>Kunal</t>
  </si>
  <si>
    <t>Ruby</t>
  </si>
  <si>
    <t>Joseph</t>
  </si>
  <si>
    <t>Sonia</t>
  </si>
  <si>
    <t>Tejal</t>
  </si>
  <si>
    <t>Patel</t>
  </si>
  <si>
    <t>Priyanka</t>
  </si>
  <si>
    <t>Chetan</t>
  </si>
  <si>
    <t>Dalvi</t>
  </si>
  <si>
    <t>Kuldeep</t>
  </si>
  <si>
    <t>Sharma</t>
  </si>
  <si>
    <t>south</t>
  </si>
  <si>
    <t>Hydrabad</t>
  </si>
  <si>
    <t>Director</t>
  </si>
  <si>
    <t>cochin</t>
  </si>
  <si>
    <t>Jasbinder</t>
  </si>
  <si>
    <t>Khurana</t>
  </si>
  <si>
    <t>Manglore</t>
  </si>
  <si>
    <t>Rishi</t>
  </si>
  <si>
    <t>Malik</t>
  </si>
  <si>
    <t>Banglore</t>
  </si>
  <si>
    <t>Ankur</t>
  </si>
  <si>
    <t>Arun</t>
  </si>
  <si>
    <t>Parikh</t>
  </si>
  <si>
    <t>Mysore</t>
  </si>
  <si>
    <t>Richa</t>
  </si>
  <si>
    <t>Raje</t>
  </si>
  <si>
    <t>Rakesh</t>
  </si>
  <si>
    <t>Kumar</t>
  </si>
  <si>
    <t>Katti</t>
  </si>
  <si>
    <t>Surti</t>
  </si>
  <si>
    <t>chennai</t>
  </si>
  <si>
    <t>Disha</t>
  </si>
  <si>
    <t>Parmar</t>
  </si>
  <si>
    <t>Geeta</t>
  </si>
  <si>
    <t>Darekar</t>
  </si>
  <si>
    <t>Trivanadrum</t>
  </si>
  <si>
    <t>Veena</t>
  </si>
  <si>
    <t>Patil</t>
  </si>
  <si>
    <t>Yamini</t>
  </si>
  <si>
    <t>Tara</t>
  </si>
  <si>
    <t>Phule</t>
  </si>
  <si>
    <t>Jignesh</t>
  </si>
  <si>
    <t>Tripathi</t>
  </si>
  <si>
    <t>Harsha</t>
  </si>
  <si>
    <t>Kabir</t>
  </si>
  <si>
    <t>Pushpa</t>
  </si>
  <si>
    <t>Raut</t>
  </si>
  <si>
    <t>Rupesh</t>
  </si>
  <si>
    <t>Sawant</t>
  </si>
  <si>
    <t>Deepak</t>
  </si>
  <si>
    <t>Jain</t>
  </si>
  <si>
    <t>west</t>
  </si>
  <si>
    <t>Pune</t>
  </si>
  <si>
    <t>Sujay</t>
  </si>
  <si>
    <t>Madhrani</t>
  </si>
  <si>
    <t>Aakash</t>
  </si>
  <si>
    <t>Dixit</t>
  </si>
  <si>
    <t>Nasik</t>
  </si>
  <si>
    <t>Suchita</t>
  </si>
  <si>
    <t>Shazia</t>
  </si>
  <si>
    <t>Nimkar</t>
  </si>
  <si>
    <t>Mala</t>
  </si>
  <si>
    <t>Bhaduri</t>
  </si>
  <si>
    <t>Khetan</t>
  </si>
  <si>
    <t>Surat</t>
  </si>
  <si>
    <t>Piyush</t>
  </si>
  <si>
    <t>Neha</t>
  </si>
  <si>
    <t>Baroda</t>
  </si>
  <si>
    <t>Ruheal</t>
  </si>
  <si>
    <t>Mehul</t>
  </si>
  <si>
    <t>Sheth</t>
  </si>
  <si>
    <t>Nagpur</t>
  </si>
  <si>
    <t>Kajal</t>
  </si>
  <si>
    <t>Joglekar</t>
  </si>
  <si>
    <t>Surendra</t>
  </si>
  <si>
    <t>Godse</t>
  </si>
  <si>
    <t>Panji</t>
  </si>
  <si>
    <t>Nayeem</t>
  </si>
  <si>
    <t>Deep</t>
  </si>
  <si>
    <t>Chhaya</t>
  </si>
  <si>
    <t>Vinit</t>
  </si>
  <si>
    <t>Shrivastava</t>
  </si>
  <si>
    <t>Radhika</t>
  </si>
  <si>
    <t>Kulkarni</t>
  </si>
  <si>
    <t>Indu</t>
  </si>
  <si>
    <t>EMP INFO</t>
  </si>
  <si>
    <t>Employee Information System</t>
  </si>
  <si>
    <t>Employee Code</t>
  </si>
  <si>
    <t>Department</t>
  </si>
  <si>
    <t>State</t>
  </si>
  <si>
    <t>Hours</t>
  </si>
  <si>
    <t>Rate</t>
  </si>
  <si>
    <t>Wage</t>
  </si>
  <si>
    <t>Location</t>
  </si>
  <si>
    <t>Trained?</t>
  </si>
  <si>
    <t>Seat Pref.</t>
  </si>
  <si>
    <t>Abrams</t>
  </si>
  <si>
    <t>Andrea</t>
  </si>
  <si>
    <t>Marketing</t>
  </si>
  <si>
    <t>NY</t>
  </si>
  <si>
    <t>Mobile</t>
  </si>
  <si>
    <t>No</t>
  </si>
  <si>
    <t>Aisle</t>
  </si>
  <si>
    <t>Dugan</t>
  </si>
  <si>
    <t>Aparna</t>
  </si>
  <si>
    <t>IT</t>
  </si>
  <si>
    <t>PA</t>
  </si>
  <si>
    <t>Minzner</t>
  </si>
  <si>
    <t>Brian</t>
  </si>
  <si>
    <t>Office</t>
  </si>
  <si>
    <t>Yes</t>
  </si>
  <si>
    <t>Marone</t>
  </si>
  <si>
    <t>Brooke</t>
  </si>
  <si>
    <t>VT</t>
  </si>
  <si>
    <t>Window</t>
  </si>
  <si>
    <t>McIntyre</t>
  </si>
  <si>
    <t>Carl</t>
  </si>
  <si>
    <t>Graphics</t>
  </si>
  <si>
    <t>NJ</t>
  </si>
  <si>
    <t>Buckleitner</t>
  </si>
  <si>
    <t>Carly</t>
  </si>
  <si>
    <t>HR</t>
  </si>
  <si>
    <t>More</t>
  </si>
  <si>
    <t>Carol</t>
  </si>
  <si>
    <t>Executive</t>
  </si>
  <si>
    <t>Birman</t>
  </si>
  <si>
    <t>Fitts</t>
  </si>
  <si>
    <t>Christine</t>
  </si>
  <si>
    <t>Jorgensen</t>
  </si>
  <si>
    <t>Daniel</t>
  </si>
  <si>
    <t>Coules</t>
  </si>
  <si>
    <t>Duke</t>
  </si>
  <si>
    <t>CA</t>
  </si>
  <si>
    <t>Stryker</t>
  </si>
  <si>
    <t>Fred</t>
  </si>
  <si>
    <t>CT</t>
  </si>
  <si>
    <t>Sipes</t>
  </si>
  <si>
    <t>James</t>
  </si>
  <si>
    <t>Picker</t>
  </si>
  <si>
    <t>Meacham</t>
  </si>
  <si>
    <t>Jeremy</t>
  </si>
  <si>
    <t>Petsch</t>
  </si>
  <si>
    <t>Rampulla</t>
  </si>
  <si>
    <t>Judith</t>
  </si>
  <si>
    <t>Novick</t>
  </si>
  <si>
    <t>Kenneth</t>
  </si>
  <si>
    <t>Leung</t>
  </si>
  <si>
    <t>Kerry</t>
  </si>
  <si>
    <t>Marciano</t>
  </si>
  <si>
    <t>Kim</t>
  </si>
  <si>
    <t>Deshpande</t>
  </si>
  <si>
    <t>Krishna</t>
  </si>
  <si>
    <t>Philips</t>
  </si>
  <si>
    <t>Laura</t>
  </si>
  <si>
    <t>IL</t>
  </si>
  <si>
    <t>Lowenfeld</t>
  </si>
  <si>
    <t>Leanne</t>
  </si>
  <si>
    <t>Colvin</t>
  </si>
  <si>
    <t>Lois</t>
  </si>
  <si>
    <t>Fitzpatrick</t>
  </si>
  <si>
    <t>Louan</t>
  </si>
  <si>
    <t>Rehal</t>
  </si>
  <si>
    <t>Marc</t>
  </si>
  <si>
    <t>Kreanow</t>
  </si>
  <si>
    <t>Marianne</t>
  </si>
  <si>
    <t>Boyle</t>
  </si>
  <si>
    <t>Meg</t>
  </si>
  <si>
    <t>McGowan</t>
  </si>
  <si>
    <t>Paul</t>
  </si>
  <si>
    <t>Wilson</t>
  </si>
  <si>
    <t>Liebowitz</t>
  </si>
  <si>
    <t>Rebecca</t>
  </si>
  <si>
    <t>Cohen</t>
  </si>
  <si>
    <t>Rosanne</t>
  </si>
  <si>
    <t>Zarish</t>
  </si>
  <si>
    <t>Shelli</t>
  </si>
  <si>
    <t>Richardson</t>
  </si>
  <si>
    <t>Warren</t>
  </si>
  <si>
    <t>DeTorres</t>
  </si>
  <si>
    <t>Wendy</t>
  </si>
  <si>
    <t>Customized Sorting</t>
  </si>
  <si>
    <t>Country</t>
  </si>
  <si>
    <t>Quarter</t>
  </si>
  <si>
    <t>Priority</t>
  </si>
  <si>
    <t>Smith</t>
  </si>
  <si>
    <t>UK</t>
  </si>
  <si>
    <t>Qtr 3</t>
  </si>
  <si>
    <t>Low</t>
  </si>
  <si>
    <t>Johnson</t>
  </si>
  <si>
    <t>USA</t>
  </si>
  <si>
    <t>Qtr 4</t>
  </si>
  <si>
    <t>High</t>
  </si>
  <si>
    <t>Williams</t>
  </si>
  <si>
    <t>Qtr 2</t>
  </si>
  <si>
    <t>Jones</t>
  </si>
  <si>
    <t>Normal</t>
  </si>
  <si>
    <t>Brown</t>
  </si>
  <si>
    <t>Qtr 1</t>
  </si>
  <si>
    <t>Color Sorting</t>
  </si>
  <si>
    <t>c</t>
  </si>
  <si>
    <t>Filtering a List</t>
  </si>
  <si>
    <t>Data Validation</t>
  </si>
  <si>
    <t>Conditional Formatting</t>
  </si>
  <si>
    <t>StartDate</t>
  </si>
  <si>
    <t>EndDate</t>
  </si>
  <si>
    <t>Days Between</t>
  </si>
  <si>
    <t>?</t>
  </si>
  <si>
    <t>FirstDate</t>
  </si>
  <si>
    <t>SecondDate</t>
  </si>
  <si>
    <t>Interval</t>
  </si>
  <si>
    <t>Difference</t>
  </si>
  <si>
    <t>days</t>
  </si>
  <si>
    <t>months</t>
  </si>
  <si>
    <t>years</t>
  </si>
  <si>
    <t>yeardays</t>
  </si>
  <si>
    <t>yearmonths</t>
  </si>
  <si>
    <t>monthdays</t>
  </si>
  <si>
    <t>Years</t>
  </si>
  <si>
    <t>Days in future</t>
  </si>
  <si>
    <t>Holidays</t>
  </si>
  <si>
    <t>Last Day of Month</t>
  </si>
  <si>
    <t>First Day Next Month</t>
  </si>
  <si>
    <t>Vest Date</t>
  </si>
  <si>
    <t>Workday in Future</t>
  </si>
  <si>
    <t>Last Monday</t>
  </si>
  <si>
    <t>Serial Date</t>
  </si>
  <si>
    <t>WEEKDAY result</t>
  </si>
  <si>
    <t>Due Date</t>
  </si>
  <si>
    <t>Days Between Date (End - Beg)</t>
  </si>
  <si>
    <t>Project Start</t>
  </si>
  <si>
    <t>Project End</t>
  </si>
  <si>
    <t>Working Days</t>
  </si>
  <si>
    <t>Holday</t>
  </si>
  <si>
    <t>Ctrl + Shift + ~</t>
  </si>
  <si>
    <t>Start</t>
  </si>
  <si>
    <t>List of First Days In Month</t>
  </si>
  <si>
    <t>adv excel course 02</t>
  </si>
  <si>
    <t>total days</t>
  </si>
  <si>
    <t>Property</t>
  </si>
  <si>
    <t>Section</t>
  </si>
  <si>
    <t>Value</t>
  </si>
  <si>
    <t>Property1</t>
  </si>
  <si>
    <t>section4</t>
  </si>
  <si>
    <t>Feb</t>
  </si>
  <si>
    <t>Jan</t>
  </si>
  <si>
    <t>Mar</t>
  </si>
  <si>
    <t>Apr</t>
  </si>
  <si>
    <t>May</t>
  </si>
  <si>
    <t>Jun</t>
  </si>
  <si>
    <t>section1</t>
  </si>
  <si>
    <t>section2</t>
  </si>
  <si>
    <t>section3</t>
  </si>
  <si>
    <t>section5</t>
  </si>
  <si>
    <t>section6</t>
  </si>
  <si>
    <t>Property2</t>
  </si>
  <si>
    <t>section11</t>
  </si>
  <si>
    <t>sectionAA</t>
  </si>
  <si>
    <t>section13</t>
  </si>
  <si>
    <t>sectionT</t>
  </si>
  <si>
    <t>sectionL</t>
  </si>
  <si>
    <t>sectionPK</t>
  </si>
  <si>
    <t>SalesRep</t>
  </si>
  <si>
    <t>Product</t>
  </si>
  <si>
    <t>Bellen</t>
  </si>
  <si>
    <t>Sunshine</t>
  </si>
  <si>
    <t>Carlota</t>
  </si>
  <si>
    <t>Sunset</t>
  </si>
  <si>
    <t>Majestic Beaut</t>
  </si>
  <si>
    <t>Dawn</t>
  </si>
  <si>
    <t>Wattage</t>
  </si>
  <si>
    <t>Life Hours</t>
  </si>
  <si>
    <t>Brand</t>
  </si>
  <si>
    <t>Unit Cost</t>
  </si>
  <si>
    <t>Box Quantity</t>
  </si>
  <si>
    <t>Boxes In Stock</t>
  </si>
  <si>
    <t>Value Of Stock</t>
  </si>
  <si>
    <t>Bulb</t>
  </si>
  <si>
    <t>Horizon</t>
  </si>
  <si>
    <t>Neon</t>
  </si>
  <si>
    <t>Spot</t>
  </si>
  <si>
    <t>Other</t>
  </si>
  <si>
    <t>Sunbeam</t>
  </si>
  <si>
    <t>unknown</t>
  </si>
  <si>
    <t>Count the number of products of a particular Brand which have a Life Hours rating.</t>
  </si>
  <si>
    <r>
      <t xml:space="preserve">These two cells are the </t>
    </r>
    <r>
      <rPr>
        <b/>
        <i/>
        <sz val="10"/>
        <rFont val="Arial"/>
        <family val="2"/>
      </rPr>
      <t>Criteria</t>
    </r>
    <r>
      <rPr>
        <i/>
        <sz val="10"/>
        <rFont val="Arial"/>
        <family val="2"/>
      </rPr>
      <t xml:space="preserve"> range.</t>
    </r>
  </si>
  <si>
    <t xml:space="preserve">Type the brand name : </t>
  </si>
  <si>
    <t>row 1</t>
  </si>
  <si>
    <t>The row numbers are not needed.</t>
  </si>
  <si>
    <t>row 2</t>
  </si>
  <si>
    <t>they are part of the illustration.</t>
  </si>
  <si>
    <t>row 3</t>
  </si>
  <si>
    <t>row 4</t>
  </si>
  <si>
    <t>row 5</t>
  </si>
  <si>
    <t>row 6</t>
  </si>
  <si>
    <t xml:space="preserve">Type a month to look for : </t>
  </si>
  <si>
    <t xml:space="preserve">Which row needs to be picked out : </t>
  </si>
  <si>
    <t xml:space="preserve">The result is : </t>
  </si>
  <si>
    <t>Target</t>
  </si>
  <si>
    <t>Result</t>
  </si>
  <si>
    <t>Alan</t>
  </si>
  <si>
    <t>Bob</t>
  </si>
  <si>
    <t>Eric</t>
  </si>
  <si>
    <t>David</t>
  </si>
  <si>
    <t>Sale Rep Criteria:</t>
  </si>
  <si>
    <t>COUNT</t>
  </si>
  <si>
    <t>COUNTA</t>
  </si>
  <si>
    <t>SUM</t>
  </si>
  <si>
    <t>Date Criteria:</t>
  </si>
  <si>
    <t>Counts Numbers</t>
  </si>
  <si>
    <t>Counts cells not empty</t>
  </si>
  <si>
    <t>Adds numbers</t>
  </si>
  <si>
    <t>Count ALL Numbers</t>
  </si>
  <si>
    <t>Count ALL Words</t>
  </si>
  <si>
    <t>Sum ALL Numbers</t>
  </si>
  <si>
    <t>Chin</t>
  </si>
  <si>
    <t>Gigi</t>
  </si>
  <si>
    <t>**When you specify a "criteria" or "condition" you are saying: "don't make the</t>
  </si>
  <si>
    <t>calculation on all the items, just on some of the items".</t>
  </si>
  <si>
    <t>COUNTIFS</t>
  </si>
  <si>
    <t>SUMIFS</t>
  </si>
  <si>
    <t>Criteria</t>
  </si>
  <si>
    <t>Count</t>
  </si>
  <si>
    <t>Sum</t>
  </si>
  <si>
    <t>COUNT BLANK</t>
  </si>
  <si>
    <t>AVERAGEIFS</t>
  </si>
  <si>
    <t>AVERAGE</t>
  </si>
  <si>
    <t>Sales Reps</t>
  </si>
  <si>
    <t>Total</t>
  </si>
  <si>
    <t>% of Sales Goal</t>
  </si>
  <si>
    <t>Sales Goal</t>
  </si>
  <si>
    <t>Sioux</t>
  </si>
  <si>
    <t>Jo</t>
  </si>
  <si>
    <t>Mo</t>
  </si>
  <si>
    <t>Phil</t>
  </si>
  <si>
    <t>Pham</t>
  </si>
  <si>
    <t>Shelia</t>
  </si>
  <si>
    <t>Ty</t>
  </si>
  <si>
    <t>Employee Name</t>
  </si>
  <si>
    <t>Hire Date</t>
  </si>
  <si>
    <t>Status</t>
  </si>
  <si>
    <t>Job Rating</t>
  </si>
  <si>
    <t>Half-Time</t>
  </si>
  <si>
    <t>Full Time</t>
  </si>
  <si>
    <t>Contract</t>
  </si>
  <si>
    <t>Hourly</t>
  </si>
  <si>
    <t>Create a column Chart that shows the sales for each Sales Rep.</t>
  </si>
  <si>
    <t>Monday Sales</t>
  </si>
  <si>
    <t>Sales Rep</t>
  </si>
  <si>
    <t>Sims</t>
  </si>
  <si>
    <t>Tina</t>
  </si>
  <si>
    <t>How VLOOKUP "sees" it</t>
  </si>
  <si>
    <t>Sales Amount</t>
  </si>
  <si>
    <t>Category</t>
  </si>
  <si>
    <t>Commission Paid</t>
  </si>
  <si>
    <t>Sub Par</t>
  </si>
  <si>
    <t>Par</t>
  </si>
  <si>
    <t>Above Par</t>
  </si>
  <si>
    <t>Your Sales</t>
  </si>
  <si>
    <t>Commission</t>
  </si>
  <si>
    <t>ID</t>
  </si>
  <si>
    <t>Last</t>
  </si>
  <si>
    <t>First</t>
  </si>
  <si>
    <t>E-mail</t>
  </si>
  <si>
    <t>Phone</t>
  </si>
  <si>
    <t>Leff</t>
  </si>
  <si>
    <t>Julianne</t>
  </si>
  <si>
    <t>253-559-4034</t>
  </si>
  <si>
    <t>Piano</t>
  </si>
  <si>
    <t>Milagros</t>
  </si>
  <si>
    <t>253-553-4381</t>
  </si>
  <si>
    <t>Coller</t>
  </si>
  <si>
    <t>Kathrine</t>
  </si>
  <si>
    <t>206-762-2195</t>
  </si>
  <si>
    <t>Stackpole</t>
  </si>
  <si>
    <t>Lonnie</t>
  </si>
  <si>
    <t>253-764-6538</t>
  </si>
  <si>
    <t>Lintz</t>
  </si>
  <si>
    <t>Kurt</t>
  </si>
  <si>
    <t>206-736-4510</t>
  </si>
  <si>
    <t>Dudgeon</t>
  </si>
  <si>
    <t>Penelope</t>
  </si>
  <si>
    <t>253-452-9723</t>
  </si>
  <si>
    <t>Hughs</t>
  </si>
  <si>
    <t>Pearlie</t>
  </si>
  <si>
    <t>253-719-7600</t>
  </si>
  <si>
    <t>Numbers above column header</t>
  </si>
  <si>
    <t>Price</t>
  </si>
  <si>
    <t>Bellen-234-B25R</t>
  </si>
  <si>
    <t>Carlota-345-C20R</t>
  </si>
  <si>
    <t>Quad-765-Q20L</t>
  </si>
  <si>
    <t>Quad</t>
  </si>
  <si>
    <t>B25R</t>
  </si>
  <si>
    <t>C20R</t>
  </si>
  <si>
    <t>Q20L</t>
  </si>
  <si>
    <t>Partial Text Lookup</t>
  </si>
  <si>
    <t>Boomerang</t>
  </si>
  <si>
    <t>Part Number</t>
  </si>
  <si>
    <t>Flight Range (meters)</t>
  </si>
  <si>
    <t xml:space="preserve">Bellen </t>
  </si>
  <si>
    <t>1000-165-B100</t>
  </si>
  <si>
    <t xml:space="preserve">Carlota </t>
  </si>
  <si>
    <t>1001-540-C101</t>
  </si>
  <si>
    <t xml:space="preserve">Majestic Beaut </t>
  </si>
  <si>
    <t>1002-394-M102</t>
  </si>
  <si>
    <t xml:space="preserve">Quad </t>
  </si>
  <si>
    <t>1003-307-Q103</t>
  </si>
  <si>
    <t xml:space="preserve">Sunshine </t>
  </si>
  <si>
    <t>1004-848-S104</t>
  </si>
  <si>
    <t xml:space="preserve">Sunset </t>
  </si>
  <si>
    <t>1005-155-S105</t>
  </si>
  <si>
    <t xml:space="preserve">Tri-Fly </t>
  </si>
  <si>
    <t>1006-552-T106</t>
  </si>
  <si>
    <t xml:space="preserve">Outdoor Tri-Fly </t>
  </si>
  <si>
    <t>1007-634-O107</t>
  </si>
  <si>
    <t>Space in 1st column of table</t>
  </si>
  <si>
    <t>Tri-Fly</t>
  </si>
  <si>
    <t>VLOOKUP with 3 lookup tables</t>
  </si>
  <si>
    <t>Units Sold</t>
  </si>
  <si>
    <t>Commission Rate</t>
  </si>
  <si>
    <t>Tata Tea</t>
  </si>
  <si>
    <t>Society Tea</t>
  </si>
  <si>
    <t>Taj Mahal Tea</t>
  </si>
  <si>
    <t>extra space in data</t>
  </si>
  <si>
    <t>10min</t>
  </si>
  <si>
    <t>10 min</t>
  </si>
  <si>
    <t>20 min</t>
  </si>
  <si>
    <t>20min</t>
  </si>
  <si>
    <t>5 min</t>
  </si>
  <si>
    <t>5min</t>
  </si>
  <si>
    <t>30min</t>
  </si>
  <si>
    <t>880-10035</t>
  </si>
  <si>
    <t>880-10034</t>
  </si>
  <si>
    <t>880-10033</t>
  </si>
  <si>
    <t>880-10032</t>
  </si>
  <si>
    <t>880-10031</t>
  </si>
  <si>
    <t>880-10030</t>
  </si>
  <si>
    <t>880-10029</t>
  </si>
  <si>
    <t>Row Labels</t>
  </si>
  <si>
    <t>Grand Total</t>
  </si>
  <si>
    <t>Sum of Salary</t>
  </si>
  <si>
    <t>Make Zero in Black</t>
  </si>
  <si>
    <t>Full Name</t>
  </si>
  <si>
    <t>Hello Suman Shinde</t>
  </si>
  <si>
    <t>Hello Andre Fernendes</t>
  </si>
  <si>
    <t>Hello Meera Lalwani</t>
  </si>
  <si>
    <t>Hello aalok Trivedi</t>
  </si>
  <si>
    <t>Hello Satinder Kaur Sasan</t>
  </si>
  <si>
    <t>Hello Bharat Shetty</t>
  </si>
  <si>
    <t>Hello Aalam Qureshi</t>
  </si>
  <si>
    <t>Hello Kirtikar Sardesai</t>
  </si>
  <si>
    <t>Hello Pooja Gokhale</t>
  </si>
  <si>
    <t>Hello Shaheen Khan</t>
  </si>
  <si>
    <t>Hello Vishal Virsinghani</t>
  </si>
  <si>
    <t>Hello Lalita Rao</t>
  </si>
  <si>
    <t>Hello Timsi Desai</t>
  </si>
  <si>
    <t>Hello Reeta Naik</t>
  </si>
  <si>
    <t>Hello Nita Pandhya</t>
  </si>
  <si>
    <t>Hello Suraj Saksena</t>
  </si>
  <si>
    <t>Hello Kalpana Shirishkar</t>
  </si>
  <si>
    <t>Hello Pinky Robert</t>
  </si>
  <si>
    <t>Hello Niki Digaria</t>
  </si>
  <si>
    <t>Hello Payal Singhani</t>
  </si>
  <si>
    <t>Hello Raja Raymondekar</t>
  </si>
  <si>
    <t>Hello Beena Mavadia</t>
  </si>
  <si>
    <t>Hello Seema Ranganathan</t>
  </si>
  <si>
    <t>Hello Julie D'Souza</t>
  </si>
  <si>
    <t>Hello Neena Mukherjee</t>
  </si>
  <si>
    <t>Hello Pankaj Sutradhar</t>
  </si>
  <si>
    <t>Hello Shilpa Lele</t>
  </si>
  <si>
    <t>Hello K. Sita Narayanan</t>
  </si>
  <si>
    <t>Hello Priya Shirodkar</t>
  </si>
  <si>
    <t>Hello Parvati Khanna</t>
  </si>
  <si>
    <t>Hello Farhan Sadiq</t>
  </si>
  <si>
    <t>Hello Hajra Hoonjan</t>
  </si>
  <si>
    <t>Hello Giriraj Gupta</t>
  </si>
  <si>
    <t>Hello Tapan Ghoshal</t>
  </si>
  <si>
    <t>Hello Zarina Vora</t>
  </si>
  <si>
    <t>Hello Chitra Pednekar</t>
  </si>
  <si>
    <t>Hello Sheetal Dodhia</t>
  </si>
  <si>
    <t>Hello Kinnari Mehta</t>
  </si>
  <si>
    <t>Hello Jeena Baig</t>
  </si>
  <si>
    <t>Hello Vicky Joshi</t>
  </si>
  <si>
    <t>Hello Mario Fernandes</t>
  </si>
  <si>
    <t>Hello Heena Godbole</t>
  </si>
  <si>
    <t>Hello Maya Panchal</t>
  </si>
  <si>
    <t>Hello Anuradha Zha</t>
  </si>
  <si>
    <t>Hello Asha Trivedi</t>
  </si>
  <si>
    <t>Hello Waheda Sheikh</t>
  </si>
  <si>
    <t>Hello Parul Shah</t>
  </si>
  <si>
    <t>Hello Uday Naik</t>
  </si>
  <si>
    <t>Hello Mandakini Desai</t>
  </si>
  <si>
    <t>Hello Pravin Joshi</t>
  </si>
  <si>
    <t>Hello Laveena Shenoy</t>
  </si>
  <si>
    <t>Hello Drishti Shah</t>
  </si>
  <si>
    <t>Hello Sagar Bidkar</t>
  </si>
  <si>
    <t>Hello Dayanand Gandhi</t>
  </si>
  <si>
    <t>Hello Kunal Shah</t>
  </si>
  <si>
    <t>Hello Ruby Joseph</t>
  </si>
  <si>
    <t>Hello Sonia Sasan</t>
  </si>
  <si>
    <t>Hello Tejal Patel</t>
  </si>
  <si>
    <t>Hello Priyanka Mehta</t>
  </si>
  <si>
    <t>Hello Chetan Dalvi</t>
  </si>
  <si>
    <t>Hello Kuldeep Sharma</t>
  </si>
  <si>
    <t>Hello Sheetal Desai</t>
  </si>
  <si>
    <t>Hello Jasbinder Khurana</t>
  </si>
  <si>
    <t>Hello Rishi Malik</t>
  </si>
  <si>
    <t>Hello Ankur Joshi</t>
  </si>
  <si>
    <t>Hello Arun Joshi</t>
  </si>
  <si>
    <t>Hello Shilpa Parikh</t>
  </si>
  <si>
    <t>Hello Richa Raje</t>
  </si>
  <si>
    <t>Hello Rakesh Kumar</t>
  </si>
  <si>
    <t>Hello Katti Surti</t>
  </si>
  <si>
    <t>Hello Disha Parmar</t>
  </si>
  <si>
    <t>Hello Geeta Darekar</t>
  </si>
  <si>
    <t>Hello Veena Patil</t>
  </si>
  <si>
    <t>Hello Yamini Gupta</t>
  </si>
  <si>
    <t>Hello Tara Phule</t>
  </si>
  <si>
    <t>Hello Jignesh Tripathi</t>
  </si>
  <si>
    <t>Hello Harsha Trivedi</t>
  </si>
  <si>
    <t>Hello Kabir Vora</t>
  </si>
  <si>
    <t>Hello Pushpa Raut</t>
  </si>
  <si>
    <t>Hello Rupesh Sawant</t>
  </si>
  <si>
    <t>Hello Deepak Jain</t>
  </si>
  <si>
    <t>Hello Sujay Madhrani</t>
  </si>
  <si>
    <t>Hello Aakash Dixit</t>
  </si>
  <si>
    <t>Hello Suchita Panchal</t>
  </si>
  <si>
    <t>Hello Shazia Sheikh</t>
  </si>
  <si>
    <t>Hello Pooja Nimkar</t>
  </si>
  <si>
    <t>Hello Mala Bhaduri</t>
  </si>
  <si>
    <t>Hello Pooja Khetan</t>
  </si>
  <si>
    <t>Hello Piyush Surti</t>
  </si>
  <si>
    <t>Hello Neha Joshi</t>
  </si>
  <si>
    <t>Hello Ruheal Baig</t>
  </si>
  <si>
    <t>Hello Mehul Sheth</t>
  </si>
  <si>
    <t>Hello Kajal Joglekar</t>
  </si>
  <si>
    <t>Hello Surendra Godse</t>
  </si>
  <si>
    <t>Hello Nayeem Khan</t>
  </si>
  <si>
    <t>Hello Deep Chhaya</t>
  </si>
  <si>
    <t>Hello Vinit Shrivastava</t>
  </si>
  <si>
    <t>Hello Radhika Kulkarni</t>
  </si>
  <si>
    <t>Hello Beena Sharma</t>
  </si>
  <si>
    <t>Hello Indu Shah</t>
  </si>
  <si>
    <t>Sunam SHINDE</t>
  </si>
  <si>
    <t>Anerd FERNENDES</t>
  </si>
  <si>
    <t>Meare LALWANI</t>
  </si>
  <si>
    <t>aakol TRIVEDI</t>
  </si>
  <si>
    <t>Sander Kaurit SASAN</t>
  </si>
  <si>
    <t>Bhatra SHETTY</t>
  </si>
  <si>
    <t>Aamal QURESHI</t>
  </si>
  <si>
    <t>Kiikartr SARDESAI</t>
  </si>
  <si>
    <t>Poajo GOKHALE</t>
  </si>
  <si>
    <t>Sheenha KHAN</t>
  </si>
  <si>
    <t>Vialhs VIRSINGHANI</t>
  </si>
  <si>
    <t>Latail RAO</t>
  </si>
  <si>
    <t>Tiism DESAI</t>
  </si>
  <si>
    <t>Reate NAIK</t>
  </si>
  <si>
    <t>Niat PANDHYA</t>
  </si>
  <si>
    <t>Sujar SAKSENA</t>
  </si>
  <si>
    <t>Kaanapl SHIRISHKAR</t>
  </si>
  <si>
    <t>Piykn ROBERT</t>
  </si>
  <si>
    <t>Niik DIGARIA</t>
  </si>
  <si>
    <t>Palay SINGHANI</t>
  </si>
  <si>
    <t>Fit Namesr LAST NAME</t>
  </si>
  <si>
    <t>Raaj RAYMONDEKAR</t>
  </si>
  <si>
    <t>Beane MAVADIA</t>
  </si>
  <si>
    <t>Seame RANGANATHAN</t>
  </si>
  <si>
    <t>Jueil D'SOUZA</t>
  </si>
  <si>
    <t>Neane MUKHERJEE</t>
  </si>
  <si>
    <t>Paajkn SUTRADHAR</t>
  </si>
  <si>
    <t>Shpali LELE</t>
  </si>
  <si>
    <t>K.itaS  NARAYANAN</t>
  </si>
  <si>
    <t>Prayi SHIRODKAR</t>
  </si>
  <si>
    <t>Paativr KHANNA</t>
  </si>
  <si>
    <t>Faanhr SADIQ</t>
  </si>
  <si>
    <t>Haarj HOONJAN</t>
  </si>
  <si>
    <t>Girajir GUPTA</t>
  </si>
  <si>
    <t>Tanap GHOSHAL</t>
  </si>
  <si>
    <t>Zanair VORA</t>
  </si>
  <si>
    <t>Chrati PEDNEKAR</t>
  </si>
  <si>
    <t>Shtalee DODHIA</t>
  </si>
  <si>
    <t>Kiarinn MEHTA</t>
  </si>
  <si>
    <t>Jeane BAIG</t>
  </si>
  <si>
    <t>Viykc JOSHI</t>
  </si>
  <si>
    <t>Maoir FERNANDES</t>
  </si>
  <si>
    <t>Heane GODBOLE</t>
  </si>
  <si>
    <t>Maay PANCHAL</t>
  </si>
  <si>
    <t>Anadharu ZHA</t>
  </si>
  <si>
    <t>Asah TRIVEDI</t>
  </si>
  <si>
    <t>Wadaeh SHEIKH</t>
  </si>
  <si>
    <t>Palur SHAH</t>
  </si>
  <si>
    <t>Udya NAIK</t>
  </si>
  <si>
    <t>Maakinidn DESAI</t>
  </si>
  <si>
    <t>Prinva JOSHI</t>
  </si>
  <si>
    <t>Laenaev SHENOY</t>
  </si>
  <si>
    <t>Drhtisi SHAH</t>
  </si>
  <si>
    <t>Sarag BIDKAR</t>
  </si>
  <si>
    <t>Dananday GANDHI</t>
  </si>
  <si>
    <t>Kulan SHAH</t>
  </si>
  <si>
    <t>Ruyb JOSEPH</t>
  </si>
  <si>
    <t>Soain SASAN</t>
  </si>
  <si>
    <t>Telaj PATEL</t>
  </si>
  <si>
    <t>Prankayi MEHTA</t>
  </si>
  <si>
    <t>Chante DALVI</t>
  </si>
  <si>
    <t>Kueepdl SHARMA</t>
  </si>
  <si>
    <t>Shtalee DESAI</t>
  </si>
  <si>
    <t>Jainderbs KHURANA</t>
  </si>
  <si>
    <t>Riihs MALIK</t>
  </si>
  <si>
    <t>Anruk JOSHI</t>
  </si>
  <si>
    <t>Arnu JOSHI</t>
  </si>
  <si>
    <t>Shpali PARIKH</t>
  </si>
  <si>
    <t>Riahc RAJE</t>
  </si>
  <si>
    <t>Rashek KUMAR</t>
  </si>
  <si>
    <t>Kaitt SURTI</t>
  </si>
  <si>
    <t>Diahs PARMAR</t>
  </si>
  <si>
    <t>Geate DAREKAR</t>
  </si>
  <si>
    <t>Veane PATIL</t>
  </si>
  <si>
    <t>Yaniim GUPTA</t>
  </si>
  <si>
    <t>Taar PHULE</t>
  </si>
  <si>
    <t>Jieshng TRIPATHI</t>
  </si>
  <si>
    <t>Hahasr TRIVEDI</t>
  </si>
  <si>
    <t>Karib VORA</t>
  </si>
  <si>
    <t>Pupahs RAUT</t>
  </si>
  <si>
    <t>Rushep SAWANT</t>
  </si>
  <si>
    <t>Deakpe JAIN</t>
  </si>
  <si>
    <t>Suyaj MADHRANI</t>
  </si>
  <si>
    <t>Aashak DIXIT</t>
  </si>
  <si>
    <t>Suitahc PANCHAL</t>
  </si>
  <si>
    <t>Shiaza SHEIKH</t>
  </si>
  <si>
    <t>Poajo NIMKAR</t>
  </si>
  <si>
    <t>Maal BHADURI</t>
  </si>
  <si>
    <t>Poajo KHETAN</t>
  </si>
  <si>
    <t>Pishuy SURTI</t>
  </si>
  <si>
    <t>Neah JOSHI</t>
  </si>
  <si>
    <t>Rualeh BAIG</t>
  </si>
  <si>
    <t>Meluh SHETH</t>
  </si>
  <si>
    <t>Kalaj JOGLEKAR</t>
  </si>
  <si>
    <t>Sundraer GODSE</t>
  </si>
  <si>
    <t>Naemey KHAN</t>
  </si>
  <si>
    <t>Depe CHHAYA</t>
  </si>
  <si>
    <t>Vitin SHRIVASTAVA</t>
  </si>
  <si>
    <t>Raikahd KULKARNI</t>
  </si>
  <si>
    <t>Beane SHARMA</t>
  </si>
  <si>
    <t>Inud SHAH</t>
  </si>
  <si>
    <t>DATA/FLASH FILL</t>
  </si>
  <si>
    <t>AI</t>
  </si>
  <si>
    <t>FX</t>
  </si>
  <si>
    <t>DYNEMIC V LOOK UP</t>
  </si>
  <si>
    <t>HOME/FORMAT AS TABLE</t>
  </si>
  <si>
    <t>C+ALL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</si>
</sst>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6" formatCode="&quot;$&quot;#,##0_);[Red]\(&quot;$&quot;#,##0\)"/>
    <numFmt numFmtId="8" formatCode="&quot;$&quot;#,##0.00_);[Red]\(&quot;$&quot;#,##0.00\)"/>
    <numFmt numFmtId="164" formatCode="_ * #,##0.00_ ;_ * \-#,##0.00_ ;_ * &quot;-&quot;??_ ;_ @_ "/>
    <numFmt numFmtId="165" formatCode="General_)"/>
    <numFmt numFmtId="166" formatCode="&quot;$&quot;#,##0.00"/>
    <numFmt numFmtId="167" formatCode="ddd\,\ m/d/yy"/>
    <numFmt numFmtId="168" formatCode="dddd\,\ mmmm\ dd\,\ yyyy"/>
    <numFmt numFmtId="169" formatCode="[$-F800]dddd\,\ mmmm\ dd\,\ yyyy"/>
    <numFmt numFmtId="170" formatCode="ddd\ m/d/yy"/>
    <numFmt numFmtId="171" formatCode="_(* #,##0_);_(* \(#,##0\);_(* &quot;-&quot;??_);_(@_)"/>
    <numFmt numFmtId="172" formatCode="&quot;£&quot;#,##0.00_);[Red]\(&quot;£&quot;#,##0.00\)"/>
    <numFmt numFmtId="173" formatCode="&quot;$&quot;#,##0"/>
  </numFmts>
  <fonts count="27">
    <font>
      <sz val="11"/>
      <color theme="1"/>
      <name val="Calibri"/>
      <family val="2"/>
      <scheme val="minor"/>
    </font>
    <font>
      <sz val="11"/>
      <color theme="1"/>
      <name val="Calibri"/>
      <family val="2"/>
      <scheme val="minor"/>
    </font>
    <font>
      <sz val="11"/>
      <color rgb="FF9C0006"/>
      <name val="Calibri"/>
      <family val="2"/>
      <scheme val="minor"/>
    </font>
    <font>
      <sz val="11"/>
      <color rgb="FFFF0000"/>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sz val="9"/>
      <color theme="1"/>
      <name val="Open Sans"/>
      <family val="2"/>
    </font>
    <font>
      <sz val="10"/>
      <name val="Arial"/>
      <family val="2"/>
    </font>
    <font>
      <b/>
      <sz val="10"/>
      <name val="Arial"/>
      <family val="2"/>
    </font>
    <font>
      <sz val="10"/>
      <name val="Calibri"/>
      <family val="2"/>
      <scheme val="minor"/>
    </font>
    <font>
      <sz val="10"/>
      <name val="Courier"/>
      <family val="3"/>
    </font>
    <font>
      <b/>
      <sz val="11"/>
      <name val="Arial"/>
      <family val="2"/>
    </font>
    <font>
      <b/>
      <sz val="18"/>
      <name val="Arial"/>
      <family val="2"/>
    </font>
    <font>
      <sz val="11"/>
      <color indexed="9"/>
      <name val="Calibri"/>
      <family val="2"/>
    </font>
    <font>
      <sz val="11"/>
      <name val="Calibri"/>
      <family val="2"/>
      <scheme val="minor"/>
    </font>
    <font>
      <sz val="16"/>
      <color theme="1"/>
      <name val="Calibri"/>
      <family val="2"/>
      <scheme val="minor"/>
    </font>
    <font>
      <sz val="11"/>
      <color rgb="FF7030A0"/>
      <name val="Calibri"/>
      <family val="2"/>
      <scheme val="minor"/>
    </font>
    <font>
      <sz val="11"/>
      <color theme="0"/>
      <name val="Calibri"/>
      <family val="2"/>
      <scheme val="minor"/>
    </font>
    <font>
      <sz val="10"/>
      <name val="Arial"/>
      <family val="2"/>
    </font>
    <font>
      <sz val="10"/>
      <color indexed="20"/>
      <name val="Arial"/>
      <family val="2"/>
    </font>
    <font>
      <sz val="10"/>
      <color indexed="12"/>
      <name val="Arial"/>
      <family val="2"/>
    </font>
    <font>
      <i/>
      <sz val="10"/>
      <name val="Arial"/>
      <family val="2"/>
    </font>
    <font>
      <b/>
      <i/>
      <sz val="10"/>
      <name val="Arial"/>
      <family val="2"/>
    </font>
    <font>
      <i/>
      <sz val="8"/>
      <name val="Arial"/>
      <family val="2"/>
    </font>
    <font>
      <sz val="12"/>
      <color rgb="FF202124"/>
      <name val="Arial"/>
      <family val="2"/>
    </font>
    <font>
      <b/>
      <sz val="10"/>
      <name val="Calibri"/>
      <family val="2"/>
      <scheme val="minor"/>
    </font>
  </fonts>
  <fills count="26">
    <fill>
      <patternFill patternType="none"/>
    </fill>
    <fill>
      <patternFill patternType="gray125"/>
    </fill>
    <fill>
      <patternFill patternType="solid">
        <fgColor rgb="FFFFC7CE"/>
      </patternFill>
    </fill>
    <fill>
      <patternFill patternType="solid">
        <fgColor rgb="FFFFFF00"/>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46"/>
        <bgColor indexed="64"/>
      </patternFill>
    </fill>
    <fill>
      <patternFill patternType="solid">
        <fgColor indexed="44"/>
        <bgColor indexed="64"/>
      </patternFill>
    </fill>
    <fill>
      <patternFill patternType="solid">
        <fgColor indexed="43"/>
        <bgColor indexed="64"/>
      </patternFill>
    </fill>
    <fill>
      <patternFill patternType="solid">
        <fgColor indexed="22"/>
        <bgColor indexed="64"/>
      </patternFill>
    </fill>
    <fill>
      <patternFill patternType="solid">
        <fgColor indexed="42"/>
        <bgColor indexed="64"/>
      </patternFill>
    </fill>
    <fill>
      <patternFill patternType="solid">
        <fgColor indexed="13"/>
        <bgColor indexed="64"/>
      </patternFill>
    </fill>
    <fill>
      <patternFill patternType="solid">
        <fgColor theme="9" tint="0.59999389629810485"/>
        <bgColor indexed="64"/>
      </patternFill>
    </fill>
    <fill>
      <patternFill patternType="solid">
        <fgColor rgb="FFFFC000"/>
        <bgColor indexed="64"/>
      </patternFill>
    </fill>
    <fill>
      <patternFill patternType="solid">
        <fgColor indexed="17"/>
        <bgColor indexed="60"/>
      </patternFill>
    </fill>
    <fill>
      <patternFill patternType="solid">
        <fgColor rgb="FFFFFFCC"/>
        <bgColor indexed="64"/>
      </patternFill>
    </fill>
    <fill>
      <patternFill patternType="solid">
        <fgColor rgb="FFC4D79B"/>
        <bgColor indexed="64"/>
      </patternFill>
    </fill>
    <fill>
      <patternFill patternType="solid">
        <fgColor rgb="FFDA9694"/>
        <bgColor indexed="64"/>
      </patternFill>
    </fill>
    <fill>
      <patternFill patternType="solid">
        <fgColor rgb="FF00B050"/>
        <bgColor indexed="64"/>
      </patternFill>
    </fill>
    <fill>
      <patternFill patternType="solid">
        <fgColor rgb="FF002060"/>
        <bgColor indexed="64"/>
      </patternFill>
    </fill>
    <fill>
      <patternFill patternType="solid">
        <fgColor rgb="FFCCFFCC"/>
        <bgColor indexed="64"/>
      </patternFill>
    </fill>
    <fill>
      <patternFill patternType="solid">
        <fgColor theme="8" tint="0.59999389629810485"/>
        <bgColor indexed="64"/>
      </patternFill>
    </fill>
    <fill>
      <patternFill patternType="solid">
        <fgColor rgb="FFFF0000"/>
        <bgColor indexed="64"/>
      </patternFill>
    </fill>
    <fill>
      <patternFill patternType="solid">
        <fgColor theme="7" tint="0.79998168889431442"/>
        <bgColor indexed="64"/>
      </patternFill>
    </fill>
    <fill>
      <patternFill patternType="solid">
        <fgColor rgb="FF0000FF"/>
        <bgColor indexed="64"/>
      </patternFill>
    </fill>
    <fill>
      <patternFill patternType="solid">
        <fgColor theme="5" tint="0.59999389629810485"/>
        <bgColor indexed="64"/>
      </patternFill>
    </fill>
  </fills>
  <borders count="6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right style="medium">
        <color indexed="64"/>
      </right>
      <top style="medium">
        <color indexed="64"/>
      </top>
      <bottom style="thin">
        <color indexed="64"/>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right/>
      <top/>
      <bottom style="double">
        <color indexed="64"/>
      </bottom>
      <diagonal/>
    </border>
    <border>
      <left style="medium">
        <color indexed="64"/>
      </left>
      <right style="thin">
        <color indexed="22"/>
      </right>
      <top style="medium">
        <color indexed="64"/>
      </top>
      <bottom style="thin">
        <color indexed="22"/>
      </bottom>
      <diagonal/>
    </border>
    <border>
      <left style="medium">
        <color indexed="64"/>
      </left>
      <right style="thin">
        <color indexed="22"/>
      </right>
      <top style="thin">
        <color indexed="22"/>
      </top>
      <bottom style="thin">
        <color indexed="22"/>
      </bottom>
      <diagonal/>
    </border>
    <border>
      <left/>
      <right/>
      <top style="thin">
        <color indexed="64"/>
      </top>
      <bottom style="thin">
        <color indexed="2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17"/>
      </left>
      <right style="thin">
        <color indexed="64"/>
      </right>
      <top style="double">
        <color indexed="17"/>
      </top>
      <bottom style="thin">
        <color indexed="64"/>
      </bottom>
      <diagonal/>
    </border>
    <border>
      <left style="thin">
        <color indexed="64"/>
      </left>
      <right style="thin">
        <color indexed="64"/>
      </right>
      <top style="double">
        <color indexed="17"/>
      </top>
      <bottom style="thin">
        <color indexed="64"/>
      </bottom>
      <diagonal/>
    </border>
    <border>
      <left style="thin">
        <color indexed="64"/>
      </left>
      <right style="double">
        <color indexed="17"/>
      </right>
      <top style="double">
        <color indexed="17"/>
      </top>
      <bottom style="thin">
        <color indexed="64"/>
      </bottom>
      <diagonal/>
    </border>
    <border>
      <left style="double">
        <color indexed="17"/>
      </left>
      <right style="thin">
        <color indexed="64"/>
      </right>
      <top style="thin">
        <color indexed="64"/>
      </top>
      <bottom style="thin">
        <color indexed="64"/>
      </bottom>
      <diagonal/>
    </border>
    <border>
      <left style="thin">
        <color indexed="64"/>
      </left>
      <right style="double">
        <color indexed="17"/>
      </right>
      <top style="thin">
        <color indexed="64"/>
      </top>
      <bottom style="thin">
        <color indexed="64"/>
      </bottom>
      <diagonal/>
    </border>
    <border>
      <left style="double">
        <color indexed="17"/>
      </left>
      <right style="thin">
        <color indexed="64"/>
      </right>
      <top style="thin">
        <color indexed="64"/>
      </top>
      <bottom style="double">
        <color indexed="17"/>
      </bottom>
      <diagonal/>
    </border>
    <border>
      <left style="thin">
        <color indexed="64"/>
      </left>
      <right style="thin">
        <color indexed="64"/>
      </right>
      <top style="thin">
        <color indexed="64"/>
      </top>
      <bottom style="double">
        <color indexed="17"/>
      </bottom>
      <diagonal/>
    </border>
    <border>
      <left style="double">
        <color indexed="14"/>
      </left>
      <right style="double">
        <color indexed="14"/>
      </right>
      <top style="double">
        <color indexed="14"/>
      </top>
      <bottom style="thin">
        <color indexed="64"/>
      </bottom>
      <diagonal/>
    </border>
    <border>
      <left style="double">
        <color indexed="14"/>
      </left>
      <right style="double">
        <color indexed="14"/>
      </right>
      <top style="thin">
        <color indexed="64"/>
      </top>
      <bottom style="double">
        <color indexed="14"/>
      </bottom>
      <diagonal/>
    </border>
    <border>
      <left/>
      <right/>
      <top style="thin">
        <color rgb="FF00B050"/>
      </top>
      <bottom/>
      <diagonal/>
    </border>
    <border>
      <left style="medium">
        <color rgb="FF00B050"/>
      </left>
      <right/>
      <top style="medium">
        <color rgb="FF00B050"/>
      </top>
      <bottom/>
      <diagonal/>
    </border>
    <border>
      <left/>
      <right/>
      <top style="medium">
        <color rgb="FF00B050"/>
      </top>
      <bottom/>
      <diagonal/>
    </border>
    <border>
      <left/>
      <right style="medium">
        <color rgb="FF00B050"/>
      </right>
      <top style="medium">
        <color rgb="FF00B050"/>
      </top>
      <bottom/>
      <diagonal/>
    </border>
    <border>
      <left style="medium">
        <color rgb="FF00B050"/>
      </left>
      <right/>
      <top/>
      <bottom/>
      <diagonal/>
    </border>
    <border>
      <left/>
      <right style="medium">
        <color rgb="FF00B050"/>
      </right>
      <top/>
      <bottom/>
      <diagonal/>
    </border>
    <border>
      <left style="medium">
        <color rgb="FF00B050"/>
      </left>
      <right style="thin">
        <color indexed="64"/>
      </right>
      <top style="thin">
        <color indexed="64"/>
      </top>
      <bottom style="thin">
        <color indexed="64"/>
      </bottom>
      <diagonal/>
    </border>
    <border>
      <left style="medium">
        <color rgb="FF00B050"/>
      </left>
      <right/>
      <top/>
      <bottom style="medium">
        <color rgb="FF00B050"/>
      </bottom>
      <diagonal/>
    </border>
    <border>
      <left/>
      <right/>
      <top/>
      <bottom style="medium">
        <color rgb="FF00B050"/>
      </bottom>
      <diagonal/>
    </border>
    <border>
      <left/>
      <right style="medium">
        <color rgb="FF00B050"/>
      </right>
      <top/>
      <bottom style="medium">
        <color rgb="FF00B050"/>
      </bottom>
      <diagonal/>
    </border>
    <border>
      <left style="thin">
        <color indexed="64"/>
      </left>
      <right style="thin">
        <color indexed="64"/>
      </right>
      <top/>
      <bottom style="thin">
        <color indexed="64"/>
      </bottom>
      <diagonal/>
    </border>
    <border>
      <left style="thin">
        <color indexed="64"/>
      </left>
      <right style="medium">
        <color rgb="FF00B050"/>
      </right>
      <top style="thin">
        <color indexed="64"/>
      </top>
      <bottom style="thin">
        <color indexed="64"/>
      </bottom>
      <diagonal/>
    </border>
    <border>
      <left style="thin">
        <color indexed="64"/>
      </left>
      <right style="medium">
        <color rgb="FF00B050"/>
      </right>
      <top/>
      <bottom style="thin">
        <color indexed="64"/>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style="thin">
        <color indexed="64"/>
      </right>
      <top style="thin">
        <color indexed="64"/>
      </top>
      <bottom style="thin">
        <color indexed="64"/>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thin">
        <color indexed="64"/>
      </left>
      <right/>
      <top/>
      <bottom/>
      <diagonal/>
    </border>
    <border>
      <left style="medium">
        <color rgb="FFFF0000"/>
      </left>
      <right/>
      <top/>
      <bottom/>
      <diagonal/>
    </border>
    <border>
      <left style="thin">
        <color indexed="64"/>
      </left>
      <right style="medium">
        <color rgb="FFFF0000"/>
      </right>
      <top style="thin">
        <color indexed="64"/>
      </top>
      <bottom style="thin">
        <color indexed="64"/>
      </bottom>
      <diagonal/>
    </border>
  </borders>
  <cellStyleXfs count="8">
    <xf numFmtId="0" fontId="0" fillId="0" borderId="0"/>
    <xf numFmtId="164" fontId="1" fillId="0" borderId="0" applyFont="0" applyFill="0" applyBorder="0" applyAlignment="0" applyProtection="0"/>
    <xf numFmtId="0" fontId="2" fillId="2" borderId="0" applyNumberFormat="0" applyBorder="0" applyAlignment="0" applyProtection="0"/>
    <xf numFmtId="0" fontId="8" fillId="0" borderId="0"/>
    <xf numFmtId="165" fontId="11" fillId="0" borderId="0"/>
    <xf numFmtId="9" fontId="1" fillId="0" borderId="0" applyFont="0" applyFill="0" applyBorder="0" applyAlignment="0" applyProtection="0"/>
    <xf numFmtId="0" fontId="19" fillId="0" borderId="0" applyNumberFormat="0" applyFont="0" applyBorder="0" applyAlignment="0" applyProtection="0"/>
    <xf numFmtId="0" fontId="19" fillId="0" borderId="0" applyNumberFormat="0" applyFont="0" applyBorder="0" applyAlignment="0" applyProtection="0"/>
  </cellStyleXfs>
  <cellXfs count="240">
    <xf numFmtId="0" fontId="0" fillId="0" borderId="0" xfId="0"/>
    <xf numFmtId="0" fontId="0" fillId="3" borderId="0" xfId="0" applyFill="1"/>
    <xf numFmtId="0" fontId="4" fillId="0" borderId="0" xfId="0" applyFont="1"/>
    <xf numFmtId="0" fontId="3" fillId="3" borderId="0" xfId="0" applyFont="1" applyFill="1"/>
    <xf numFmtId="0" fontId="0" fillId="0" borderId="0" xfId="0" applyBorder="1"/>
    <xf numFmtId="3" fontId="0" fillId="0" borderId="0" xfId="0" applyNumberFormat="1" applyBorder="1"/>
    <xf numFmtId="0" fontId="7" fillId="0" borderId="2" xfId="0" applyFont="1" applyBorder="1" applyAlignment="1">
      <alignment vertical="center"/>
    </xf>
    <xf numFmtId="0" fontId="0" fillId="0" borderId="3" xfId="0" applyBorder="1"/>
    <xf numFmtId="0" fontId="0" fillId="0" borderId="4" xfId="0" applyBorder="1"/>
    <xf numFmtId="0" fontId="7" fillId="0" borderId="5" xfId="0" applyFont="1" applyBorder="1" applyAlignment="1">
      <alignment vertical="center"/>
    </xf>
    <xf numFmtId="0" fontId="0" fillId="0" borderId="6" xfId="0" applyBorder="1"/>
    <xf numFmtId="0" fontId="0" fillId="0" borderId="5" xfId="0" applyBorder="1"/>
    <xf numFmtId="0" fontId="0" fillId="0" borderId="7" xfId="0" applyBorder="1"/>
    <xf numFmtId="0" fontId="0" fillId="0" borderId="8" xfId="0" applyBorder="1"/>
    <xf numFmtId="3" fontId="0" fillId="0" borderId="8" xfId="0" applyNumberFormat="1" applyBorder="1"/>
    <xf numFmtId="0" fontId="0" fillId="0" borderId="9" xfId="0" applyBorder="1"/>
    <xf numFmtId="0" fontId="0" fillId="0" borderId="2" xfId="0" applyBorder="1"/>
    <xf numFmtId="0" fontId="0" fillId="5" borderId="4" xfId="0" applyFill="1" applyBorder="1"/>
    <xf numFmtId="0" fontId="0" fillId="5" borderId="9" xfId="0" applyFill="1" applyBorder="1"/>
    <xf numFmtId="0" fontId="0" fillId="3" borderId="2" xfId="0" applyFill="1" applyBorder="1"/>
    <xf numFmtId="0" fontId="5" fillId="3" borderId="2" xfId="0" applyFont="1" applyFill="1" applyBorder="1"/>
    <xf numFmtId="0" fontId="5" fillId="3" borderId="5" xfId="0" applyFont="1" applyFill="1" applyBorder="1"/>
    <xf numFmtId="0" fontId="5" fillId="3" borderId="7" xfId="0" applyFont="1" applyFill="1" applyBorder="1"/>
    <xf numFmtId="0" fontId="5" fillId="3" borderId="3" xfId="0" applyFont="1" applyFill="1" applyBorder="1"/>
    <xf numFmtId="0" fontId="5" fillId="3" borderId="4" xfId="0" applyFont="1" applyFill="1" applyBorder="1"/>
    <xf numFmtId="14" fontId="0" fillId="0" borderId="0" xfId="0" applyNumberFormat="1" applyBorder="1"/>
    <xf numFmtId="22" fontId="0" fillId="0" borderId="8" xfId="0" applyNumberFormat="1" applyBorder="1"/>
    <xf numFmtId="14" fontId="4" fillId="0" borderId="3" xfId="0" applyNumberFormat="1" applyFont="1" applyBorder="1"/>
    <xf numFmtId="0" fontId="4" fillId="3" borderId="2" xfId="0" applyFont="1" applyFill="1" applyBorder="1"/>
    <xf numFmtId="18" fontId="4" fillId="0" borderId="3" xfId="0" applyNumberFormat="1" applyFont="1" applyBorder="1"/>
    <xf numFmtId="0" fontId="9" fillId="6" borderId="0" xfId="3" applyFont="1" applyFill="1"/>
    <xf numFmtId="0" fontId="9" fillId="7" borderId="0" xfId="3" applyFont="1" applyFill="1"/>
    <xf numFmtId="0" fontId="8" fillId="8" borderId="0" xfId="3" applyFill="1"/>
    <xf numFmtId="14" fontId="8" fillId="9" borderId="0" xfId="3" applyNumberFormat="1" applyFill="1"/>
    <xf numFmtId="22" fontId="8" fillId="9" borderId="0" xfId="3" applyNumberFormat="1" applyFill="1"/>
    <xf numFmtId="0" fontId="8" fillId="9" borderId="0" xfId="3" applyFill="1"/>
    <xf numFmtId="18" fontId="8" fillId="9" borderId="0" xfId="3" applyNumberFormat="1" applyFill="1"/>
    <xf numFmtId="0" fontId="10" fillId="0" borderId="0" xfId="0" applyFont="1"/>
    <xf numFmtId="0" fontId="10" fillId="11" borderId="12" xfId="0" applyFont="1" applyFill="1" applyBorder="1"/>
    <xf numFmtId="0" fontId="10" fillId="11" borderId="12" xfId="0" applyFont="1" applyFill="1" applyBorder="1" applyAlignment="1">
      <alignment horizontal="right"/>
    </xf>
    <xf numFmtId="0" fontId="10" fillId="0" borderId="6" xfId="0" applyFont="1" applyBorder="1"/>
    <xf numFmtId="0" fontId="10" fillId="0" borderId="0" xfId="4" applyNumberFormat="1" applyFont="1" applyAlignment="1">
      <alignment horizontal="left"/>
    </xf>
    <xf numFmtId="0" fontId="10" fillId="0" borderId="9" xfId="0" applyFont="1" applyBorder="1"/>
    <xf numFmtId="0" fontId="10" fillId="10" borderId="4" xfId="0" applyFont="1" applyFill="1" applyBorder="1" applyAlignment="1">
      <alignment horizontal="center"/>
    </xf>
    <xf numFmtId="0" fontId="10" fillId="0" borderId="13" xfId="0" applyFont="1" applyBorder="1"/>
    <xf numFmtId="0" fontId="10" fillId="0" borderId="14" xfId="0" applyFont="1" applyBorder="1"/>
    <xf numFmtId="0" fontId="10" fillId="0" borderId="15" xfId="0" applyFont="1" applyBorder="1"/>
    <xf numFmtId="0" fontId="12" fillId="12" borderId="16" xfId="3" applyFont="1" applyFill="1" applyBorder="1"/>
    <xf numFmtId="0" fontId="8" fillId="3" borderId="10" xfId="3" applyFill="1" applyBorder="1"/>
    <xf numFmtId="0" fontId="8" fillId="3" borderId="17" xfId="3" applyFill="1" applyBorder="1"/>
    <xf numFmtId="15" fontId="8" fillId="3" borderId="17" xfId="3" applyNumberFormat="1" applyFill="1" applyBorder="1"/>
    <xf numFmtId="0" fontId="8" fillId="0" borderId="0" xfId="3"/>
    <xf numFmtId="0" fontId="8" fillId="4" borderId="5" xfId="3" applyFill="1" applyBorder="1"/>
    <xf numFmtId="0" fontId="8" fillId="4" borderId="0" xfId="3" applyFill="1"/>
    <xf numFmtId="0" fontId="8" fillId="4" borderId="6" xfId="3" applyFill="1" applyBorder="1"/>
    <xf numFmtId="0" fontId="9" fillId="4" borderId="5" xfId="3" applyFont="1" applyFill="1" applyBorder="1"/>
    <xf numFmtId="0" fontId="8" fillId="4" borderId="21" xfId="3" applyFill="1" applyBorder="1"/>
    <xf numFmtId="0" fontId="8" fillId="4" borderId="0" xfId="3" applyFill="1" applyProtection="1">
      <protection hidden="1"/>
    </xf>
    <xf numFmtId="0" fontId="8" fillId="4" borderId="21" xfId="3" applyFill="1" applyBorder="1" applyProtection="1">
      <protection hidden="1"/>
    </xf>
    <xf numFmtId="0" fontId="8" fillId="4" borderId="7" xfId="3" applyFill="1" applyBorder="1"/>
    <xf numFmtId="0" fontId="8" fillId="4" borderId="8" xfId="3" applyFill="1" applyBorder="1"/>
    <xf numFmtId="0" fontId="8" fillId="4" borderId="9" xfId="3" applyFill="1" applyBorder="1"/>
    <xf numFmtId="0" fontId="10" fillId="13" borderId="0" xfId="0" applyFont="1" applyFill="1" applyAlignment="1">
      <alignment horizontal="center"/>
    </xf>
    <xf numFmtId="0" fontId="10" fillId="13" borderId="0" xfId="0" applyFont="1" applyFill="1"/>
    <xf numFmtId="0" fontId="10" fillId="0" borderId="0" xfId="0" applyFont="1" applyBorder="1"/>
    <xf numFmtId="0" fontId="10" fillId="0" borderId="3" xfId="0" applyFont="1" applyBorder="1"/>
    <xf numFmtId="0" fontId="10" fillId="0" borderId="4" xfId="0" applyFont="1" applyBorder="1"/>
    <xf numFmtId="0" fontId="10" fillId="10" borderId="7" xfId="0" applyFont="1" applyFill="1" applyBorder="1" applyAlignment="1">
      <alignment horizontal="center"/>
    </xf>
    <xf numFmtId="0" fontId="10" fillId="0" borderId="8" xfId="0" applyFont="1" applyBorder="1"/>
    <xf numFmtId="0" fontId="10" fillId="11" borderId="22" xfId="0" applyFont="1" applyFill="1" applyBorder="1"/>
    <xf numFmtId="0" fontId="10" fillId="0" borderId="3" xfId="4" applyNumberFormat="1" applyFont="1" applyBorder="1" applyAlignment="1">
      <alignment horizontal="left"/>
    </xf>
    <xf numFmtId="0" fontId="10" fillId="11" borderId="23" xfId="0" applyFont="1" applyFill="1" applyBorder="1"/>
    <xf numFmtId="0" fontId="10" fillId="11" borderId="23" xfId="0" applyFont="1" applyFill="1" applyBorder="1" applyAlignment="1">
      <alignment horizontal="right"/>
    </xf>
    <xf numFmtId="0" fontId="14" fillId="14" borderId="24" xfId="0" applyFont="1" applyFill="1" applyBorder="1" applyAlignment="1">
      <alignment horizontal="center" wrapText="1"/>
    </xf>
    <xf numFmtId="164" fontId="0" fillId="0" borderId="0" xfId="1" applyFont="1"/>
    <xf numFmtId="166" fontId="0" fillId="0" borderId="0" xfId="0" applyNumberFormat="1"/>
    <xf numFmtId="0" fontId="3" fillId="3" borderId="0" xfId="0" applyFont="1" applyFill="1" applyAlignment="1">
      <alignment vertical="center"/>
    </xf>
    <xf numFmtId="0" fontId="15" fillId="15" borderId="0" xfId="2" applyFont="1" applyFill="1"/>
    <xf numFmtId="166" fontId="15" fillId="15" borderId="0" xfId="2" applyNumberFormat="1" applyFont="1" applyFill="1"/>
    <xf numFmtId="0" fontId="0" fillId="16" borderId="0" xfId="0" applyFill="1"/>
    <xf numFmtId="166" fontId="0" fillId="16" borderId="0" xfId="0" applyNumberFormat="1" applyFill="1"/>
    <xf numFmtId="0" fontId="15" fillId="17" borderId="0" xfId="2" applyFont="1" applyFill="1"/>
    <xf numFmtId="166" fontId="15" fillId="17" borderId="0" xfId="2" applyNumberFormat="1" applyFont="1" applyFill="1"/>
    <xf numFmtId="0" fontId="0" fillId="15" borderId="0" xfId="0" applyFill="1"/>
    <xf numFmtId="166" fontId="0" fillId="15" borderId="0" xfId="0" applyNumberFormat="1" applyFill="1"/>
    <xf numFmtId="0" fontId="0" fillId="17" borderId="0" xfId="0" applyFill="1"/>
    <xf numFmtId="166" fontId="0" fillId="17" borderId="0" xfId="0" applyNumberFormat="1" applyFill="1"/>
    <xf numFmtId="0" fontId="15" fillId="16" borderId="0" xfId="2" applyFont="1" applyFill="1"/>
    <xf numFmtId="166" fontId="15" fillId="16" borderId="0" xfId="2" applyNumberFormat="1" applyFont="1" applyFill="1"/>
    <xf numFmtId="0" fontId="16" fillId="3" borderId="0" xfId="0" applyFont="1" applyFill="1"/>
    <xf numFmtId="0" fontId="0" fillId="18" borderId="0" xfId="0" applyFill="1"/>
    <xf numFmtId="0" fontId="17" fillId="0" borderId="1" xfId="0" applyFont="1" applyBorder="1"/>
    <xf numFmtId="0" fontId="19" fillId="0" borderId="1" xfId="6" applyBorder="1" applyAlignment="1">
      <alignment horizontal="center"/>
    </xf>
    <xf numFmtId="15" fontId="20" fillId="0" borderId="1" xfId="7" applyNumberFormat="1" applyFont="1" applyBorder="1" applyAlignment="1">
      <alignment horizontal="center"/>
    </xf>
    <xf numFmtId="0" fontId="21" fillId="0" borderId="1" xfId="7" applyFont="1" applyBorder="1" applyAlignment="1">
      <alignment horizontal="center"/>
    </xf>
    <xf numFmtId="0" fontId="19" fillId="0" borderId="1" xfId="7" applyFont="1" applyBorder="1" applyAlignment="1">
      <alignment horizontal="center"/>
    </xf>
    <xf numFmtId="14" fontId="0" fillId="0" borderId="0" xfId="0" applyNumberFormat="1"/>
    <xf numFmtId="0" fontId="18" fillId="19" borderId="1" xfId="0" applyFont="1" applyFill="1" applyBorder="1"/>
    <xf numFmtId="0" fontId="18" fillId="19" borderId="1" xfId="0" applyFont="1" applyFill="1" applyBorder="1" applyAlignment="1">
      <alignment wrapText="1"/>
    </xf>
    <xf numFmtId="14" fontId="0" fillId="0" borderId="1" xfId="0" applyNumberFormat="1" applyBorder="1"/>
    <xf numFmtId="0" fontId="0" fillId="20" borderId="1" xfId="0" applyFill="1" applyBorder="1"/>
    <xf numFmtId="14" fontId="0" fillId="20" borderId="1" xfId="0" applyNumberFormat="1" applyFill="1" applyBorder="1"/>
    <xf numFmtId="168" fontId="0" fillId="0" borderId="1" xfId="0" applyNumberFormat="1" applyBorder="1"/>
    <xf numFmtId="169" fontId="0" fillId="0" borderId="1" xfId="0" applyNumberFormat="1" applyBorder="1"/>
    <xf numFmtId="0" fontId="0" fillId="0" borderId="1" xfId="0" applyBorder="1"/>
    <xf numFmtId="170" fontId="0" fillId="0" borderId="1" xfId="0" applyNumberFormat="1" applyBorder="1"/>
    <xf numFmtId="0" fontId="0" fillId="21" borderId="1" xfId="0" applyFill="1" applyBorder="1"/>
    <xf numFmtId="14" fontId="0" fillId="21" borderId="1" xfId="0" applyNumberFormat="1" applyFill="1" applyBorder="1"/>
    <xf numFmtId="167" fontId="0" fillId="21" borderId="1" xfId="0" applyNumberFormat="1" applyFill="1" applyBorder="1"/>
    <xf numFmtId="0" fontId="18" fillId="19" borderId="1" xfId="0" applyFont="1" applyFill="1" applyBorder="1" applyProtection="1">
      <protection locked="0"/>
    </xf>
    <xf numFmtId="0" fontId="0" fillId="0" borderId="0" xfId="0" applyProtection="1">
      <protection locked="0"/>
    </xf>
    <xf numFmtId="0" fontId="0" fillId="0" borderId="1" xfId="0" applyBorder="1" applyProtection="1">
      <protection locked="0"/>
    </xf>
    <xf numFmtId="0" fontId="0" fillId="20" borderId="1" xfId="0" applyFill="1" applyBorder="1" applyProtection="1"/>
    <xf numFmtId="0" fontId="9" fillId="0" borderId="28" xfId="6" applyFont="1" applyBorder="1" applyAlignment="1">
      <alignment horizontal="center" wrapText="1"/>
    </xf>
    <xf numFmtId="0" fontId="9" fillId="0" borderId="29" xfId="6" applyFont="1" applyBorder="1" applyAlignment="1">
      <alignment horizontal="center" wrapText="1"/>
    </xf>
    <xf numFmtId="0" fontId="9" fillId="0" borderId="30" xfId="6" applyFont="1" applyBorder="1" applyAlignment="1">
      <alignment horizontal="center" wrapText="1"/>
    </xf>
    <xf numFmtId="0" fontId="20" fillId="0" borderId="31" xfId="7" applyFont="1" applyBorder="1" applyAlignment="1">
      <alignment horizontal="center"/>
    </xf>
    <xf numFmtId="0" fontId="20" fillId="0" borderId="1" xfId="7" applyFont="1" applyBorder="1" applyAlignment="1">
      <alignment horizontal="center"/>
    </xf>
    <xf numFmtId="172" fontId="20" fillId="0" borderId="1" xfId="7" applyNumberFormat="1" applyFont="1" applyBorder="1" applyAlignment="1">
      <alignment horizontal="center"/>
    </xf>
    <xf numFmtId="172" fontId="21" fillId="0" borderId="32" xfId="7" applyNumberFormat="1" applyFont="1" applyBorder="1" applyAlignment="1">
      <alignment horizontal="right"/>
    </xf>
    <xf numFmtId="0" fontId="20" fillId="0" borderId="33" xfId="7" applyFont="1" applyBorder="1" applyAlignment="1">
      <alignment horizontal="center"/>
    </xf>
    <xf numFmtId="0" fontId="20" fillId="0" borderId="34" xfId="7" applyFont="1" applyBorder="1" applyAlignment="1">
      <alignment horizontal="center"/>
    </xf>
    <xf numFmtId="172" fontId="20" fillId="0" borderId="34" xfId="7" applyNumberFormat="1" applyFont="1" applyBorder="1" applyAlignment="1">
      <alignment horizontal="center"/>
    </xf>
    <xf numFmtId="0" fontId="19" fillId="0" borderId="35" xfId="6" applyBorder="1" applyAlignment="1">
      <alignment horizontal="center"/>
    </xf>
    <xf numFmtId="0" fontId="20" fillId="0" borderId="36" xfId="7" applyFont="1" applyBorder="1" applyAlignment="1">
      <alignment horizontal="center"/>
    </xf>
    <xf numFmtId="0" fontId="0" fillId="0" borderId="0" xfId="0" applyAlignment="1">
      <alignment horizontal="left"/>
    </xf>
    <xf numFmtId="0" fontId="22" fillId="0" borderId="0" xfId="0" applyFont="1" applyBorder="1"/>
    <xf numFmtId="0" fontId="0" fillId="0" borderId="0" xfId="0" applyBorder="1" applyAlignment="1">
      <alignment horizontal="right"/>
    </xf>
    <xf numFmtId="0" fontId="21" fillId="0" borderId="0" xfId="0" applyFont="1" applyBorder="1"/>
    <xf numFmtId="0" fontId="21" fillId="3" borderId="1" xfId="7" applyNumberFormat="1" applyFont="1" applyFill="1" applyBorder="1" applyAlignment="1">
      <alignment horizontal="center"/>
    </xf>
    <xf numFmtId="0" fontId="19" fillId="0" borderId="25" xfId="6" applyBorder="1"/>
    <xf numFmtId="0" fontId="19" fillId="0" borderId="26" xfId="6" applyBorder="1"/>
    <xf numFmtId="0" fontId="19" fillId="0" borderId="26" xfId="6" applyBorder="1" applyAlignment="1">
      <alignment horizontal="right"/>
    </xf>
    <xf numFmtId="0" fontId="21" fillId="3" borderId="1" xfId="7" applyFont="1" applyFill="1" applyBorder="1" applyAlignment="1">
      <alignment horizontal="center"/>
    </xf>
    <xf numFmtId="0" fontId="24" fillId="0" borderId="0" xfId="0" applyFont="1" applyBorder="1" applyAlignment="1">
      <alignment horizontal="center"/>
    </xf>
    <xf numFmtId="0" fontId="24" fillId="0" borderId="0" xfId="0" applyFont="1" applyBorder="1"/>
    <xf numFmtId="0" fontId="0" fillId="0" borderId="37"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19" fillId="0" borderId="43" xfId="6" applyBorder="1" applyAlignment="1">
      <alignment horizontal="center"/>
    </xf>
    <xf numFmtId="0" fontId="0" fillId="0" borderId="44" xfId="0" applyBorder="1"/>
    <xf numFmtId="0" fontId="0" fillId="0" borderId="45" xfId="0" applyBorder="1"/>
    <xf numFmtId="0" fontId="0" fillId="0" borderId="46" xfId="0" applyBorder="1"/>
    <xf numFmtId="0" fontId="15" fillId="23" borderId="1" xfId="0" applyFont="1" applyFill="1" applyBorder="1"/>
    <xf numFmtId="0" fontId="0" fillId="15" borderId="1" xfId="0" applyFill="1" applyBorder="1" applyAlignment="1">
      <alignment wrapText="1"/>
    </xf>
    <xf numFmtId="0" fontId="18" fillId="19" borderId="47" xfId="0" applyFont="1" applyFill="1" applyBorder="1"/>
    <xf numFmtId="173" fontId="0" fillId="0" borderId="1" xfId="0" applyNumberFormat="1" applyBorder="1"/>
    <xf numFmtId="0" fontId="0" fillId="0" borderId="43" xfId="0" applyBorder="1"/>
    <xf numFmtId="0" fontId="15" fillId="23" borderId="48" xfId="0" applyFont="1" applyFill="1" applyBorder="1"/>
    <xf numFmtId="0" fontId="0" fillId="15" borderId="48" xfId="0" applyFill="1" applyBorder="1" applyAlignment="1">
      <alignment wrapText="1"/>
    </xf>
    <xf numFmtId="0" fontId="18" fillId="19" borderId="49" xfId="0" applyFont="1" applyFill="1" applyBorder="1"/>
    <xf numFmtId="0" fontId="18" fillId="19" borderId="43" xfId="0" applyFont="1" applyFill="1" applyBorder="1"/>
    <xf numFmtId="173" fontId="0" fillId="20" borderId="48" xfId="0" applyNumberFormat="1" applyFill="1" applyBorder="1"/>
    <xf numFmtId="14" fontId="0" fillId="0" borderId="43" xfId="0" applyNumberFormat="1" applyBorder="1"/>
    <xf numFmtId="0" fontId="4" fillId="0" borderId="0" xfId="0" applyFont="1" applyBorder="1" applyAlignment="1">
      <alignment wrapText="1"/>
    </xf>
    <xf numFmtId="0" fontId="4" fillId="0" borderId="0" xfId="0" applyFont="1" applyBorder="1"/>
    <xf numFmtId="0" fontId="4" fillId="0" borderId="42" xfId="0" applyFont="1" applyBorder="1"/>
    <xf numFmtId="0" fontId="0" fillId="15" borderId="42" xfId="0" applyFill="1" applyBorder="1" applyAlignment="1">
      <alignment wrapText="1"/>
    </xf>
    <xf numFmtId="0" fontId="18" fillId="19" borderId="42" xfId="0" applyFont="1" applyFill="1" applyBorder="1"/>
    <xf numFmtId="173" fontId="0" fillId="20" borderId="42" xfId="0" applyNumberFormat="1" applyFill="1" applyBorder="1"/>
    <xf numFmtId="0" fontId="18" fillId="22" borderId="1" xfId="0" applyFont="1" applyFill="1" applyBorder="1"/>
    <xf numFmtId="171" fontId="0" fillId="0" borderId="1" xfId="1" applyNumberFormat="1" applyFont="1" applyBorder="1"/>
    <xf numFmtId="171" fontId="0" fillId="20" borderId="1" xfId="1" applyNumberFormat="1" applyFont="1" applyFill="1" applyBorder="1"/>
    <xf numFmtId="10" fontId="0" fillId="20" borderId="1" xfId="5" applyNumberFormat="1" applyFont="1" applyFill="1" applyBorder="1"/>
    <xf numFmtId="0" fontId="0" fillId="0" borderId="50" xfId="0" applyBorder="1"/>
    <xf numFmtId="0" fontId="0" fillId="0" borderId="51" xfId="0" applyBorder="1"/>
    <xf numFmtId="0" fontId="0" fillId="0" borderId="52" xfId="0" applyBorder="1"/>
    <xf numFmtId="0" fontId="18" fillId="19" borderId="53" xfId="0" applyFont="1" applyFill="1" applyBorder="1"/>
    <xf numFmtId="0" fontId="0" fillId="0" borderId="54" xfId="0" applyBorder="1"/>
    <xf numFmtId="0" fontId="0" fillId="0" borderId="53" xfId="0" applyBorder="1"/>
    <xf numFmtId="0" fontId="0" fillId="0" borderId="55" xfId="0" applyBorder="1"/>
    <xf numFmtId="0" fontId="0" fillId="0" borderId="56" xfId="0" applyBorder="1"/>
    <xf numFmtId="0" fontId="0" fillId="0" borderId="57" xfId="0" applyBorder="1"/>
    <xf numFmtId="0" fontId="19" fillId="0" borderId="58" xfId="6" applyFill="1" applyBorder="1" applyAlignment="1">
      <alignment horizontal="left"/>
    </xf>
    <xf numFmtId="0" fontId="4" fillId="4" borderId="0" xfId="0" applyFont="1" applyFill="1"/>
    <xf numFmtId="0" fontId="0" fillId="23" borderId="0" xfId="0" applyFill="1"/>
    <xf numFmtId="14" fontId="0" fillId="23" borderId="0" xfId="0" applyNumberFormat="1" applyFill="1"/>
    <xf numFmtId="0" fontId="0" fillId="15" borderId="25" xfId="0" applyFill="1" applyBorder="1"/>
    <xf numFmtId="0" fontId="0" fillId="15" borderId="26" xfId="0" applyFill="1" applyBorder="1"/>
    <xf numFmtId="0" fontId="0" fillId="15" borderId="27" xfId="0" applyFill="1" applyBorder="1"/>
    <xf numFmtId="0" fontId="0" fillId="3" borderId="25" xfId="0" applyFill="1" applyBorder="1"/>
    <xf numFmtId="0" fontId="0" fillId="3" borderId="27" xfId="0" applyFill="1" applyBorder="1"/>
    <xf numFmtId="6" fontId="0" fillId="0" borderId="1" xfId="0" applyNumberFormat="1" applyBorder="1"/>
    <xf numFmtId="0" fontId="18" fillId="24" borderId="1" xfId="0" applyFont="1" applyFill="1" applyBorder="1"/>
    <xf numFmtId="8" fontId="0" fillId="0" borderId="1" xfId="0" applyNumberFormat="1" applyBorder="1"/>
    <xf numFmtId="0" fontId="0" fillId="0" borderId="59" xfId="0" applyBorder="1"/>
    <xf numFmtId="0" fontId="4" fillId="0" borderId="59" xfId="0" applyFont="1" applyBorder="1"/>
    <xf numFmtId="0" fontId="0" fillId="25" borderId="50" xfId="0" applyFill="1" applyBorder="1"/>
    <xf numFmtId="0" fontId="0" fillId="25" borderId="51" xfId="0" applyFill="1" applyBorder="1"/>
    <xf numFmtId="0" fontId="0" fillId="25" borderId="52" xfId="0" applyFill="1" applyBorder="1"/>
    <xf numFmtId="0" fontId="4" fillId="25" borderId="59" xfId="0" applyFont="1" applyFill="1" applyBorder="1"/>
    <xf numFmtId="0" fontId="0" fillId="25" borderId="0" xfId="0" applyFill="1" applyBorder="1"/>
    <xf numFmtId="0" fontId="0" fillId="25" borderId="54" xfId="0" applyFill="1" applyBorder="1"/>
    <xf numFmtId="0" fontId="18" fillId="25" borderId="53" xfId="0" applyFont="1" applyFill="1" applyBorder="1"/>
    <xf numFmtId="0" fontId="18" fillId="25" borderId="1" xfId="0" applyFont="1" applyFill="1" applyBorder="1"/>
    <xf numFmtId="0" fontId="18" fillId="25" borderId="60" xfId="0" applyFont="1" applyFill="1" applyBorder="1"/>
    <xf numFmtId="0" fontId="0" fillId="25" borderId="53" xfId="0" applyFill="1" applyBorder="1"/>
    <xf numFmtId="8" fontId="0" fillId="25" borderId="1" xfId="0" applyNumberFormat="1" applyFill="1" applyBorder="1"/>
    <xf numFmtId="0" fontId="0" fillId="25" borderId="1" xfId="0" applyFill="1" applyBorder="1"/>
    <xf numFmtId="8" fontId="0" fillId="25" borderId="60" xfId="0" applyNumberFormat="1" applyFill="1" applyBorder="1"/>
    <xf numFmtId="0" fontId="0" fillId="25" borderId="59" xfId="0" applyFill="1" applyBorder="1"/>
    <xf numFmtId="0" fontId="0" fillId="25" borderId="55" xfId="0" applyFill="1" applyBorder="1"/>
    <xf numFmtId="0" fontId="0" fillId="25" borderId="56" xfId="0" applyFill="1" applyBorder="1"/>
    <xf numFmtId="0" fontId="0" fillId="25" borderId="57" xfId="0" applyFill="1" applyBorder="1"/>
    <xf numFmtId="10" fontId="1" fillId="20" borderId="1" xfId="5" applyNumberFormat="1" applyFont="1" applyFill="1" applyBorder="1"/>
    <xf numFmtId="10" fontId="0" fillId="0" borderId="1" xfId="0" applyNumberFormat="1" applyBorder="1"/>
    <xf numFmtId="0" fontId="25" fillId="0" borderId="0" xfId="0" applyFont="1"/>
    <xf numFmtId="0" fontId="0" fillId="22" borderId="0" xfId="0" applyFill="1"/>
    <xf numFmtId="0" fontId="26" fillId="0" borderId="0" xfId="0" applyFont="1"/>
    <xf numFmtId="0" fontId="0" fillId="0" borderId="0" xfId="0" pivotButton="1"/>
    <xf numFmtId="0" fontId="0" fillId="0" borderId="0" xfId="0" applyNumberFormat="1"/>
    <xf numFmtId="0" fontId="3" fillId="0" borderId="0" xfId="0" applyFont="1"/>
    <xf numFmtId="9" fontId="0" fillId="4" borderId="3" xfId="5" applyFont="1" applyFill="1" applyBorder="1"/>
    <xf numFmtId="0" fontId="12" fillId="12" borderId="0" xfId="3" applyFont="1" applyFill="1" applyBorder="1"/>
    <xf numFmtId="0" fontId="12" fillId="12" borderId="0" xfId="3" applyFont="1" applyFill="1" applyBorder="1" applyAlignment="1">
      <alignment horizontal="center"/>
    </xf>
    <xf numFmtId="0" fontId="18" fillId="19" borderId="10" xfId="0" applyFont="1" applyFill="1" applyBorder="1"/>
    <xf numFmtId="0" fontId="8" fillId="3" borderId="21" xfId="3" applyFill="1" applyBorder="1"/>
    <xf numFmtId="0" fontId="12" fillId="12" borderId="8" xfId="3" applyFont="1" applyFill="1" applyBorder="1"/>
    <xf numFmtId="0" fontId="6" fillId="0" borderId="0" xfId="0" applyFont="1" applyAlignment="1">
      <alignment horizontal="center"/>
    </xf>
    <xf numFmtId="0" fontId="0" fillId="0" borderId="0" xfId="0" applyBorder="1" applyAlignment="1">
      <alignment horizontal="center"/>
    </xf>
    <xf numFmtId="0" fontId="0" fillId="0" borderId="6" xfId="0" applyBorder="1" applyAlignment="1">
      <alignment horizontal="center"/>
    </xf>
    <xf numFmtId="9" fontId="0" fillId="0" borderId="0" xfId="0" applyNumberFormat="1" applyBorder="1" applyAlignment="1">
      <alignment horizontal="center"/>
    </xf>
    <xf numFmtId="9" fontId="0" fillId="0" borderId="6" xfId="0" applyNumberFormat="1" applyBorder="1" applyAlignment="1">
      <alignment horizontal="center"/>
    </xf>
    <xf numFmtId="9" fontId="0" fillId="0" borderId="8" xfId="0" applyNumberFormat="1" applyBorder="1" applyAlignment="1">
      <alignment horizontal="center"/>
    </xf>
    <xf numFmtId="9" fontId="0" fillId="0" borderId="9" xfId="0" applyNumberFormat="1" applyBorder="1" applyAlignment="1">
      <alignment horizontal="center"/>
    </xf>
    <xf numFmtId="0" fontId="0" fillId="3" borderId="0" xfId="0" applyFill="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6" fillId="3" borderId="0" xfId="0" applyFont="1" applyFill="1" applyAlignment="1">
      <alignment horizontal="center"/>
    </xf>
    <xf numFmtId="0" fontId="0" fillId="0" borderId="0" xfId="0" applyAlignment="1">
      <alignment horizontal="center"/>
    </xf>
    <xf numFmtId="0" fontId="10" fillId="10" borderId="2" xfId="0" applyFont="1" applyFill="1" applyBorder="1" applyAlignment="1">
      <alignment horizontal="center"/>
    </xf>
    <xf numFmtId="0" fontId="10" fillId="10" borderId="11" xfId="0" applyFont="1" applyFill="1" applyBorder="1" applyAlignment="1">
      <alignment horizontal="center"/>
    </xf>
    <xf numFmtId="0" fontId="10" fillId="10" borderId="5" xfId="0" applyFont="1" applyFill="1" applyBorder="1" applyAlignment="1">
      <alignment horizontal="center"/>
    </xf>
    <xf numFmtId="0" fontId="0" fillId="3" borderId="0" xfId="0" applyFill="1" applyAlignment="1">
      <alignment horizontal="center" vertical="center"/>
    </xf>
    <xf numFmtId="0" fontId="13" fillId="4" borderId="18" xfId="3" applyFont="1" applyFill="1" applyBorder="1" applyAlignment="1">
      <alignment horizontal="center"/>
    </xf>
    <xf numFmtId="0" fontId="13" fillId="4" borderId="19" xfId="3" applyFont="1" applyFill="1" applyBorder="1" applyAlignment="1">
      <alignment horizontal="center"/>
    </xf>
    <xf numFmtId="0" fontId="13" fillId="4" borderId="20" xfId="3" applyFont="1" applyFill="1" applyBorder="1" applyAlignment="1">
      <alignment horizontal="center"/>
    </xf>
  </cellXfs>
  <cellStyles count="8">
    <cellStyle name="Bad" xfId="2" builtinId="27"/>
    <cellStyle name="Comma" xfId="1" builtinId="3"/>
    <cellStyle name="GreyOrWhite" xfId="6" xr:uid="{00000000-0005-0000-0000-000002000000}"/>
    <cellStyle name="Normal" xfId="0" builtinId="0"/>
    <cellStyle name="Normal 2" xfId="3" xr:uid="{00000000-0005-0000-0000-000004000000}"/>
    <cellStyle name="Normal_EMPLOYEE" xfId="4" xr:uid="{00000000-0005-0000-0000-000005000000}"/>
    <cellStyle name="Percent" xfId="5" builtinId="5"/>
    <cellStyle name="Yellow" xfId="7" xr:uid="{00000000-0005-0000-0000-000007000000}"/>
  </cellStyles>
  <dxfs count="22">
    <dxf>
      <fill>
        <patternFill>
          <bgColor rgb="FFFFFF00"/>
        </patternFill>
      </fill>
    </dxf>
    <dxf>
      <fill>
        <patternFill>
          <bgColor rgb="FFFFC000"/>
        </patternFill>
      </fill>
    </dxf>
    <dxf>
      <font>
        <color theme="0"/>
      </font>
      <fill>
        <patternFill>
          <bgColor rgb="FFFF0000"/>
        </patternFill>
      </fill>
    </dxf>
    <dxf>
      <fill>
        <patternFill>
          <bgColor rgb="FFFFFF00"/>
        </patternFill>
      </fill>
    </dxf>
    <dxf>
      <fill>
        <patternFill>
          <bgColor rgb="FFFFFF00"/>
        </patternFill>
      </fill>
    </dxf>
    <dxf>
      <font>
        <color rgb="FF006100"/>
      </font>
      <fill>
        <patternFill>
          <bgColor rgb="FFC6EFCE"/>
        </patternFill>
      </fill>
    </dxf>
    <dxf>
      <font>
        <color rgb="FF006100"/>
      </font>
      <fill>
        <patternFill>
          <bgColor rgb="FFC6EFCE"/>
        </patternFill>
      </fill>
    </dxf>
    <dxf>
      <numFmt numFmtId="174" formatCode="dd\-mmm\-yy"/>
      <fill>
        <patternFill patternType="solid">
          <fgColor indexed="64"/>
          <bgColor rgb="FFFFFF00"/>
        </patternFill>
      </fill>
      <border diagonalUp="0" diagonalDown="0">
        <left style="thin">
          <color indexed="64"/>
        </left>
        <right style="thin">
          <color indexed="64"/>
        </right>
        <top/>
        <bottom/>
        <vertical/>
        <horizontal/>
      </border>
    </dxf>
    <dxf>
      <fill>
        <patternFill patternType="solid">
          <fgColor indexed="64"/>
          <bgColor rgb="FFFFFF00"/>
        </patternFill>
      </fill>
      <border diagonalUp="0" diagonalDown="0">
        <left style="thin">
          <color indexed="64"/>
        </left>
        <right style="thin">
          <color indexed="64"/>
        </right>
        <top/>
        <bottom/>
        <vertical/>
        <horizontal/>
      </border>
    </dxf>
    <dxf>
      <fill>
        <patternFill patternType="solid">
          <fgColor indexed="64"/>
          <bgColor rgb="FFFFFF00"/>
        </patternFill>
      </fill>
      <border diagonalUp="0" diagonalDown="0">
        <left style="thin">
          <color indexed="64"/>
        </left>
        <right style="thin">
          <color indexed="64"/>
        </right>
        <top/>
        <bottom/>
        <vertical/>
        <horizontal/>
      </border>
    </dxf>
    <dxf>
      <fill>
        <patternFill patternType="solid">
          <fgColor indexed="64"/>
          <bgColor rgb="FFFFFF00"/>
        </patternFill>
      </fill>
      <border diagonalUp="0" diagonalDown="0">
        <left style="thin">
          <color indexed="64"/>
        </left>
        <right style="thin">
          <color indexed="64"/>
        </right>
        <top/>
        <bottom/>
        <vertical/>
        <horizontal/>
      </border>
    </dxf>
    <dxf>
      <fill>
        <patternFill patternType="solid">
          <fgColor indexed="64"/>
          <bgColor rgb="FFFFFF00"/>
        </patternFill>
      </fill>
      <border diagonalUp="0" diagonalDown="0">
        <left style="thin">
          <color indexed="64"/>
        </left>
        <right style="thin">
          <color indexed="64"/>
        </right>
        <top/>
        <bottom/>
        <vertical/>
        <horizontal/>
      </border>
    </dxf>
    <dxf>
      <fill>
        <patternFill patternType="solid">
          <fgColor indexed="64"/>
          <bgColor rgb="FFFFFF00"/>
        </patternFill>
      </fill>
      <border diagonalUp="0" diagonalDown="0">
        <left style="thin">
          <color indexed="64"/>
        </left>
        <right style="thin">
          <color indexed="64"/>
        </right>
        <top/>
        <bottom/>
        <vertical/>
        <horizontal/>
      </border>
    </dxf>
    <dxf>
      <fill>
        <patternFill patternType="solid">
          <fgColor indexed="64"/>
          <bgColor rgb="FFFFFF00"/>
        </patternFill>
      </fill>
      <border diagonalUp="0" diagonalDown="0">
        <left/>
        <right style="thin">
          <color indexed="64"/>
        </right>
        <top/>
        <bottom/>
        <vertical/>
        <horizontal/>
      </border>
    </dxf>
    <dxf>
      <border outline="0">
        <top style="thin">
          <color indexed="64"/>
        </top>
      </border>
    </dxf>
    <dxf>
      <fill>
        <patternFill patternType="solid">
          <fgColor indexed="64"/>
          <bgColor rgb="FFFFFF00"/>
        </patternFill>
      </fill>
    </dxf>
    <dxf>
      <border outline="0">
        <bottom style="medium">
          <color indexed="64"/>
        </bottom>
      </border>
    </dxf>
    <dxf>
      <font>
        <b/>
        <i val="0"/>
        <strike val="0"/>
        <condense val="0"/>
        <extend val="0"/>
        <outline val="0"/>
        <shadow val="0"/>
        <u val="none"/>
        <vertAlign val="baseline"/>
        <sz val="11"/>
        <color auto="1"/>
        <name val="Arial"/>
        <family val="2"/>
        <scheme val="none"/>
      </font>
      <fill>
        <patternFill patternType="solid">
          <fgColor indexed="64"/>
          <bgColor theme="9" tint="0.59999389629810485"/>
        </patternFill>
      </fill>
    </dxf>
    <dxf>
      <fill>
        <patternFill patternType="solid">
          <fgColor indexed="64"/>
          <bgColor indexed="22"/>
        </patternFill>
      </fill>
    </dxf>
    <dxf>
      <fill>
        <patternFill patternType="solid">
          <fgColor indexed="64"/>
          <bgColor indexed="43"/>
        </patternFill>
      </fill>
    </dxf>
    <dxf>
      <font>
        <b/>
        <i val="0"/>
        <strike val="0"/>
        <condense val="0"/>
        <extend val="0"/>
        <outline val="0"/>
        <shadow val="0"/>
        <u val="none"/>
        <vertAlign val="baseline"/>
        <sz val="10"/>
        <color auto="1"/>
        <name val="Arial"/>
        <scheme val="none"/>
      </font>
      <fill>
        <patternFill patternType="solid">
          <fgColor indexed="64"/>
          <bgColor indexed="44"/>
        </patternFill>
      </fill>
    </dxf>
    <dxf>
      <font>
        <b/>
        <i val="0"/>
        <strike val="0"/>
        <condense val="0"/>
        <extend val="0"/>
        <outline val="0"/>
        <shadow val="0"/>
        <u val="none"/>
        <vertAlign val="baseline"/>
        <sz val="10"/>
        <color auto="1"/>
        <name val="Arial"/>
        <scheme val="none"/>
      </font>
      <fill>
        <patternFill patternType="solid">
          <fgColor indexed="64"/>
          <bgColor indexed="4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 /><Relationship Id="rId13" Type="http://schemas.openxmlformats.org/officeDocument/2006/relationships/worksheet" Target="worksheets/sheet13.xml" /><Relationship Id="rId18" Type="http://schemas.microsoft.com/office/2007/relationships/slicerCache" Target="slicerCaches/slicerCache1.xml" /><Relationship Id="rId3" Type="http://schemas.openxmlformats.org/officeDocument/2006/relationships/worksheet" Target="worksheets/sheet3.xml" /><Relationship Id="rId21" Type="http://schemas.microsoft.com/office/2011/relationships/timelineCache" Target="timelineCaches/timelineCache1.xml" /><Relationship Id="rId7" Type="http://schemas.openxmlformats.org/officeDocument/2006/relationships/worksheet" Target="worksheets/sheet7.xml" /><Relationship Id="rId12" Type="http://schemas.openxmlformats.org/officeDocument/2006/relationships/worksheet" Target="worksheets/sheet12.xml" /><Relationship Id="rId17" Type="http://schemas.openxmlformats.org/officeDocument/2006/relationships/pivotCacheDefinition" Target="pivotCache/pivotCacheDefinition1.xml" /><Relationship Id="rId25" Type="http://schemas.openxmlformats.org/officeDocument/2006/relationships/calcChain" Target="calcChain.xml" /><Relationship Id="rId2" Type="http://schemas.openxmlformats.org/officeDocument/2006/relationships/worksheet" Target="worksheets/sheet2.xml" /><Relationship Id="rId16" Type="http://schemas.openxmlformats.org/officeDocument/2006/relationships/worksheet" Target="worksheets/sheet16.xml" /><Relationship Id="rId20" Type="http://schemas.microsoft.com/office/2007/relationships/slicerCache" Target="slicerCaches/slicerCache3.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worksheet" Target="worksheets/sheet11.xml" /><Relationship Id="rId24" Type="http://schemas.openxmlformats.org/officeDocument/2006/relationships/sharedStrings" Target="sharedStrings.xml" /><Relationship Id="rId5" Type="http://schemas.openxmlformats.org/officeDocument/2006/relationships/worksheet" Target="worksheets/sheet5.xml" /><Relationship Id="rId15" Type="http://schemas.openxmlformats.org/officeDocument/2006/relationships/worksheet" Target="worksheets/sheet15.xml" /><Relationship Id="rId23" Type="http://schemas.openxmlformats.org/officeDocument/2006/relationships/styles" Target="styles.xml" /><Relationship Id="rId10" Type="http://schemas.openxmlformats.org/officeDocument/2006/relationships/worksheet" Target="worksheets/sheet10.xml" /><Relationship Id="rId19" Type="http://schemas.microsoft.com/office/2007/relationships/slicerCache" Target="slicerCaches/slicerCache2.xml" /><Relationship Id="rId4" Type="http://schemas.openxmlformats.org/officeDocument/2006/relationships/worksheet" Target="worksheets/sheet4.xml" /><Relationship Id="rId9" Type="http://schemas.openxmlformats.org/officeDocument/2006/relationships/worksheet" Target="worksheets/sheet9.xml" /><Relationship Id="rId14" Type="http://schemas.openxmlformats.org/officeDocument/2006/relationships/worksheet" Target="worksheets/sheet14.xml" /><Relationship Id="rId22" Type="http://schemas.openxmlformats.org/officeDocument/2006/relationships/theme" Target="theme/them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_rels/chart3.xml.rels><?xml version="1.0" encoding="UTF-8" standalone="yes"?>
<Relationships xmlns="http://schemas.openxmlformats.org/package/2006/relationships"><Relationship Id="rId2" Type="http://schemas.microsoft.com/office/2011/relationships/chartColorStyle" Target="colors2.xml" /><Relationship Id="rId1" Type="http://schemas.microsoft.com/office/2011/relationships/chartStyle" Target="style2.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'formulas 02'!$M$5</c:f>
              <c:strCache>
                <c:ptCount val="1"/>
                <c:pt idx="0">
                  <c:v>Sales</c:v>
                </c:pt>
              </c:strCache>
            </c:strRef>
          </c:tx>
          <c:spPr>
            <a:solidFill>
              <a:schemeClr val="accent1"/>
            </a:solidFill>
            <a:ln>
              <a:noFill/>
            </a:ln>
            <a:effectLst/>
          </c:spPr>
          <c:invertIfNegative val="0"/>
          <c:cat>
            <c:strRef>
              <c:f>'formulas 02'!$L$6:$L$10</c:f>
              <c:strCache>
                <c:ptCount val="5"/>
                <c:pt idx="0">
                  <c:v>Gigi</c:v>
                </c:pt>
                <c:pt idx="1">
                  <c:v>Phil</c:v>
                </c:pt>
                <c:pt idx="2">
                  <c:v>Sims</c:v>
                </c:pt>
                <c:pt idx="3">
                  <c:v>Tina</c:v>
                </c:pt>
                <c:pt idx="4">
                  <c:v>Shelia</c:v>
                </c:pt>
              </c:strCache>
            </c:strRef>
          </c:cat>
          <c:val>
            <c:numRef>
              <c:f>'formulas 02'!$M$6:$M$10</c:f>
              <c:numCache>
                <c:formatCode>"$"#,##0_);[Red]\("$"#,##0\)</c:formatCode>
                <c:ptCount val="5"/>
                <c:pt idx="0">
                  <c:v>171</c:v>
                </c:pt>
                <c:pt idx="1">
                  <c:v>207</c:v>
                </c:pt>
                <c:pt idx="2">
                  <c:v>286</c:v>
                </c:pt>
                <c:pt idx="3">
                  <c:v>184</c:v>
                </c:pt>
                <c:pt idx="4">
                  <c:v>272</c:v>
                </c:pt>
              </c:numCache>
            </c:numRef>
          </c:val>
          <c:extLst>
            <c:ext xmlns:c16="http://schemas.microsoft.com/office/drawing/2014/chart" uri="{C3380CC4-5D6E-409C-BE32-E72D297353CC}">
              <c16:uniqueId val="{00000000-CD3F-4F91-8E71-9C9059B8AE58}"/>
            </c:ext>
          </c:extLst>
        </c:ser>
        <c:dLbls>
          <c:showLegendKey val="0"/>
          <c:showVal val="0"/>
          <c:showCatName val="0"/>
          <c:showSerName val="0"/>
          <c:showPercent val="0"/>
          <c:showBubbleSize val="0"/>
        </c:dLbls>
        <c:gapWidth val="219"/>
        <c:overlap val="-27"/>
        <c:axId val="531455727"/>
        <c:axId val="539860111"/>
      </c:barChart>
      <c:catAx>
        <c:axId val="531455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860111"/>
        <c:crosses val="autoZero"/>
        <c:auto val="1"/>
        <c:lblAlgn val="ctr"/>
        <c:lblOffset val="100"/>
        <c:noMultiLvlLbl val="0"/>
      </c:catAx>
      <c:valAx>
        <c:axId val="53986011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4557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[Pritesh_MS Excel learning.xlsx]Sheet1!PivotTable7</c:name>
    <c:fmtId val="0"/>
  </c:pivotSource>
  <c:chart>
    <c:title>
      <c:overlay val="0"/>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2"/>
          </a:solidFill>
          <a:ln>
            <a:noFill/>
          </a:ln>
          <a:effectLst/>
        </c:spPr>
        <c:marker>
          <c:symbol val="none"/>
        </c:marker>
      </c:pivotFmt>
      <c:pivotFmt>
        <c:idx val="26"/>
        <c:spPr>
          <a:solidFill>
            <a:schemeClr val="accent3"/>
          </a:solidFill>
          <a:ln>
            <a:noFill/>
          </a:ln>
          <a:effectLst/>
        </c:spPr>
        <c:marker>
          <c:symbol val="none"/>
        </c:marker>
      </c:pivotFmt>
      <c:pivotFmt>
        <c:idx val="27"/>
        <c:spPr>
          <a:solidFill>
            <a:schemeClr val="accent4"/>
          </a:solidFill>
          <a:ln>
            <a:noFill/>
          </a:ln>
          <a:effectLst/>
        </c:spPr>
        <c:marker>
          <c:symbol val="none"/>
        </c:marker>
      </c:pivotFmt>
      <c:pivotFmt>
        <c:idx val="28"/>
        <c:spPr>
          <a:solidFill>
            <a:schemeClr val="accent5"/>
          </a:solidFill>
          <a:ln>
            <a:noFill/>
          </a:ln>
          <a:effectLst/>
        </c:spPr>
        <c:marker>
          <c:symbol val="none"/>
        </c:marker>
      </c:pivotFmt>
      <c:pivotFmt>
        <c:idx val="29"/>
        <c:spPr>
          <a:solidFill>
            <a:schemeClr val="accent6"/>
          </a:solidFill>
          <a:ln>
            <a:noFill/>
          </a:ln>
          <a:effectLst/>
        </c:spPr>
        <c:marker>
          <c:symbol val="none"/>
        </c:marker>
      </c:pivotFmt>
      <c:pivotFmt>
        <c:idx val="30"/>
        <c:spPr>
          <a:solidFill>
            <a:schemeClr val="accent1">
              <a:lumMod val="60000"/>
            </a:schemeClr>
          </a:solidFill>
          <a:ln>
            <a:noFill/>
          </a:ln>
          <a:effectLst/>
        </c:spPr>
        <c:marker>
          <c:symbol val="none"/>
        </c:marker>
      </c:pivotFmt>
      <c:pivotFmt>
        <c:idx val="31"/>
        <c:spPr>
          <a:solidFill>
            <a:schemeClr val="accent2">
              <a:lumMod val="60000"/>
            </a:schemeClr>
          </a:solidFill>
          <a:ln>
            <a:noFill/>
          </a:ln>
          <a:effectLst/>
        </c:spPr>
        <c:marker>
          <c:symbol val="none"/>
        </c:marker>
      </c:pivotFmt>
      <c:pivotFmt>
        <c:idx val="32"/>
        <c:spPr>
          <a:solidFill>
            <a:schemeClr val="accent1"/>
          </a:solidFill>
          <a:ln>
            <a:noFill/>
          </a:ln>
          <a:effectLst/>
        </c:spPr>
        <c:marker>
          <c:symbol val="none"/>
        </c:marker>
      </c:pivotFmt>
      <c:pivotFmt>
        <c:idx val="33"/>
        <c:spPr>
          <a:solidFill>
            <a:schemeClr val="accent2"/>
          </a:solidFill>
          <a:ln>
            <a:noFill/>
          </a:ln>
          <a:effectLst/>
        </c:spPr>
        <c:marker>
          <c:symbol val="none"/>
        </c:marker>
      </c:pivotFmt>
      <c:pivotFmt>
        <c:idx val="34"/>
        <c:spPr>
          <a:solidFill>
            <a:schemeClr val="accent3"/>
          </a:solidFill>
          <a:ln>
            <a:noFill/>
          </a:ln>
          <a:effectLst/>
        </c:spPr>
        <c:marker>
          <c:symbol val="none"/>
        </c:marker>
      </c:pivotFmt>
      <c:pivotFmt>
        <c:idx val="35"/>
        <c:spPr>
          <a:solidFill>
            <a:schemeClr val="accent4"/>
          </a:solidFill>
          <a:ln>
            <a:noFill/>
          </a:ln>
          <a:effectLst/>
        </c:spPr>
        <c:marker>
          <c:symbol val="none"/>
        </c:marker>
      </c:pivotFmt>
      <c:pivotFmt>
        <c:idx val="36"/>
        <c:spPr>
          <a:solidFill>
            <a:schemeClr val="accent5"/>
          </a:solidFill>
          <a:ln>
            <a:noFill/>
          </a:ln>
          <a:effectLst/>
        </c:spPr>
        <c:marker>
          <c:symbol val="none"/>
        </c:marker>
      </c:pivotFmt>
      <c:pivotFmt>
        <c:idx val="37"/>
        <c:spPr>
          <a:solidFill>
            <a:schemeClr val="accent6"/>
          </a:solidFill>
          <a:ln>
            <a:noFill/>
          </a:ln>
          <a:effectLst/>
        </c:spPr>
        <c:marker>
          <c:symbol val="none"/>
        </c:marker>
      </c:pivotFmt>
      <c:pivotFmt>
        <c:idx val="38"/>
        <c:spPr>
          <a:solidFill>
            <a:schemeClr val="accent1">
              <a:lumMod val="60000"/>
            </a:schemeClr>
          </a:solidFill>
          <a:ln>
            <a:noFill/>
          </a:ln>
          <a:effectLst/>
        </c:spPr>
        <c:marker>
          <c:symbol val="none"/>
        </c:marker>
      </c:pivotFmt>
      <c:pivotFmt>
        <c:idx val="39"/>
        <c:spPr>
          <a:solidFill>
            <a:schemeClr val="accent2">
              <a:lumMod val="60000"/>
            </a:schemeClr>
          </a:solidFill>
          <a:ln>
            <a:noFill/>
          </a:ln>
          <a:effectLst/>
        </c:spPr>
        <c:marker>
          <c:symbol val="none"/>
        </c:marker>
      </c:pivotFmt>
      <c:pivotFmt>
        <c:idx val="40"/>
        <c:spPr>
          <a:solidFill>
            <a:schemeClr val="accent1"/>
          </a:solidFill>
          <a:ln>
            <a:noFill/>
          </a:ln>
          <a:effectLst/>
        </c:spPr>
        <c:marker>
          <c:symbol val="none"/>
        </c:marker>
      </c:pivotFmt>
      <c:pivotFmt>
        <c:idx val="41"/>
        <c:spPr>
          <a:solidFill>
            <a:schemeClr val="accent2"/>
          </a:solidFill>
          <a:ln>
            <a:noFill/>
          </a:ln>
          <a:effectLst/>
        </c:spPr>
        <c:marker>
          <c:symbol val="none"/>
        </c:marker>
      </c:pivotFmt>
      <c:pivotFmt>
        <c:idx val="42"/>
        <c:spPr>
          <a:solidFill>
            <a:schemeClr val="accent3"/>
          </a:solidFill>
          <a:ln>
            <a:noFill/>
          </a:ln>
          <a:effectLst/>
        </c:spPr>
        <c:marker>
          <c:symbol val="none"/>
        </c:marker>
      </c:pivotFmt>
      <c:pivotFmt>
        <c:idx val="43"/>
        <c:spPr>
          <a:solidFill>
            <a:schemeClr val="accent4"/>
          </a:solidFill>
          <a:ln>
            <a:noFill/>
          </a:ln>
          <a:effectLst/>
        </c:spPr>
        <c:marker>
          <c:symbol val="none"/>
        </c:marker>
      </c:pivotFmt>
      <c:pivotFmt>
        <c:idx val="44"/>
        <c:spPr>
          <a:solidFill>
            <a:schemeClr val="accent5"/>
          </a:solidFill>
          <a:ln>
            <a:noFill/>
          </a:ln>
          <a:effectLst/>
        </c:spPr>
        <c:marker>
          <c:symbol val="none"/>
        </c:marker>
      </c:pivotFmt>
      <c:pivotFmt>
        <c:idx val="45"/>
        <c:spPr>
          <a:solidFill>
            <a:schemeClr val="accent6"/>
          </a:solidFill>
          <a:ln>
            <a:noFill/>
          </a:ln>
          <a:effectLst/>
        </c:spPr>
        <c:marker>
          <c:symbol val="none"/>
        </c:marker>
      </c:pivotFmt>
      <c:pivotFmt>
        <c:idx val="46"/>
        <c:spPr>
          <a:solidFill>
            <a:schemeClr val="accent1">
              <a:lumMod val="60000"/>
            </a:schemeClr>
          </a:solidFill>
          <a:ln>
            <a:noFill/>
          </a:ln>
          <a:effectLst/>
        </c:spPr>
        <c:marker>
          <c:symbol val="none"/>
        </c:marker>
      </c:pivotFmt>
      <c:pivotFmt>
        <c:idx val="47"/>
        <c:spPr>
          <a:solidFill>
            <a:schemeClr val="accent2">
              <a:lumMod val="60000"/>
            </a:schemeClr>
          </a:solidFill>
          <a:ln>
            <a:noFill/>
          </a:ln>
          <a:effectLst/>
        </c:spPr>
        <c:marker>
          <c:symbol val="none"/>
        </c:marker>
      </c:pivotFmt>
      <c:pivotFmt>
        <c:idx val="48"/>
        <c:spPr>
          <a:solidFill>
            <a:schemeClr val="accent1"/>
          </a:solidFill>
          <a:ln>
            <a:noFill/>
          </a:ln>
          <a:effectLst/>
        </c:spPr>
        <c:marker>
          <c:symbol val="none"/>
        </c:marker>
      </c:pivotFmt>
      <c:pivotFmt>
        <c:idx val="49"/>
        <c:spPr>
          <a:solidFill>
            <a:schemeClr val="accent2"/>
          </a:solidFill>
          <a:ln>
            <a:noFill/>
          </a:ln>
          <a:effectLst/>
        </c:spPr>
        <c:marker>
          <c:symbol val="none"/>
        </c:marker>
      </c:pivotFmt>
      <c:pivotFmt>
        <c:idx val="50"/>
        <c:spPr>
          <a:solidFill>
            <a:schemeClr val="accent3"/>
          </a:solidFill>
          <a:ln>
            <a:noFill/>
          </a:ln>
          <a:effectLst/>
        </c:spPr>
        <c:marker>
          <c:symbol val="none"/>
        </c:marker>
      </c:pivotFmt>
      <c:pivotFmt>
        <c:idx val="51"/>
        <c:spPr>
          <a:solidFill>
            <a:schemeClr val="accent4"/>
          </a:solidFill>
          <a:ln>
            <a:noFill/>
          </a:ln>
          <a:effectLst/>
        </c:spPr>
        <c:marker>
          <c:symbol val="none"/>
        </c:marker>
      </c:pivotFmt>
      <c:pivotFmt>
        <c:idx val="52"/>
        <c:spPr>
          <a:solidFill>
            <a:schemeClr val="accent5"/>
          </a:solidFill>
          <a:ln>
            <a:noFill/>
          </a:ln>
          <a:effectLst/>
        </c:spPr>
        <c:marker>
          <c:symbol val="none"/>
        </c:marker>
      </c:pivotFmt>
      <c:pivotFmt>
        <c:idx val="53"/>
        <c:spPr>
          <a:solidFill>
            <a:schemeClr val="accent6"/>
          </a:solidFill>
          <a:ln>
            <a:noFill/>
          </a:ln>
          <a:effectLst/>
        </c:spPr>
        <c:marker>
          <c:symbol val="none"/>
        </c:marker>
      </c:pivotFmt>
      <c:pivotFmt>
        <c:idx val="54"/>
        <c:spPr>
          <a:solidFill>
            <a:schemeClr val="accent1">
              <a:lumMod val="60000"/>
            </a:schemeClr>
          </a:solidFill>
          <a:ln>
            <a:noFill/>
          </a:ln>
          <a:effectLst/>
        </c:spPr>
        <c:marker>
          <c:symbol val="none"/>
        </c:marker>
      </c:pivotFmt>
      <c:pivotFmt>
        <c:idx val="55"/>
        <c:spPr>
          <a:solidFill>
            <a:schemeClr val="accent2">
              <a:lumMod val="60000"/>
            </a:schemeClr>
          </a:solidFill>
          <a:ln>
            <a:noFill/>
          </a:ln>
          <a:effectLst/>
        </c:spPr>
        <c:marker>
          <c:symbol val="none"/>
        </c:marker>
      </c:pivotFmt>
      <c:pivotFmt>
        <c:idx val="56"/>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Sheet1!$B$3</c:f>
              <c:strCache>
                <c:ptCount val="1"/>
                <c:pt idx="0">
                  <c:v>Total</c:v>
                </c:pt>
              </c:strCache>
            </c:strRef>
          </c:tx>
          <c:invertIfNegative val="0"/>
          <c:cat>
            <c:strRef>
              <c:f>Sheet1!$A$4:$A$12</c:f>
              <c:strCache>
                <c:ptCount val="8"/>
                <c:pt idx="0">
                  <c:v>Admin</c:v>
                </c:pt>
                <c:pt idx="1">
                  <c:v>CCD</c:v>
                </c:pt>
                <c:pt idx="2">
                  <c:v>Director</c:v>
                </c:pt>
                <c:pt idx="3">
                  <c:v>Finance</c:v>
                </c:pt>
                <c:pt idx="4">
                  <c:v>Mktg</c:v>
                </c:pt>
                <c:pt idx="5">
                  <c:v>Personnel</c:v>
                </c:pt>
                <c:pt idx="6">
                  <c:v>R&amp;D</c:v>
                </c:pt>
                <c:pt idx="7">
                  <c:v>Sales</c:v>
                </c:pt>
              </c:strCache>
            </c:strRef>
          </c:cat>
          <c:val>
            <c:numRef>
              <c:f>Sheet1!$B$4:$B$12</c:f>
              <c:numCache>
                <c:formatCode>General</c:formatCode>
                <c:ptCount val="8"/>
                <c:pt idx="0">
                  <c:v>148750</c:v>
                </c:pt>
                <c:pt idx="1">
                  <c:v>241325</c:v>
                </c:pt>
                <c:pt idx="2">
                  <c:v>49000</c:v>
                </c:pt>
                <c:pt idx="3">
                  <c:v>126000</c:v>
                </c:pt>
                <c:pt idx="4">
                  <c:v>240450</c:v>
                </c:pt>
                <c:pt idx="5">
                  <c:v>182525</c:v>
                </c:pt>
                <c:pt idx="6">
                  <c:v>260050</c:v>
                </c:pt>
                <c:pt idx="7">
                  <c:v>304326</c:v>
                </c:pt>
              </c:numCache>
            </c:numRef>
          </c:val>
          <c:extLst>
            <c:ext xmlns:c16="http://schemas.microsoft.com/office/drawing/2014/chart" uri="{C3380CC4-5D6E-409C-BE32-E72D297353CC}">
              <c16:uniqueId val="{00000019-3F0D-4C7C-8CC2-CAA1BDB7ACD1}"/>
            </c:ext>
          </c:extLst>
        </c:ser>
        <c:dLbls>
          <c:showLegendKey val="0"/>
          <c:showVal val="0"/>
          <c:showCatName val="0"/>
          <c:showSerName val="0"/>
          <c:showPercent val="0"/>
          <c:showBubbleSize val="0"/>
        </c:dLbls>
        <c:gapWidth val="182"/>
        <c:axId val="531376975"/>
        <c:axId val="1309628959"/>
      </c:barChart>
      <c:catAx>
        <c:axId val="5313769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9628959"/>
        <c:crosses val="autoZero"/>
        <c:auto val="1"/>
        <c:lblAlgn val="ctr"/>
        <c:lblOffset val="100"/>
        <c:noMultiLvlLbl val="0"/>
      </c:catAx>
      <c:valAx>
        <c:axId val="13096289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376975"/>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[Pritesh_MS Excel learning.xlsx]Sheet1!PivotTable7</c:name>
    <c:fmtId val="5"/>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49"/>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50"/>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51"/>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52"/>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53"/>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54"/>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55"/>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56"/>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57"/>
        <c:spPr>
          <a:solidFill>
            <a:schemeClr val="lt1"/>
          </a:solidFill>
          <a:ln w="19050">
            <a:solidFill>
              <a:schemeClr val="accent1"/>
            </a:solidFill>
          </a:ln>
          <a:effectLst/>
        </c:spPr>
      </c:pivotFmt>
      <c:pivotFmt>
        <c:idx val="58"/>
        <c:spPr>
          <a:solidFill>
            <a:schemeClr val="lt1"/>
          </a:solidFill>
          <a:ln w="19050">
            <a:solidFill>
              <a:schemeClr val="accent1"/>
            </a:solidFill>
          </a:ln>
          <a:effectLst/>
        </c:spPr>
      </c:pivotFmt>
      <c:pivotFmt>
        <c:idx val="59"/>
        <c:spPr>
          <a:solidFill>
            <a:schemeClr val="lt1"/>
          </a:solidFill>
          <a:ln w="19050">
            <a:solidFill>
              <a:schemeClr val="accent1"/>
            </a:solidFill>
          </a:ln>
          <a:effectLst/>
        </c:spPr>
      </c:pivotFmt>
      <c:pivotFmt>
        <c:idx val="60"/>
        <c:spPr>
          <a:solidFill>
            <a:schemeClr val="lt1"/>
          </a:solidFill>
          <a:ln w="19050">
            <a:solidFill>
              <a:schemeClr val="accent1"/>
            </a:solidFill>
          </a:ln>
          <a:effectLst/>
        </c:spPr>
      </c:pivotFmt>
      <c:pivotFmt>
        <c:idx val="61"/>
        <c:spPr>
          <a:solidFill>
            <a:schemeClr val="lt1"/>
          </a:solidFill>
          <a:ln w="19050">
            <a:solidFill>
              <a:schemeClr val="accent1"/>
            </a:solidFill>
          </a:ln>
          <a:effectLst/>
        </c:spPr>
      </c:pivotFmt>
      <c:pivotFmt>
        <c:idx val="62"/>
        <c:spPr>
          <a:solidFill>
            <a:schemeClr val="lt1"/>
          </a:solidFill>
          <a:ln w="19050">
            <a:solidFill>
              <a:schemeClr val="accent1"/>
            </a:solidFill>
          </a:ln>
          <a:effectLst/>
        </c:spPr>
      </c:pivotFmt>
      <c:pivotFmt>
        <c:idx val="63"/>
        <c:spPr>
          <a:solidFill>
            <a:schemeClr val="lt1"/>
          </a:solidFill>
          <a:ln w="19050">
            <a:solidFill>
              <a:schemeClr val="accent1"/>
            </a:solidFill>
          </a:ln>
          <a:effectLst/>
        </c:spPr>
      </c:pivotFmt>
      <c:pivotFmt>
        <c:idx val="64"/>
        <c:spPr>
          <a:solidFill>
            <a:schemeClr val="lt1"/>
          </a:solidFill>
          <a:ln w="19050">
            <a:solidFill>
              <a:schemeClr val="accent1"/>
            </a:solidFill>
          </a:ln>
          <a:effectLst/>
        </c:spPr>
      </c:pivotFmt>
    </c:pivotFmts>
    <c:plotArea>
      <c:layout/>
      <c:pieChart>
        <c:varyColors val="1"/>
        <c:ser>
          <c:idx val="0"/>
          <c:order val="0"/>
          <c:tx>
            <c:strRef>
              <c:f>Sheet1!$B$3</c:f>
              <c:strCache>
                <c:ptCount val="1"/>
                <c:pt idx="0">
                  <c:v>Total</c:v>
                </c:pt>
              </c:strCache>
            </c:strRef>
          </c:tx>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01-AE46-4F43-A5A9-545A9A35A9D7}"/>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3-AE46-4F43-A5A9-545A9A35A9D7}"/>
              </c:ext>
            </c:extLst>
          </c:dPt>
          <c:dPt>
            <c:idx val="2"/>
            <c:bubble3D val="0"/>
            <c:spPr>
              <a:solidFill>
                <a:schemeClr val="lt1"/>
              </a:solidFill>
              <a:ln w="19050">
                <a:solidFill>
                  <a:schemeClr val="accent1"/>
                </a:solidFill>
              </a:ln>
              <a:effectLst/>
            </c:spPr>
            <c:extLst>
              <c:ext xmlns:c16="http://schemas.microsoft.com/office/drawing/2014/chart" uri="{C3380CC4-5D6E-409C-BE32-E72D297353CC}">
                <c16:uniqueId val="{00000005-AE46-4F43-A5A9-545A9A35A9D7}"/>
              </c:ext>
            </c:extLst>
          </c:dPt>
          <c:dPt>
            <c:idx val="3"/>
            <c:bubble3D val="0"/>
            <c:spPr>
              <a:solidFill>
                <a:schemeClr val="lt1"/>
              </a:solidFill>
              <a:ln w="19050">
                <a:solidFill>
                  <a:schemeClr val="accent1"/>
                </a:solidFill>
              </a:ln>
              <a:effectLst/>
            </c:spPr>
            <c:extLst>
              <c:ext xmlns:c16="http://schemas.microsoft.com/office/drawing/2014/chart" uri="{C3380CC4-5D6E-409C-BE32-E72D297353CC}">
                <c16:uniqueId val="{00000007-AE46-4F43-A5A9-545A9A35A9D7}"/>
              </c:ext>
            </c:extLst>
          </c:dPt>
          <c:dPt>
            <c:idx val="4"/>
            <c:bubble3D val="0"/>
            <c:spPr>
              <a:solidFill>
                <a:schemeClr val="lt1"/>
              </a:solidFill>
              <a:ln w="19050">
                <a:solidFill>
                  <a:schemeClr val="accent1"/>
                </a:solidFill>
              </a:ln>
              <a:effectLst/>
            </c:spPr>
            <c:extLst>
              <c:ext xmlns:c16="http://schemas.microsoft.com/office/drawing/2014/chart" uri="{C3380CC4-5D6E-409C-BE32-E72D297353CC}">
                <c16:uniqueId val="{00000009-AE46-4F43-A5A9-545A9A35A9D7}"/>
              </c:ext>
            </c:extLst>
          </c:dPt>
          <c:dPt>
            <c:idx val="5"/>
            <c:bubble3D val="0"/>
            <c:spPr>
              <a:solidFill>
                <a:schemeClr val="lt1"/>
              </a:solidFill>
              <a:ln w="19050">
                <a:solidFill>
                  <a:schemeClr val="accent1"/>
                </a:solidFill>
              </a:ln>
              <a:effectLst/>
            </c:spPr>
            <c:extLst>
              <c:ext xmlns:c16="http://schemas.microsoft.com/office/drawing/2014/chart" uri="{C3380CC4-5D6E-409C-BE32-E72D297353CC}">
                <c16:uniqueId val="{0000000B-AE46-4F43-A5A9-545A9A35A9D7}"/>
              </c:ext>
            </c:extLst>
          </c:dPt>
          <c:dPt>
            <c:idx val="6"/>
            <c:bubble3D val="0"/>
            <c:spPr>
              <a:solidFill>
                <a:schemeClr val="lt1"/>
              </a:solidFill>
              <a:ln w="19050">
                <a:solidFill>
                  <a:schemeClr val="accent1"/>
                </a:solidFill>
              </a:ln>
              <a:effectLst/>
            </c:spPr>
            <c:extLst>
              <c:ext xmlns:c16="http://schemas.microsoft.com/office/drawing/2014/chart" uri="{C3380CC4-5D6E-409C-BE32-E72D297353CC}">
                <c16:uniqueId val="{0000000D-AE46-4F43-A5A9-545A9A35A9D7}"/>
              </c:ext>
            </c:extLst>
          </c:dPt>
          <c:dPt>
            <c:idx val="7"/>
            <c:bubble3D val="0"/>
            <c:spPr>
              <a:solidFill>
                <a:schemeClr val="lt1"/>
              </a:solidFill>
              <a:ln w="19050">
                <a:solidFill>
                  <a:schemeClr val="accent1"/>
                </a:solidFill>
              </a:ln>
              <a:effectLst/>
            </c:spPr>
            <c:extLst>
              <c:ext xmlns:c16="http://schemas.microsoft.com/office/drawing/2014/chart" uri="{C3380CC4-5D6E-409C-BE32-E72D297353CC}">
                <c16:uniqueId val="{0000000F-AE46-4F43-A5A9-545A9A35A9D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Sheet1!$A$4:$A$12</c:f>
              <c:strCache>
                <c:ptCount val="8"/>
                <c:pt idx="0">
                  <c:v>Admin</c:v>
                </c:pt>
                <c:pt idx="1">
                  <c:v>CCD</c:v>
                </c:pt>
                <c:pt idx="2">
                  <c:v>Director</c:v>
                </c:pt>
                <c:pt idx="3">
                  <c:v>Finance</c:v>
                </c:pt>
                <c:pt idx="4">
                  <c:v>Mktg</c:v>
                </c:pt>
                <c:pt idx="5">
                  <c:v>Personnel</c:v>
                </c:pt>
                <c:pt idx="6">
                  <c:v>R&amp;D</c:v>
                </c:pt>
                <c:pt idx="7">
                  <c:v>Sales</c:v>
                </c:pt>
              </c:strCache>
            </c:strRef>
          </c:cat>
          <c:val>
            <c:numRef>
              <c:f>Sheet1!$B$4:$B$12</c:f>
              <c:numCache>
                <c:formatCode>General</c:formatCode>
                <c:ptCount val="8"/>
                <c:pt idx="0">
                  <c:v>148750</c:v>
                </c:pt>
                <c:pt idx="1">
                  <c:v>241325</c:v>
                </c:pt>
                <c:pt idx="2">
                  <c:v>49000</c:v>
                </c:pt>
                <c:pt idx="3">
                  <c:v>126000</c:v>
                </c:pt>
                <c:pt idx="4">
                  <c:v>240450</c:v>
                </c:pt>
                <c:pt idx="5">
                  <c:v>182525</c:v>
                </c:pt>
                <c:pt idx="6">
                  <c:v>260050</c:v>
                </c:pt>
                <c:pt idx="7">
                  <c:v>304326</c:v>
                </c:pt>
              </c:numCache>
            </c:numRef>
          </c:val>
          <c:extLst>
            <c:ext xmlns:c16="http://schemas.microsoft.com/office/drawing/2014/chart" uri="{C3380CC4-5D6E-409C-BE32-E72D297353CC}">
              <c16:uniqueId val="{00000009-4B74-4BE4-9491-1B1CC590DF25}"/>
            </c:ext>
          </c:extLst>
        </c:ser>
        <c:dLbls>
          <c:dLblPos val="inEnd"/>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extLst/>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[Pritesh_MS Excel learning.xlsx]Sheet1!PivotTable7</c:name>
    <c:fmtId val="6"/>
  </c:pivotSource>
  <c:chart>
    <c:title>
      <c:overlay val="0"/>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2"/>
          </a:solidFill>
          <a:ln>
            <a:noFill/>
          </a:ln>
          <a:effectLst/>
        </c:spPr>
        <c:marker>
          <c:symbol val="none"/>
        </c:marker>
      </c:pivotFmt>
      <c:pivotFmt>
        <c:idx val="26"/>
        <c:spPr>
          <a:solidFill>
            <a:schemeClr val="accent3"/>
          </a:solidFill>
          <a:ln>
            <a:noFill/>
          </a:ln>
          <a:effectLst/>
        </c:spPr>
        <c:marker>
          <c:symbol val="none"/>
        </c:marker>
      </c:pivotFmt>
      <c:pivotFmt>
        <c:idx val="27"/>
        <c:spPr>
          <a:solidFill>
            <a:schemeClr val="accent4"/>
          </a:solidFill>
          <a:ln>
            <a:noFill/>
          </a:ln>
          <a:effectLst/>
        </c:spPr>
        <c:marker>
          <c:symbol val="none"/>
        </c:marker>
      </c:pivotFmt>
      <c:pivotFmt>
        <c:idx val="28"/>
        <c:spPr>
          <a:solidFill>
            <a:schemeClr val="accent5"/>
          </a:solidFill>
          <a:ln>
            <a:noFill/>
          </a:ln>
          <a:effectLst/>
        </c:spPr>
        <c:marker>
          <c:symbol val="none"/>
        </c:marker>
      </c:pivotFmt>
      <c:pivotFmt>
        <c:idx val="29"/>
        <c:spPr>
          <a:solidFill>
            <a:schemeClr val="accent6"/>
          </a:solidFill>
          <a:ln>
            <a:noFill/>
          </a:ln>
          <a:effectLst/>
        </c:spPr>
        <c:marker>
          <c:symbol val="none"/>
        </c:marker>
      </c:pivotFmt>
      <c:pivotFmt>
        <c:idx val="30"/>
        <c:spPr>
          <a:solidFill>
            <a:schemeClr val="accent1">
              <a:lumMod val="60000"/>
            </a:schemeClr>
          </a:solidFill>
          <a:ln>
            <a:noFill/>
          </a:ln>
          <a:effectLst/>
        </c:spPr>
        <c:marker>
          <c:symbol val="none"/>
        </c:marker>
      </c:pivotFmt>
      <c:pivotFmt>
        <c:idx val="31"/>
        <c:spPr>
          <a:solidFill>
            <a:schemeClr val="accent2">
              <a:lumMod val="60000"/>
            </a:schemeClr>
          </a:solidFill>
          <a:ln>
            <a:noFill/>
          </a:ln>
          <a:effectLst/>
        </c:spPr>
        <c:marker>
          <c:symbol val="none"/>
        </c:marker>
      </c:pivotFmt>
      <c:pivotFmt>
        <c:idx val="32"/>
        <c:spPr>
          <a:solidFill>
            <a:schemeClr val="accent1"/>
          </a:solidFill>
          <a:ln>
            <a:noFill/>
          </a:ln>
          <a:effectLst/>
        </c:spPr>
        <c:marker>
          <c:symbol val="none"/>
        </c:marker>
      </c:pivotFmt>
      <c:pivotFmt>
        <c:idx val="33"/>
        <c:spPr>
          <a:solidFill>
            <a:schemeClr val="accent2"/>
          </a:solidFill>
          <a:ln>
            <a:noFill/>
          </a:ln>
          <a:effectLst/>
        </c:spPr>
        <c:marker>
          <c:symbol val="none"/>
        </c:marker>
      </c:pivotFmt>
      <c:pivotFmt>
        <c:idx val="34"/>
        <c:spPr>
          <a:solidFill>
            <a:schemeClr val="accent3"/>
          </a:solidFill>
          <a:ln>
            <a:noFill/>
          </a:ln>
          <a:effectLst/>
        </c:spPr>
        <c:marker>
          <c:symbol val="none"/>
        </c:marker>
      </c:pivotFmt>
      <c:pivotFmt>
        <c:idx val="35"/>
        <c:spPr>
          <a:solidFill>
            <a:schemeClr val="accent4"/>
          </a:solidFill>
          <a:ln>
            <a:noFill/>
          </a:ln>
          <a:effectLst/>
        </c:spPr>
        <c:marker>
          <c:symbol val="none"/>
        </c:marker>
      </c:pivotFmt>
      <c:pivotFmt>
        <c:idx val="36"/>
        <c:spPr>
          <a:solidFill>
            <a:schemeClr val="accent5"/>
          </a:solidFill>
          <a:ln>
            <a:noFill/>
          </a:ln>
          <a:effectLst/>
        </c:spPr>
        <c:marker>
          <c:symbol val="none"/>
        </c:marker>
      </c:pivotFmt>
      <c:pivotFmt>
        <c:idx val="37"/>
        <c:spPr>
          <a:solidFill>
            <a:schemeClr val="accent6"/>
          </a:solidFill>
          <a:ln>
            <a:noFill/>
          </a:ln>
          <a:effectLst/>
        </c:spPr>
        <c:marker>
          <c:symbol val="none"/>
        </c:marker>
      </c:pivotFmt>
      <c:pivotFmt>
        <c:idx val="38"/>
        <c:spPr>
          <a:solidFill>
            <a:schemeClr val="accent1">
              <a:lumMod val="60000"/>
            </a:schemeClr>
          </a:solidFill>
          <a:ln>
            <a:noFill/>
          </a:ln>
          <a:effectLst/>
        </c:spPr>
        <c:marker>
          <c:symbol val="none"/>
        </c:marker>
      </c:pivotFmt>
      <c:pivotFmt>
        <c:idx val="39"/>
        <c:spPr>
          <a:solidFill>
            <a:schemeClr val="accent2">
              <a:lumMod val="60000"/>
            </a:schemeClr>
          </a:solidFill>
          <a:ln>
            <a:noFill/>
          </a:ln>
          <a:effectLst/>
        </c:spPr>
        <c:marker>
          <c:symbol val="none"/>
        </c:marker>
      </c:pivotFmt>
      <c:pivotFmt>
        <c:idx val="40"/>
        <c:spPr>
          <a:solidFill>
            <a:schemeClr val="accent1"/>
          </a:solidFill>
          <a:effectLst/>
        </c:spPr>
        <c:marker>
          <c:symbol val="none"/>
        </c:marker>
      </c:pivotFmt>
      <c:pivotFmt>
        <c:idx val="41"/>
        <c:spPr>
          <a:solidFill>
            <a:schemeClr val="accent2"/>
          </a:solidFill>
          <a:effectLst/>
        </c:spPr>
        <c:marker>
          <c:symbol val="none"/>
        </c:marker>
      </c:pivotFmt>
      <c:pivotFmt>
        <c:idx val="42"/>
        <c:spPr>
          <a:solidFill>
            <a:schemeClr val="accent3"/>
          </a:solidFill>
          <a:effectLst/>
        </c:spPr>
        <c:marker>
          <c:symbol val="none"/>
        </c:marker>
      </c:pivotFmt>
      <c:pivotFmt>
        <c:idx val="43"/>
        <c:spPr>
          <a:solidFill>
            <a:schemeClr val="accent4"/>
          </a:solidFill>
          <a:effectLst/>
        </c:spPr>
        <c:marker>
          <c:symbol val="none"/>
        </c:marker>
      </c:pivotFmt>
      <c:pivotFmt>
        <c:idx val="44"/>
        <c:spPr>
          <a:solidFill>
            <a:schemeClr val="accent5"/>
          </a:solidFill>
          <a:effectLst/>
        </c:spPr>
        <c:marker>
          <c:symbol val="none"/>
        </c:marker>
      </c:pivotFmt>
      <c:pivotFmt>
        <c:idx val="45"/>
        <c:spPr>
          <a:solidFill>
            <a:schemeClr val="accent6"/>
          </a:solidFill>
          <a:effectLst/>
        </c:spPr>
        <c:marker>
          <c:symbol val="none"/>
        </c:marker>
      </c:pivotFmt>
      <c:pivotFmt>
        <c:idx val="46"/>
        <c:spPr>
          <a:solidFill>
            <a:schemeClr val="accent1">
              <a:lumMod val="60000"/>
            </a:schemeClr>
          </a:solidFill>
          <a:effectLst/>
        </c:spPr>
        <c:marker>
          <c:symbol val="none"/>
        </c:marker>
      </c:pivotFmt>
      <c:pivotFmt>
        <c:idx val="47"/>
        <c:spPr>
          <a:solidFill>
            <a:schemeClr val="accent2">
              <a:lumMod val="60000"/>
            </a:schemeClr>
          </a:solidFill>
          <a:effectLst/>
        </c:spPr>
        <c:marker>
          <c:symbol val="none"/>
        </c:marker>
      </c:pivotFmt>
      <c:pivotFmt>
        <c:idx val="48"/>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Sheet1!$B$3</c:f>
              <c:strCache>
                <c:ptCount val="1"/>
                <c:pt idx="0">
                  <c:v>Total</c:v>
                </c:pt>
              </c:strCache>
            </c:strRef>
          </c:tx>
          <c:marker>
            <c:symbol val="none"/>
          </c:marker>
          <c:cat>
            <c:strRef>
              <c:f>Sheet1!$A$4:$A$12</c:f>
              <c:strCache>
                <c:ptCount val="8"/>
                <c:pt idx="0">
                  <c:v>Admin</c:v>
                </c:pt>
                <c:pt idx="1">
                  <c:v>CCD</c:v>
                </c:pt>
                <c:pt idx="2">
                  <c:v>Director</c:v>
                </c:pt>
                <c:pt idx="3">
                  <c:v>Finance</c:v>
                </c:pt>
                <c:pt idx="4">
                  <c:v>Mktg</c:v>
                </c:pt>
                <c:pt idx="5">
                  <c:v>Personnel</c:v>
                </c:pt>
                <c:pt idx="6">
                  <c:v>R&amp;D</c:v>
                </c:pt>
                <c:pt idx="7">
                  <c:v>Sales</c:v>
                </c:pt>
              </c:strCache>
            </c:strRef>
          </c:cat>
          <c:val>
            <c:numRef>
              <c:f>Sheet1!$B$4:$B$12</c:f>
              <c:numCache>
                <c:formatCode>General</c:formatCode>
                <c:ptCount val="8"/>
                <c:pt idx="0">
                  <c:v>148750</c:v>
                </c:pt>
                <c:pt idx="1">
                  <c:v>241325</c:v>
                </c:pt>
                <c:pt idx="2">
                  <c:v>49000</c:v>
                </c:pt>
                <c:pt idx="3">
                  <c:v>126000</c:v>
                </c:pt>
                <c:pt idx="4">
                  <c:v>240450</c:v>
                </c:pt>
                <c:pt idx="5">
                  <c:v>182525</c:v>
                </c:pt>
                <c:pt idx="6">
                  <c:v>260050</c:v>
                </c:pt>
                <c:pt idx="7">
                  <c:v>304326</c:v>
                </c:pt>
              </c:numCache>
            </c:numRef>
          </c:val>
          <c:smooth val="0"/>
          <c:extLst>
            <c:ext xmlns:c16="http://schemas.microsoft.com/office/drawing/2014/chart" uri="{C3380CC4-5D6E-409C-BE32-E72D297353CC}">
              <c16:uniqueId val="{00000000-5034-41CA-845B-322DE28D988D}"/>
            </c:ext>
          </c:extLst>
        </c:ser>
        <c:dLbls>
          <c:showLegendKey val="0"/>
          <c:showVal val="0"/>
          <c:showCatName val="0"/>
          <c:showSerName val="0"/>
          <c:showPercent val="0"/>
          <c:showBubbleSize val="0"/>
        </c:dLbls>
        <c:smooth val="0"/>
        <c:axId val="531376975"/>
        <c:axId val="1309628959"/>
      </c:lineChart>
      <c:catAx>
        <c:axId val="531376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9628959"/>
        <c:crosses val="autoZero"/>
        <c:auto val="1"/>
        <c:lblAlgn val="ctr"/>
        <c:lblOffset val="100"/>
        <c:noMultiLvlLbl val="0"/>
      </c:catAx>
      <c:valAx>
        <c:axId val="1309628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376975"/>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_rels/drawing3.xml.rels><?xml version="1.0" encoding="UTF-8" standalone="yes"?>
<Relationships xmlns="http://schemas.openxmlformats.org/package/2006/relationships"><Relationship Id="rId2" Type="http://schemas.openxmlformats.org/officeDocument/2006/relationships/image" Target="../media/image2.svg" /><Relationship Id="rId1" Type="http://schemas.openxmlformats.org/officeDocument/2006/relationships/image" Target="../media/image1.png" /></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 /><Relationship Id="rId2" Type="http://schemas.openxmlformats.org/officeDocument/2006/relationships/chart" Target="../charts/chart3.xml" /><Relationship Id="rId1" Type="http://schemas.openxmlformats.org/officeDocument/2006/relationships/chart" Target="../charts/chart2.xml" /></Relationships>
</file>

<file path=xl/drawings/drawing1.xml><?xml version="1.0" encoding="utf-8"?>
<xdr:wsDr xmlns:xdr="http://schemas.openxmlformats.org/drawingml/2006/spreadsheetDrawing" xmlns:a="http://schemas.openxmlformats.org/drawingml/2006/main">
  <xdr:twoCellAnchor>
    <xdr:from>
      <xdr:col>13</xdr:col>
      <xdr:colOff>104775</xdr:colOff>
      <xdr:row>4</xdr:row>
      <xdr:rowOff>23812</xdr:rowOff>
    </xdr:from>
    <xdr:to>
      <xdr:col>19</xdr:col>
      <xdr:colOff>552450</xdr:colOff>
      <xdr:row>18</xdr:row>
      <xdr:rowOff>80962</xdr:rowOff>
    </xdr:to>
    <xdr:graphicFrame macro="">
      <xdr:nvGraphicFramePr>
        <xdr:cNvPr id="2" name="Chart 1">
          <a:extLst>
            <a:ext uri="{FF2B5EF4-FFF2-40B4-BE49-F238E27FC236}">
              <a16:creationId xmlns:a16="http://schemas.microsoft.com/office/drawing/2014/main" id="{4CDB8DFC-40BD-4AC7-AC0A-9861117E9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304800</xdr:colOff>
      <xdr:row>8</xdr:row>
      <xdr:rowOff>180975</xdr:rowOff>
    </xdr:from>
    <xdr:to>
      <xdr:col>13</xdr:col>
      <xdr:colOff>342900</xdr:colOff>
      <xdr:row>13</xdr:row>
      <xdr:rowOff>85725</xdr:rowOff>
    </xdr:to>
    <xdr:sp macro="" textlink="">
      <xdr:nvSpPr>
        <xdr:cNvPr id="2" name="Speech Bubble: Oval 1">
          <a:extLst>
            <a:ext uri="{FF2B5EF4-FFF2-40B4-BE49-F238E27FC236}">
              <a16:creationId xmlns:a16="http://schemas.microsoft.com/office/drawing/2014/main" id="{BC923A7D-D998-4544-8B86-1D07790304D2}"/>
            </a:ext>
          </a:extLst>
        </xdr:cNvPr>
        <xdr:cNvSpPr/>
      </xdr:nvSpPr>
      <xdr:spPr>
        <a:xfrm>
          <a:off x="11468100" y="1752600"/>
          <a:ext cx="1257300" cy="1057275"/>
        </a:xfrm>
        <a:prstGeom prst="wedgeEllipseCallout">
          <a:avLst>
            <a:gd name="adj1" fmla="val 88258"/>
            <a:gd name="adj2" fmla="val 1205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t>IF</a:t>
          </a:r>
          <a:r>
            <a:rPr lang="en-US" sz="1200" baseline="0"/>
            <a:t> FORMULA</a:t>
          </a:r>
          <a:endParaRPr lang="en-US"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533400</xdr:colOff>
      <xdr:row>48</xdr:row>
      <xdr:rowOff>0</xdr:rowOff>
    </xdr:from>
    <xdr:to>
      <xdr:col>3</xdr:col>
      <xdr:colOff>9525</xdr:colOff>
      <xdr:row>51</xdr:row>
      <xdr:rowOff>152400</xdr:rowOff>
    </xdr:to>
    <xdr:sp macro="" textlink="">
      <xdr:nvSpPr>
        <xdr:cNvPr id="2" name="Smiley Face 1">
          <a:extLst>
            <a:ext uri="{FF2B5EF4-FFF2-40B4-BE49-F238E27FC236}">
              <a16:creationId xmlns:a16="http://schemas.microsoft.com/office/drawing/2014/main" id="{BEE8F4BE-5B00-4EB9-B7DC-ADC01C94FDE2}"/>
            </a:ext>
          </a:extLst>
        </xdr:cNvPr>
        <xdr:cNvSpPr/>
      </xdr:nvSpPr>
      <xdr:spPr>
        <a:xfrm>
          <a:off x="2486025" y="9267825"/>
          <a:ext cx="695325" cy="723900"/>
        </a:xfrm>
        <a:prstGeom prst="smileyFace">
          <a:avLst/>
        </a:prstGeom>
        <a:ln>
          <a:solidFill>
            <a:srgbClr val="FF0000"/>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2</xdr:col>
      <xdr:colOff>39085</xdr:colOff>
      <xdr:row>76</xdr:row>
      <xdr:rowOff>65361</xdr:rowOff>
    </xdr:from>
    <xdr:to>
      <xdr:col>3</xdr:col>
      <xdr:colOff>343885</xdr:colOff>
      <xdr:row>81</xdr:row>
      <xdr:rowOff>27261</xdr:rowOff>
    </xdr:to>
    <xdr:pic>
      <xdr:nvPicPr>
        <xdr:cNvPr id="3" name="Graphic 2" descr="Question mark with solid fill">
          <a:extLst>
            <a:ext uri="{FF2B5EF4-FFF2-40B4-BE49-F238E27FC236}">
              <a16:creationId xmlns:a16="http://schemas.microsoft.com/office/drawing/2014/main" id="{4EDC3C03-88DF-4643-A532-11509A5A54C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944210" y="14676711"/>
          <a:ext cx="914400" cy="914400"/>
        </a:xfrm>
        <a:prstGeom prst="rect">
          <a:avLst/>
        </a:prstGeom>
      </xdr:spPr>
    </xdr:pic>
    <xdr:clientData/>
  </xdr:twoCellAnchor>
  <xdr:twoCellAnchor>
    <xdr:from>
      <xdr:col>0</xdr:col>
      <xdr:colOff>914400</xdr:colOff>
      <xdr:row>66</xdr:row>
      <xdr:rowOff>104775</xdr:rowOff>
    </xdr:from>
    <xdr:to>
      <xdr:col>1</xdr:col>
      <xdr:colOff>236154</xdr:colOff>
      <xdr:row>77</xdr:row>
      <xdr:rowOff>157326</xdr:rowOff>
    </xdr:to>
    <xdr:cxnSp macro="">
      <xdr:nvCxnSpPr>
        <xdr:cNvPr id="4" name="Straight Arrow Connector 3">
          <a:extLst>
            <a:ext uri="{FF2B5EF4-FFF2-40B4-BE49-F238E27FC236}">
              <a16:creationId xmlns:a16="http://schemas.microsoft.com/office/drawing/2014/main" id="{897F3526-64D1-460E-9C6F-A0B50166A158}"/>
            </a:ext>
          </a:extLst>
        </xdr:cNvPr>
        <xdr:cNvCxnSpPr/>
      </xdr:nvCxnSpPr>
      <xdr:spPr>
        <a:xfrm>
          <a:off x="914400" y="12811125"/>
          <a:ext cx="1274379" cy="2148051"/>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123825</xdr:colOff>
      <xdr:row>1</xdr:row>
      <xdr:rowOff>171450</xdr:rowOff>
    </xdr:from>
    <xdr:to>
      <xdr:col>14</xdr:col>
      <xdr:colOff>261939</xdr:colOff>
      <xdr:row>8</xdr:row>
      <xdr:rowOff>71437</xdr:rowOff>
    </xdr:to>
    <mc:AlternateContent xmlns:mc="http://schemas.openxmlformats.org/markup-compatibility/2006" xmlns:a14="http://schemas.microsoft.com/office/drawing/2010/main">
      <mc:Choice Requires="a14">
        <xdr:graphicFrame macro="">
          <xdr:nvGraphicFramePr>
            <xdr:cNvPr id="2" name="Dept">
              <a:extLst>
                <a:ext uri="{FF2B5EF4-FFF2-40B4-BE49-F238E27FC236}">
                  <a16:creationId xmlns:a16="http://schemas.microsoft.com/office/drawing/2014/main" id="{E1BE096E-082D-4699-887D-61AEC4966A61}"/>
                </a:ext>
              </a:extLst>
            </xdr:cNvPr>
            <xdr:cNvGraphicFramePr/>
          </xdr:nvGraphicFramePr>
          <xdr:xfrm>
            <a:off x="0" y="0"/>
            <a:ext cx="0" cy="0"/>
          </xdr:xfrm>
          <a:graphic>
            <a:graphicData uri="http://schemas.microsoft.com/office/drawing/2010/slicer">
              <sle:slicer xmlns:sle="http://schemas.microsoft.com/office/drawing/2010/slicer" name="Dept"/>
            </a:graphicData>
          </a:graphic>
        </xdr:graphicFrame>
      </mc:Choice>
      <mc:Fallback xmlns="">
        <xdr:sp macro="" textlink="">
          <xdr:nvSpPr>
            <xdr:cNvPr id="0" name=""/>
            <xdr:cNvSpPr>
              <a:spLocks noTextEdit="1"/>
            </xdr:cNvSpPr>
          </xdr:nvSpPr>
          <xdr:spPr>
            <a:xfrm>
              <a:off x="8859611" y="361950"/>
              <a:ext cx="2587399" cy="12334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357187</xdr:colOff>
      <xdr:row>1</xdr:row>
      <xdr:rowOff>173832</xdr:rowOff>
    </xdr:from>
    <xdr:to>
      <xdr:col>17</xdr:col>
      <xdr:colOff>547686</xdr:colOff>
      <xdr:row>6</xdr:row>
      <xdr:rowOff>154782</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E02154B3-9885-40B5-B92A-4FAD1B7528B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542258" y="364332"/>
              <a:ext cx="2027464" cy="933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592932</xdr:colOff>
      <xdr:row>1</xdr:row>
      <xdr:rowOff>147637</xdr:rowOff>
    </xdr:from>
    <xdr:to>
      <xdr:col>26</xdr:col>
      <xdr:colOff>23812</xdr:colOff>
      <xdr:row>12</xdr:row>
      <xdr:rowOff>83343</xdr:rowOff>
    </xdr:to>
    <mc:AlternateContent xmlns:mc="http://schemas.openxmlformats.org/markup-compatibility/2006" xmlns:a14="http://schemas.microsoft.com/office/drawing/2010/main">
      <mc:Choice Requires="a14">
        <xdr:graphicFrame macro="">
          <xdr:nvGraphicFramePr>
            <xdr:cNvPr id="4" name="Branch">
              <a:extLst>
                <a:ext uri="{FF2B5EF4-FFF2-40B4-BE49-F238E27FC236}">
                  <a16:creationId xmlns:a16="http://schemas.microsoft.com/office/drawing/2014/main" id="{04576839-69F6-485E-B359-02651953FB66}"/>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mlns="">
        <xdr:sp macro="" textlink="">
          <xdr:nvSpPr>
            <xdr:cNvPr id="0" name=""/>
            <xdr:cNvSpPr>
              <a:spLocks noTextEdit="1"/>
            </xdr:cNvSpPr>
          </xdr:nvSpPr>
          <xdr:spPr>
            <a:xfrm>
              <a:off x="13614968" y="338137"/>
              <a:ext cx="4941773" cy="20312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357188</xdr:colOff>
      <xdr:row>8</xdr:row>
      <xdr:rowOff>158353</xdr:rowOff>
    </xdr:from>
    <xdr:to>
      <xdr:col>17</xdr:col>
      <xdr:colOff>83343</xdr:colOff>
      <xdr:row>21</xdr:row>
      <xdr:rowOff>35719</xdr:rowOff>
    </xdr:to>
    <xdr:graphicFrame macro="">
      <xdr:nvGraphicFramePr>
        <xdr:cNvPr id="5" name="Chart 4">
          <a:extLst>
            <a:ext uri="{FF2B5EF4-FFF2-40B4-BE49-F238E27FC236}">
              <a16:creationId xmlns:a16="http://schemas.microsoft.com/office/drawing/2014/main" id="{BE9DDCB2-AE1C-424B-BDF9-7F916E5F04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190497</xdr:colOff>
      <xdr:row>12</xdr:row>
      <xdr:rowOff>130969</xdr:rowOff>
    </xdr:from>
    <xdr:to>
      <xdr:col>24</xdr:col>
      <xdr:colOff>190498</xdr:colOff>
      <xdr:row>25</xdr:row>
      <xdr:rowOff>35719</xdr:rowOff>
    </xdr:to>
    <xdr:graphicFrame macro="">
      <xdr:nvGraphicFramePr>
        <xdr:cNvPr id="6" name="Chart 5">
          <a:extLst>
            <a:ext uri="{FF2B5EF4-FFF2-40B4-BE49-F238E27FC236}">
              <a16:creationId xmlns:a16="http://schemas.microsoft.com/office/drawing/2014/main" id="{46DA4904-343C-4B3E-87A0-8A10ED56BD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440531</xdr:colOff>
      <xdr:row>21</xdr:row>
      <xdr:rowOff>95250</xdr:rowOff>
    </xdr:from>
    <xdr:to>
      <xdr:col>17</xdr:col>
      <xdr:colOff>166686</xdr:colOff>
      <xdr:row>33</xdr:row>
      <xdr:rowOff>163116</xdr:rowOff>
    </xdr:to>
    <xdr:graphicFrame macro="">
      <xdr:nvGraphicFramePr>
        <xdr:cNvPr id="7" name="Chart 6">
          <a:extLst>
            <a:ext uri="{FF2B5EF4-FFF2-40B4-BE49-F238E27FC236}">
              <a16:creationId xmlns:a16="http://schemas.microsoft.com/office/drawing/2014/main" id="{0A9BAB99-B270-4EAC-8962-BDAA687C97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209551</xdr:colOff>
      <xdr:row>25</xdr:row>
      <xdr:rowOff>59531</xdr:rowOff>
    </xdr:from>
    <xdr:to>
      <xdr:col>23</xdr:col>
      <xdr:colOff>404813</xdr:colOff>
      <xdr:row>33</xdr:row>
      <xdr:rowOff>35719</xdr:rowOff>
    </xdr:to>
    <mc:AlternateContent xmlns:mc="http://schemas.openxmlformats.org/markup-compatibility/2006" xmlns:tsle="http://schemas.microsoft.com/office/drawing/2012/timeslicer">
      <mc:Choice Requires="tsle">
        <xdr:graphicFrame macro="">
          <xdr:nvGraphicFramePr>
            <xdr:cNvPr id="8" name="Hiredate">
              <a:extLst>
                <a:ext uri="{FF2B5EF4-FFF2-40B4-BE49-F238E27FC236}">
                  <a16:creationId xmlns:a16="http://schemas.microsoft.com/office/drawing/2014/main" id="{6E23DC6C-AB12-43FC-ABF5-6B36699D7DAC}"/>
                </a:ext>
              </a:extLst>
            </xdr:cNvPr>
            <xdr:cNvGraphicFramePr/>
          </xdr:nvGraphicFramePr>
          <xdr:xfrm>
            <a:off x="0" y="0"/>
            <a:ext cx="0" cy="0"/>
          </xdr:xfrm>
          <a:graphic>
            <a:graphicData uri="http://schemas.microsoft.com/office/drawing/2012/timeslicer">
              <tsle:timeslicer name="Hiredate"/>
            </a:graphicData>
          </a:graphic>
        </xdr:graphicFrame>
      </mc:Choice>
      <mc:Fallback xmlns="">
        <xdr:sp macro="" textlink="">
          <xdr:nvSpPr>
            <xdr:cNvPr id="0" name=""/>
            <xdr:cNvSpPr>
              <a:spLocks noTextEdit="1"/>
            </xdr:cNvSpPr>
          </xdr:nvSpPr>
          <xdr:spPr>
            <a:xfrm>
              <a:off x="13231587" y="4822031"/>
              <a:ext cx="3869190" cy="1500188"/>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tesh Patel" refreshedDate="45081.429570023145" createdVersion="6" refreshedVersion="6" minRefreshableVersion="3" recordCount="100" xr:uid="{02603E56-FB4D-4244-9534-FE252F50C8C0}">
  <cacheSource type="worksheet">
    <worksheetSource ref="A1:H101" sheet="MAIN DATA"/>
  </cacheSource>
  <cacheFields count="8">
    <cacheField name="Empcode" numFmtId="0">
      <sharedItems containsSemiMixedTypes="0" containsString="0" containsNumber="1" containsInteger="1" minValue="1" maxValue="100"/>
    </cacheField>
    <cacheField name="First Name" numFmtId="0">
      <sharedItems/>
    </cacheField>
    <cacheField name="Last Name" numFmtId="0">
      <sharedItems/>
    </cacheField>
    <cacheField name="Dept" numFmtId="0">
      <sharedItems count="8">
        <s v="Sales"/>
        <s v="Mktg"/>
        <s v="Finance"/>
        <s v="Admin"/>
        <s v="Personnel"/>
        <s v="R&amp;D"/>
        <s v="CCD"/>
        <s v="Director"/>
      </sharedItems>
    </cacheField>
    <cacheField name="Region" numFmtId="0">
      <sharedItems count="4">
        <s v="east"/>
        <s v="north"/>
        <s v="south"/>
        <s v="west"/>
      </sharedItems>
    </cacheField>
    <cacheField name="Branch" numFmtId="0">
      <sharedItems count="30">
        <s v="Cuttack"/>
        <s v="Darjeeling"/>
        <s v="Calcutta"/>
        <s v="Patna"/>
        <s v="Gangtok"/>
        <s v="Guwahati"/>
        <s v="Ferozepur"/>
        <s v="Delhi"/>
        <s v="Kanpur"/>
        <s v="Mathura"/>
        <s v="Agra"/>
        <s v="Ambala"/>
        <s v="Jammu"/>
        <s v="Jaipur"/>
        <s v="Lucknow"/>
        <s v="Aligarh"/>
        <s v="Hydrabad"/>
        <s v="cochin"/>
        <s v="Manglore"/>
        <s v="Banglore"/>
        <s v="Mysore"/>
        <s v="chennai"/>
        <s v="Trivanadrum"/>
        <s v="Pune"/>
        <s v="Nasik"/>
        <s v="Mumbai"/>
        <s v="Surat"/>
        <s v="Baroda"/>
        <s v="Nagpur"/>
        <s v="Panji"/>
      </sharedItems>
    </cacheField>
    <cacheField name="Hiredate" numFmtId="15">
      <sharedItems containsSemiMixedTypes="0" containsNonDate="0" containsDate="1" containsString="0" minDate="1977-01-01T00:00:00" maxDate="1999-12-13T00:00:00" count="75">
        <d v="1977-01-01T00:00:00"/>
        <d v="1977-07-20T00:00:00"/>
        <d v="1984-12-11T00:00:00"/>
        <d v="1983-03-01T00:00:00"/>
        <d v="1999-06-06T00:00:00"/>
        <d v="1982-10-01T00:00:00"/>
        <d v="1988-10-19T00:00:00"/>
        <d v="1997-06-14T00:00:00"/>
        <d v="1991-09-29T00:00:00"/>
        <d v="1990-11-17T00:00:00"/>
        <d v="1995-03-03T00:00:00"/>
        <d v="1986-11-01T00:00:00"/>
        <d v="1988-10-26T00:00:00"/>
        <d v="1995-03-04T00:00:00"/>
        <d v="1988-10-24T00:00:00"/>
        <d v="1988-10-25T00:00:00"/>
        <d v="1988-11-01T00:00:00"/>
        <d v="1999-03-03T00:00:00"/>
        <d v="1979-11-13T00:00:00"/>
        <d v="1989-04-05T00:00:00"/>
        <d v="1979-11-24T00:00:00"/>
        <d v="1989-09-04T00:00:00"/>
        <d v="1988-09-04T00:00:00"/>
        <d v="1999-12-12T00:00:00"/>
        <d v="1984-12-13T00:00:00"/>
        <d v="1984-12-14T00:00:00"/>
        <d v="1986-08-13T00:00:00"/>
        <d v="1999-06-05T00:00:00"/>
        <d v="1996-05-04T00:00:00"/>
        <d v="1997-07-07T00:00:00"/>
        <d v="1988-02-07T00:00:00"/>
        <d v="1988-10-20T00:00:00"/>
        <d v="1988-10-21T00:00:00"/>
        <d v="1990-11-05T00:00:00"/>
        <d v="1987-11-25T00:00:00"/>
        <d v="1987-11-26T00:00:00"/>
        <d v="1988-10-27T00:00:00"/>
        <d v="1988-10-28T00:00:00"/>
        <d v="1995-12-01T00:00:00"/>
        <d v="1988-10-23T00:00:00"/>
        <d v="1988-10-29T00:00:00"/>
        <d v="1988-10-30T00:00:00"/>
        <d v="1999-03-02T00:00:00"/>
        <d v="1998-01-14T00:00:00"/>
        <d v="1998-01-15T00:00:00"/>
        <d v="1979-02-21T00:00:00"/>
        <d v="1980-01-06T00:00:00"/>
        <d v="1989-04-11T00:00:00"/>
        <d v="1999-03-01T00:00:00"/>
        <d v="1984-12-12T00:00:00"/>
        <d v="1999-04-24T00:00:00"/>
        <d v="1992-07-02T00:00:00"/>
        <d v="1992-05-05T00:00:00"/>
        <d v="1993-05-09T00:00:00"/>
        <d v="1987-01-14T00:00:00"/>
        <d v="1987-11-24T00:00:00"/>
        <d v="1988-10-22T00:00:00"/>
        <d v="1988-10-31T00:00:00"/>
        <d v="1998-01-16T00:00:00"/>
        <d v="1989-04-06T00:00:00"/>
        <d v="1989-04-08T00:00:00"/>
        <d v="1989-04-10T00:00:00"/>
        <d v="1999-02-02T00:00:00"/>
        <d v="1990-08-17T00:00:00"/>
        <d v="1985-12-21T00:00:00"/>
        <d v="1999-06-07T00:00:00"/>
        <d v="1999-06-08T00:00:00"/>
        <d v="1980-05-21T00:00:00"/>
        <d v="1995-03-19T00:00:00"/>
        <d v="1994-09-03T00:00:00"/>
        <d v="1992-10-01T00:00:00"/>
        <d v="1995-03-05T00:00:00"/>
        <d v="1997-12-30T00:00:00"/>
        <d v="1989-04-07T00:00:00"/>
        <d v="1989-04-09T00:00:00"/>
      </sharedItems>
    </cacheField>
    <cacheField name="Salary" numFmtId="0">
      <sharedItems containsSemiMixedTypes="0" containsString="0" containsNumber="1" containsInteger="1" minValue="5950" maxValue="49000"/>
    </cacheField>
  </cacheFields>
  <extLst>
    <ext xmlns:x14="http://schemas.microsoft.com/office/spreadsheetml/2009/9/main" uri="{725AE2AE-9491-48be-B2B4-4EB974FC3084}">
      <x14:pivotCacheDefinition pivotCacheId="5386515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2"/>
    <s v="Suman"/>
    <s v="Shinde"/>
    <x v="0"/>
    <x v="0"/>
    <x v="0"/>
    <x v="0"/>
    <n v="17500"/>
  </r>
  <r>
    <n v="10"/>
    <s v="Andre"/>
    <s v="Fernendes"/>
    <x v="1"/>
    <x v="0"/>
    <x v="1"/>
    <x v="1"/>
    <n v="15750"/>
  </r>
  <r>
    <n v="13"/>
    <s v="Meera"/>
    <s v="Lalwani"/>
    <x v="2"/>
    <x v="0"/>
    <x v="2"/>
    <x v="2"/>
    <n v="19250"/>
  </r>
  <r>
    <n v="17"/>
    <s v="aalok"/>
    <s v="Trivedi"/>
    <x v="3"/>
    <x v="0"/>
    <x v="0"/>
    <x v="3"/>
    <n v="15750"/>
  </r>
  <r>
    <n v="21"/>
    <s v="Satinder Kaur"/>
    <s v="Sasan"/>
    <x v="1"/>
    <x v="0"/>
    <x v="3"/>
    <x v="4"/>
    <n v="7875"/>
  </r>
  <r>
    <n v="26"/>
    <s v="Bharat"/>
    <s v="Shetty"/>
    <x v="0"/>
    <x v="0"/>
    <x v="0"/>
    <x v="5"/>
    <n v="19250"/>
  </r>
  <r>
    <n v="30"/>
    <s v="Aalam"/>
    <s v="Qureshi"/>
    <x v="4"/>
    <x v="0"/>
    <x v="3"/>
    <x v="6"/>
    <n v="14175"/>
  </r>
  <r>
    <n v="41"/>
    <s v="Kirtikar"/>
    <s v="Sardesai"/>
    <x v="3"/>
    <x v="0"/>
    <x v="1"/>
    <x v="7"/>
    <n v="7875"/>
  </r>
  <r>
    <n v="42"/>
    <s v="Pooja"/>
    <s v="Gokhale"/>
    <x v="5"/>
    <x v="0"/>
    <x v="2"/>
    <x v="8"/>
    <n v="13300"/>
  </r>
  <r>
    <n v="44"/>
    <s v="Shaheen"/>
    <s v="Khan"/>
    <x v="4"/>
    <x v="0"/>
    <x v="0"/>
    <x v="9"/>
    <n v="13825"/>
  </r>
  <r>
    <n v="54"/>
    <s v="Vishal"/>
    <s v="Virsinghani"/>
    <x v="6"/>
    <x v="0"/>
    <x v="4"/>
    <x v="10"/>
    <n v="15750"/>
  </r>
  <r>
    <n v="55"/>
    <s v="Lalita"/>
    <s v="Rao"/>
    <x v="6"/>
    <x v="0"/>
    <x v="5"/>
    <x v="11"/>
    <n v="15750"/>
  </r>
  <r>
    <n v="65"/>
    <s v="Timsi"/>
    <s v="Desai"/>
    <x v="6"/>
    <x v="0"/>
    <x v="2"/>
    <x v="12"/>
    <n v="17500"/>
  </r>
  <r>
    <n v="70"/>
    <s v="Reeta"/>
    <s v="Naik"/>
    <x v="1"/>
    <x v="0"/>
    <x v="2"/>
    <x v="13"/>
    <n v="14000"/>
  </r>
  <r>
    <n v="74"/>
    <s v="Nita"/>
    <s v="Pandhya"/>
    <x v="0"/>
    <x v="0"/>
    <x v="1"/>
    <x v="14"/>
    <n v="17500"/>
  </r>
  <r>
    <n v="75"/>
    <s v="Suraj"/>
    <s v="Saksena"/>
    <x v="3"/>
    <x v="0"/>
    <x v="2"/>
    <x v="15"/>
    <n v="17500"/>
  </r>
  <r>
    <n v="82"/>
    <s v="Kalpana"/>
    <s v="Shirishkar"/>
    <x v="5"/>
    <x v="0"/>
    <x v="0"/>
    <x v="16"/>
    <n v="17500"/>
  </r>
  <r>
    <n v="84"/>
    <s v="Pinky"/>
    <s v="Robert"/>
    <x v="5"/>
    <x v="0"/>
    <x v="2"/>
    <x v="17"/>
    <n v="7000"/>
  </r>
  <r>
    <n v="91"/>
    <s v="Niki"/>
    <s v="Digaria"/>
    <x v="0"/>
    <x v="0"/>
    <x v="2"/>
    <x v="18"/>
    <n v="22750"/>
  </r>
  <r>
    <n v="92"/>
    <s v="Payal"/>
    <s v="Singhani"/>
    <x v="1"/>
    <x v="0"/>
    <x v="4"/>
    <x v="19"/>
    <n v="17325"/>
  </r>
  <r>
    <n v="1"/>
    <s v="Raja"/>
    <s v="Raymondekar"/>
    <x v="0"/>
    <x v="1"/>
    <x v="6"/>
    <x v="0"/>
    <n v="21875"/>
  </r>
  <r>
    <n v="4"/>
    <s v="Beena"/>
    <s v="Mavadia"/>
    <x v="1"/>
    <x v="1"/>
    <x v="7"/>
    <x v="20"/>
    <n v="12250"/>
  </r>
  <r>
    <n v="5"/>
    <s v="Seema"/>
    <s v="Ranganathan"/>
    <x v="5"/>
    <x v="1"/>
    <x v="8"/>
    <x v="21"/>
    <n v="21000"/>
  </r>
  <r>
    <n v="6"/>
    <s v="Julie"/>
    <s v="D'Souza"/>
    <x v="5"/>
    <x v="1"/>
    <x v="9"/>
    <x v="22"/>
    <n v="12425"/>
  </r>
  <r>
    <n v="8"/>
    <s v="Neena"/>
    <s v="Mukherjee"/>
    <x v="5"/>
    <x v="1"/>
    <x v="10"/>
    <x v="21"/>
    <n v="12425"/>
  </r>
  <r>
    <n v="9"/>
    <s v="Pankaj"/>
    <s v="Sutradhar"/>
    <x v="0"/>
    <x v="1"/>
    <x v="11"/>
    <x v="23"/>
    <n v="14875"/>
  </r>
  <r>
    <n v="12"/>
    <s v="Shilpa"/>
    <s v="Lele"/>
    <x v="3"/>
    <x v="1"/>
    <x v="12"/>
    <x v="3"/>
    <n v="21000"/>
  </r>
  <r>
    <n v="15"/>
    <s v="K. Sita"/>
    <s v="Narayanan"/>
    <x v="4"/>
    <x v="1"/>
    <x v="12"/>
    <x v="24"/>
    <n v="14875"/>
  </r>
  <r>
    <n v="16"/>
    <s v="Priya"/>
    <s v="Shirodkar"/>
    <x v="4"/>
    <x v="1"/>
    <x v="13"/>
    <x v="25"/>
    <n v="14875"/>
  </r>
  <r>
    <n v="19"/>
    <s v="Parvati"/>
    <s v="Khanna"/>
    <x v="1"/>
    <x v="1"/>
    <x v="9"/>
    <x v="26"/>
    <n v="10500"/>
  </r>
  <r>
    <n v="20"/>
    <s v="Farhan"/>
    <s v="Sadiq"/>
    <x v="1"/>
    <x v="1"/>
    <x v="13"/>
    <x v="27"/>
    <n v="5950"/>
  </r>
  <r>
    <n v="29"/>
    <s v="Hajra"/>
    <s v="Hoonjan"/>
    <x v="3"/>
    <x v="1"/>
    <x v="13"/>
    <x v="28"/>
    <n v="9625"/>
  </r>
  <r>
    <n v="31"/>
    <s v="Giriraj"/>
    <s v="Gupta"/>
    <x v="5"/>
    <x v="1"/>
    <x v="10"/>
    <x v="5"/>
    <n v="15750"/>
  </r>
  <r>
    <n v="33"/>
    <s v="Tapan"/>
    <s v="Ghoshal"/>
    <x v="6"/>
    <x v="1"/>
    <x v="11"/>
    <x v="29"/>
    <n v="7000"/>
  </r>
  <r>
    <n v="34"/>
    <s v="Zarina"/>
    <s v="Vora"/>
    <x v="6"/>
    <x v="1"/>
    <x v="14"/>
    <x v="8"/>
    <n v="8750"/>
  </r>
  <r>
    <n v="38"/>
    <s v="Chitra"/>
    <s v="Pednekar"/>
    <x v="2"/>
    <x v="1"/>
    <x v="15"/>
    <x v="5"/>
    <n v="24500"/>
  </r>
  <r>
    <n v="39"/>
    <s v="Sheetal"/>
    <s v="Dodhia"/>
    <x v="2"/>
    <x v="1"/>
    <x v="7"/>
    <x v="5"/>
    <n v="24500"/>
  </r>
  <r>
    <n v="45"/>
    <s v="Kinnari"/>
    <s v="Mehta"/>
    <x v="5"/>
    <x v="1"/>
    <x v="6"/>
    <x v="29"/>
    <n v="11375"/>
  </r>
  <r>
    <n v="46"/>
    <s v="Jeena"/>
    <s v="Baig"/>
    <x v="0"/>
    <x v="1"/>
    <x v="14"/>
    <x v="8"/>
    <n v="15750"/>
  </r>
  <r>
    <n v="47"/>
    <s v="Vicky"/>
    <s v="Joshi"/>
    <x v="3"/>
    <x v="1"/>
    <x v="8"/>
    <x v="30"/>
    <n v="15750"/>
  </r>
  <r>
    <n v="51"/>
    <s v="Mario"/>
    <s v="Fernandes"/>
    <x v="0"/>
    <x v="1"/>
    <x v="12"/>
    <x v="31"/>
    <n v="15750"/>
  </r>
  <r>
    <n v="52"/>
    <s v="Heena"/>
    <s v="Godbole"/>
    <x v="6"/>
    <x v="1"/>
    <x v="14"/>
    <x v="32"/>
    <n v="19250"/>
  </r>
  <r>
    <n v="58"/>
    <s v="Maya"/>
    <s v="Panchal"/>
    <x v="1"/>
    <x v="1"/>
    <x v="10"/>
    <x v="33"/>
    <n v="17500"/>
  </r>
  <r>
    <n v="61"/>
    <s v="Anuradha"/>
    <s v="Zha"/>
    <x v="3"/>
    <x v="1"/>
    <x v="10"/>
    <x v="34"/>
    <n v="19250"/>
  </r>
  <r>
    <n v="62"/>
    <s v="Asha"/>
    <s v="Trivedi"/>
    <x v="0"/>
    <x v="1"/>
    <x v="8"/>
    <x v="35"/>
    <n v="19251"/>
  </r>
  <r>
    <n v="63"/>
    <s v="Waheda"/>
    <s v="Sheikh"/>
    <x v="5"/>
    <x v="1"/>
    <x v="12"/>
    <x v="14"/>
    <n v="17500"/>
  </r>
  <r>
    <n v="66"/>
    <s v="Parul"/>
    <s v="Shah"/>
    <x v="4"/>
    <x v="1"/>
    <x v="10"/>
    <x v="36"/>
    <n v="17500"/>
  </r>
  <r>
    <n v="67"/>
    <s v="Uday"/>
    <s v="Naik"/>
    <x v="4"/>
    <x v="1"/>
    <x v="14"/>
    <x v="37"/>
    <n v="20125"/>
  </r>
  <r>
    <n v="68"/>
    <s v="Mandakini"/>
    <s v="Desai"/>
    <x v="0"/>
    <x v="1"/>
    <x v="7"/>
    <x v="38"/>
    <n v="14000"/>
  </r>
  <r>
    <n v="69"/>
    <s v="Pravin"/>
    <s v="Joshi"/>
    <x v="4"/>
    <x v="1"/>
    <x v="7"/>
    <x v="10"/>
    <n v="14000"/>
  </r>
  <r>
    <n v="73"/>
    <s v="Laveena"/>
    <s v="Shenoy"/>
    <x v="6"/>
    <x v="1"/>
    <x v="13"/>
    <x v="39"/>
    <n v="17500"/>
  </r>
  <r>
    <n v="77"/>
    <s v="Drishti"/>
    <s v="Shah"/>
    <x v="5"/>
    <x v="1"/>
    <x v="7"/>
    <x v="36"/>
    <n v="17500"/>
  </r>
  <r>
    <n v="79"/>
    <s v="Sagar"/>
    <s v="Bidkar"/>
    <x v="1"/>
    <x v="1"/>
    <x v="7"/>
    <x v="40"/>
    <n v="17500"/>
  </r>
  <r>
    <n v="80"/>
    <s v="Dayanand"/>
    <s v="Gandhi"/>
    <x v="1"/>
    <x v="1"/>
    <x v="6"/>
    <x v="41"/>
    <n v="17500"/>
  </r>
  <r>
    <n v="83"/>
    <s v="Kunal"/>
    <s v="Shah"/>
    <x v="6"/>
    <x v="1"/>
    <x v="15"/>
    <x v="42"/>
    <n v="7000"/>
  </r>
  <r>
    <n v="85"/>
    <s v="Ruby"/>
    <s v="Joseph"/>
    <x v="5"/>
    <x v="1"/>
    <x v="10"/>
    <x v="43"/>
    <n v="7000"/>
  </r>
  <r>
    <n v="86"/>
    <s v="Sonia"/>
    <s v="Sasan"/>
    <x v="6"/>
    <x v="1"/>
    <x v="12"/>
    <x v="44"/>
    <n v="17500"/>
  </r>
  <r>
    <n v="89"/>
    <s v="Tejal"/>
    <s v="Patel"/>
    <x v="0"/>
    <x v="1"/>
    <x v="15"/>
    <x v="45"/>
    <n v="22750"/>
  </r>
  <r>
    <n v="90"/>
    <s v="Priyanka"/>
    <s v="Mehta"/>
    <x v="5"/>
    <x v="1"/>
    <x v="13"/>
    <x v="46"/>
    <n v="22750"/>
  </r>
  <r>
    <n v="98"/>
    <s v="Chetan"/>
    <s v="Dalvi"/>
    <x v="6"/>
    <x v="1"/>
    <x v="7"/>
    <x v="47"/>
    <n v="17325"/>
  </r>
  <r>
    <n v="3"/>
    <s v="Kuldeep"/>
    <s v="Sharma"/>
    <x v="3"/>
    <x v="2"/>
    <x v="16"/>
    <x v="48"/>
    <n v="7000"/>
  </r>
  <r>
    <n v="14"/>
    <s v="Sheetal"/>
    <s v="Desai"/>
    <x v="7"/>
    <x v="2"/>
    <x v="17"/>
    <x v="49"/>
    <n v="49000"/>
  </r>
  <r>
    <n v="25"/>
    <s v="Jasbinder"/>
    <s v="Khurana"/>
    <x v="5"/>
    <x v="2"/>
    <x v="18"/>
    <x v="50"/>
    <n v="7875"/>
  </r>
  <r>
    <n v="27"/>
    <s v="Rishi"/>
    <s v="Malik"/>
    <x v="0"/>
    <x v="2"/>
    <x v="19"/>
    <x v="51"/>
    <n v="13125"/>
  </r>
  <r>
    <n v="32"/>
    <s v="Ankur"/>
    <s v="Joshi"/>
    <x v="6"/>
    <x v="2"/>
    <x v="18"/>
    <x v="5"/>
    <n v="15750"/>
  </r>
  <r>
    <n v="35"/>
    <s v="Arun"/>
    <s v="Joshi"/>
    <x v="1"/>
    <x v="2"/>
    <x v="18"/>
    <x v="52"/>
    <n v="9275"/>
  </r>
  <r>
    <n v="37"/>
    <s v="Shilpa"/>
    <s v="Parikh"/>
    <x v="2"/>
    <x v="2"/>
    <x v="20"/>
    <x v="5"/>
    <n v="24500"/>
  </r>
  <r>
    <n v="40"/>
    <s v="Richa"/>
    <s v="Raje"/>
    <x v="0"/>
    <x v="2"/>
    <x v="18"/>
    <x v="8"/>
    <n v="10500"/>
  </r>
  <r>
    <n v="49"/>
    <s v="Rakesh"/>
    <s v="Kumar"/>
    <x v="6"/>
    <x v="2"/>
    <x v="17"/>
    <x v="6"/>
    <n v="15750"/>
  </r>
  <r>
    <n v="57"/>
    <s v="Katti"/>
    <s v="Surti"/>
    <x v="0"/>
    <x v="2"/>
    <x v="21"/>
    <x v="53"/>
    <n v="14875"/>
  </r>
  <r>
    <n v="59"/>
    <s v="Disha"/>
    <s v="Parmar"/>
    <x v="3"/>
    <x v="2"/>
    <x v="19"/>
    <x v="54"/>
    <n v="19250"/>
  </r>
  <r>
    <n v="60"/>
    <s v="Geeta"/>
    <s v="Darekar"/>
    <x v="1"/>
    <x v="2"/>
    <x v="22"/>
    <x v="55"/>
    <n v="19250"/>
  </r>
  <r>
    <n v="64"/>
    <s v="Veena"/>
    <s v="Patil"/>
    <x v="4"/>
    <x v="2"/>
    <x v="16"/>
    <x v="15"/>
    <n v="17500"/>
  </r>
  <r>
    <n v="72"/>
    <s v="Yamini"/>
    <s v="Gupta"/>
    <x v="5"/>
    <x v="2"/>
    <x v="20"/>
    <x v="56"/>
    <n v="17500"/>
  </r>
  <r>
    <n v="81"/>
    <s v="Tara"/>
    <s v="Phule"/>
    <x v="6"/>
    <x v="2"/>
    <x v="21"/>
    <x v="57"/>
    <n v="17500"/>
  </r>
  <r>
    <n v="87"/>
    <s v="Jignesh"/>
    <s v="Tripathi"/>
    <x v="1"/>
    <x v="2"/>
    <x v="16"/>
    <x v="58"/>
    <n v="17500"/>
  </r>
  <r>
    <n v="93"/>
    <s v="Harsha"/>
    <s v="Trivedi"/>
    <x v="0"/>
    <x v="2"/>
    <x v="19"/>
    <x v="59"/>
    <n v="17325"/>
  </r>
  <r>
    <n v="95"/>
    <s v="Kabir"/>
    <s v="Vora"/>
    <x v="1"/>
    <x v="2"/>
    <x v="19"/>
    <x v="60"/>
    <n v="17325"/>
  </r>
  <r>
    <n v="97"/>
    <s v="Pushpa"/>
    <s v="Raut"/>
    <x v="5"/>
    <x v="2"/>
    <x v="22"/>
    <x v="61"/>
    <n v="17325"/>
  </r>
  <r>
    <n v="100"/>
    <s v="Rupesh"/>
    <s v="Sawant"/>
    <x v="2"/>
    <x v="2"/>
    <x v="16"/>
    <x v="62"/>
    <n v="7875"/>
  </r>
  <r>
    <n v="7"/>
    <s v="Deepak"/>
    <s v="Jain"/>
    <x v="4"/>
    <x v="3"/>
    <x v="23"/>
    <x v="63"/>
    <n v="12425"/>
  </r>
  <r>
    <n v="11"/>
    <s v="Sujay"/>
    <s v="Madhrani"/>
    <x v="2"/>
    <x v="3"/>
    <x v="23"/>
    <x v="64"/>
    <n v="14875"/>
  </r>
  <r>
    <n v="18"/>
    <s v="Aakash"/>
    <s v="Dixit"/>
    <x v="3"/>
    <x v="3"/>
    <x v="24"/>
    <x v="3"/>
    <n v="15750"/>
  </r>
  <r>
    <n v="22"/>
    <s v="Suchita"/>
    <s v="Panchal"/>
    <x v="1"/>
    <x v="3"/>
    <x v="24"/>
    <x v="65"/>
    <n v="7875"/>
  </r>
  <r>
    <n v="23"/>
    <s v="Shazia"/>
    <s v="Sheikh"/>
    <x v="1"/>
    <x v="3"/>
    <x v="23"/>
    <x v="66"/>
    <n v="7875"/>
  </r>
  <r>
    <n v="24"/>
    <s v="Pooja"/>
    <s v="Nimkar"/>
    <x v="0"/>
    <x v="3"/>
    <x v="24"/>
    <x v="67"/>
    <n v="14875"/>
  </r>
  <r>
    <n v="28"/>
    <s v="Mala"/>
    <s v="Bhaduri"/>
    <x v="5"/>
    <x v="3"/>
    <x v="25"/>
    <x v="68"/>
    <n v="10500"/>
  </r>
  <r>
    <n v="36"/>
    <s v="Pooja"/>
    <s v="Khetan"/>
    <x v="4"/>
    <x v="3"/>
    <x v="26"/>
    <x v="69"/>
    <n v="11725"/>
  </r>
  <r>
    <n v="43"/>
    <s v="Piyush"/>
    <s v="Surti"/>
    <x v="4"/>
    <x v="3"/>
    <x v="25"/>
    <x v="6"/>
    <n v="15750"/>
  </r>
  <r>
    <n v="48"/>
    <s v="Neha"/>
    <s v="Joshi"/>
    <x v="6"/>
    <x v="3"/>
    <x v="27"/>
    <x v="6"/>
    <n v="15750"/>
  </r>
  <r>
    <n v="50"/>
    <s v="Ruheal"/>
    <s v="Baig"/>
    <x v="4"/>
    <x v="3"/>
    <x v="27"/>
    <x v="6"/>
    <n v="15750"/>
  </r>
  <r>
    <n v="53"/>
    <s v="Mehul"/>
    <s v="Sheth"/>
    <x v="6"/>
    <x v="3"/>
    <x v="28"/>
    <x v="38"/>
    <n v="15750"/>
  </r>
  <r>
    <n v="56"/>
    <s v="Kajal"/>
    <s v="Joglekar"/>
    <x v="0"/>
    <x v="3"/>
    <x v="28"/>
    <x v="70"/>
    <n v="14875"/>
  </r>
  <r>
    <n v="71"/>
    <s v="Surendra"/>
    <s v="Godse"/>
    <x v="5"/>
    <x v="3"/>
    <x v="29"/>
    <x v="71"/>
    <n v="14000"/>
  </r>
  <r>
    <n v="76"/>
    <s v="Nayeem"/>
    <s v="Khan"/>
    <x v="6"/>
    <x v="3"/>
    <x v="29"/>
    <x v="12"/>
    <n v="17500"/>
  </r>
  <r>
    <n v="78"/>
    <s v="Deep"/>
    <s v="Chhaya"/>
    <x v="0"/>
    <x v="3"/>
    <x v="25"/>
    <x v="37"/>
    <n v="17500"/>
  </r>
  <r>
    <n v="88"/>
    <s v="Vinit"/>
    <s v="Shrivastava"/>
    <x v="1"/>
    <x v="3"/>
    <x v="23"/>
    <x v="72"/>
    <n v="7875"/>
  </r>
  <r>
    <n v="94"/>
    <s v="Radhika"/>
    <s v="Kulkarni"/>
    <x v="1"/>
    <x v="3"/>
    <x v="26"/>
    <x v="73"/>
    <n v="17325"/>
  </r>
  <r>
    <n v="96"/>
    <s v="Beena"/>
    <s v="Sharma"/>
    <x v="5"/>
    <x v="3"/>
    <x v="28"/>
    <x v="74"/>
    <n v="17325"/>
  </r>
  <r>
    <n v="99"/>
    <s v="Indu"/>
    <s v="Shah"/>
    <x v="2"/>
    <x v="3"/>
    <x v="25"/>
    <x v="72"/>
    <n v="10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EEA58B-FA24-42FA-A94A-877E454D460C}" name="PivotTable7" cacheId="0" applyNumberFormats="0" applyBorderFormats="0" applyFontFormats="0" applyPatternFormats="0" applyAlignmentFormats="0" applyWidthHeightFormats="1" dataCaption="Values" missingCaption="0" updatedVersion="6" minRefreshableVersion="5" useAutoFormatting="1" itemPrintTitles="1" createdVersion="6" indent="0" outline="1" outlineData="1" multipleFieldFilters="0" chartFormat="8">
  <location ref="A3:B12" firstHeaderRow="1" firstDataRow="1" firstDataCol="1"/>
  <pivotFields count="8">
    <pivotField showAll="0"/>
    <pivotField showAll="0"/>
    <pivotField showAll="0"/>
    <pivotField axis="axisRow" showAll="0">
      <items count="9">
        <item x="3"/>
        <item x="6"/>
        <item x="7"/>
        <item x="2"/>
        <item x="1"/>
        <item x="4"/>
        <item x="5"/>
        <item x="0"/>
        <item t="default"/>
      </items>
    </pivotField>
    <pivotField showAll="0">
      <items count="5">
        <item x="0"/>
        <item x="1"/>
        <item x="2"/>
        <item x="3"/>
        <item t="default"/>
      </items>
    </pivotField>
    <pivotField showAll="0">
      <items count="31">
        <item x="10"/>
        <item x="15"/>
        <item x="11"/>
        <item x="19"/>
        <item x="27"/>
        <item x="2"/>
        <item x="21"/>
        <item x="17"/>
        <item x="0"/>
        <item x="1"/>
        <item x="7"/>
        <item x="6"/>
        <item x="4"/>
        <item x="5"/>
        <item x="16"/>
        <item x="13"/>
        <item x="12"/>
        <item x="8"/>
        <item x="14"/>
        <item x="18"/>
        <item x="9"/>
        <item x="25"/>
        <item x="20"/>
        <item x="28"/>
        <item x="24"/>
        <item x="29"/>
        <item x="3"/>
        <item x="23"/>
        <item x="26"/>
        <item x="22"/>
        <item t="default"/>
      </items>
    </pivotField>
    <pivotField numFmtId="15" showAll="0">
      <items count="76">
        <item x="0"/>
        <item x="1"/>
        <item x="45"/>
        <item x="18"/>
        <item x="20"/>
        <item x="46"/>
        <item x="67"/>
        <item x="5"/>
        <item x="3"/>
        <item x="2"/>
        <item x="49"/>
        <item x="24"/>
        <item x="25"/>
        <item x="64"/>
        <item x="26"/>
        <item x="11"/>
        <item x="54"/>
        <item x="55"/>
        <item x="34"/>
        <item x="35"/>
        <item x="30"/>
        <item x="22"/>
        <item x="6"/>
        <item x="31"/>
        <item x="32"/>
        <item x="56"/>
        <item x="39"/>
        <item x="14"/>
        <item x="15"/>
        <item x="12"/>
        <item x="36"/>
        <item x="37"/>
        <item x="40"/>
        <item x="41"/>
        <item x="57"/>
        <item x="16"/>
        <item x="19"/>
        <item x="59"/>
        <item x="73"/>
        <item x="60"/>
        <item x="74"/>
        <item x="61"/>
        <item x="47"/>
        <item x="21"/>
        <item x="63"/>
        <item x="33"/>
        <item x="9"/>
        <item x="8"/>
        <item x="52"/>
        <item x="51"/>
        <item x="70"/>
        <item x="53"/>
        <item x="69"/>
        <item x="10"/>
        <item x="13"/>
        <item x="71"/>
        <item x="68"/>
        <item x="38"/>
        <item x="28"/>
        <item x="7"/>
        <item x="29"/>
        <item x="72"/>
        <item x="43"/>
        <item x="44"/>
        <item x="58"/>
        <item x="62"/>
        <item x="48"/>
        <item x="42"/>
        <item x="17"/>
        <item x="50"/>
        <item x="27"/>
        <item x="4"/>
        <item x="65"/>
        <item x="66"/>
        <item x="23"/>
        <item t="default"/>
      </items>
    </pivotField>
    <pivotField dataField="1" showAll="0"/>
  </pivotFields>
  <rowFields count="1">
    <field x="3"/>
  </rowFields>
  <rowItems count="9">
    <i>
      <x/>
    </i>
    <i>
      <x v="1"/>
    </i>
    <i>
      <x v="2"/>
    </i>
    <i>
      <x v="3"/>
    </i>
    <i>
      <x v="4"/>
    </i>
    <i>
      <x v="5"/>
    </i>
    <i>
      <x v="6"/>
    </i>
    <i>
      <x v="7"/>
    </i>
    <i t="grand">
      <x/>
    </i>
  </rowItems>
  <colItems count="1">
    <i/>
  </colItems>
  <dataFields count="1">
    <dataField name="Sum of Salary" fld="7" baseField="0" baseItem="0"/>
  </dataFields>
  <chartFormats count="35">
    <chartFormat chart="0" format="48" series="1">
      <pivotArea type="data" outline="0" fieldPosition="0">
        <references count="2">
          <reference field="4294967294" count="1" selected="0">
            <x v="0"/>
          </reference>
          <reference field="3" count="1" selected="0">
            <x v="0"/>
          </reference>
        </references>
      </pivotArea>
    </chartFormat>
    <chartFormat chart="0" format="49" series="1">
      <pivotArea type="data" outline="0" fieldPosition="0">
        <references count="2">
          <reference field="4294967294" count="1" selected="0">
            <x v="0"/>
          </reference>
          <reference field="3" count="1" selected="0">
            <x v="1"/>
          </reference>
        </references>
      </pivotArea>
    </chartFormat>
    <chartFormat chart="0" format="50" series="1">
      <pivotArea type="data" outline="0" fieldPosition="0">
        <references count="2">
          <reference field="4294967294" count="1" selected="0">
            <x v="0"/>
          </reference>
          <reference field="3" count="1" selected="0">
            <x v="2"/>
          </reference>
        </references>
      </pivotArea>
    </chartFormat>
    <chartFormat chart="0" format="51" series="1">
      <pivotArea type="data" outline="0" fieldPosition="0">
        <references count="2">
          <reference field="4294967294" count="1" selected="0">
            <x v="0"/>
          </reference>
          <reference field="3" count="1" selected="0">
            <x v="3"/>
          </reference>
        </references>
      </pivotArea>
    </chartFormat>
    <chartFormat chart="0" format="52" series="1">
      <pivotArea type="data" outline="0" fieldPosition="0">
        <references count="2">
          <reference field="4294967294" count="1" selected="0">
            <x v="0"/>
          </reference>
          <reference field="3" count="1" selected="0">
            <x v="4"/>
          </reference>
        </references>
      </pivotArea>
    </chartFormat>
    <chartFormat chart="0" format="53" series="1">
      <pivotArea type="data" outline="0" fieldPosition="0">
        <references count="2">
          <reference field="4294967294" count="1" selected="0">
            <x v="0"/>
          </reference>
          <reference field="3" count="1" selected="0">
            <x v="5"/>
          </reference>
        </references>
      </pivotArea>
    </chartFormat>
    <chartFormat chart="0" format="54" series="1">
      <pivotArea type="data" outline="0" fieldPosition="0">
        <references count="2">
          <reference field="4294967294" count="1" selected="0">
            <x v="0"/>
          </reference>
          <reference field="3" count="1" selected="0">
            <x v="6"/>
          </reference>
        </references>
      </pivotArea>
    </chartFormat>
    <chartFormat chart="0" format="55" series="1">
      <pivotArea type="data" outline="0" fieldPosition="0">
        <references count="2">
          <reference field="4294967294" count="1" selected="0">
            <x v="0"/>
          </reference>
          <reference field="3" count="1" selected="0">
            <x v="7"/>
          </reference>
        </references>
      </pivotArea>
    </chartFormat>
    <chartFormat chart="5" format="48" series="1">
      <pivotArea type="data" outline="0" fieldPosition="0">
        <references count="2">
          <reference field="4294967294" count="1" selected="0">
            <x v="0"/>
          </reference>
          <reference field="3" count="1" selected="0">
            <x v="0"/>
          </reference>
        </references>
      </pivotArea>
    </chartFormat>
    <chartFormat chart="5" format="49" series="1">
      <pivotArea type="data" outline="0" fieldPosition="0">
        <references count="2">
          <reference field="4294967294" count="1" selected="0">
            <x v="0"/>
          </reference>
          <reference field="3" count="1" selected="0">
            <x v="1"/>
          </reference>
        </references>
      </pivotArea>
    </chartFormat>
    <chartFormat chart="5" format="50" series="1">
      <pivotArea type="data" outline="0" fieldPosition="0">
        <references count="2">
          <reference field="4294967294" count="1" selected="0">
            <x v="0"/>
          </reference>
          <reference field="3" count="1" selected="0">
            <x v="2"/>
          </reference>
        </references>
      </pivotArea>
    </chartFormat>
    <chartFormat chart="5" format="51" series="1">
      <pivotArea type="data" outline="0" fieldPosition="0">
        <references count="2">
          <reference field="4294967294" count="1" selected="0">
            <x v="0"/>
          </reference>
          <reference field="3" count="1" selected="0">
            <x v="3"/>
          </reference>
        </references>
      </pivotArea>
    </chartFormat>
    <chartFormat chart="5" format="52" series="1">
      <pivotArea type="data" outline="0" fieldPosition="0">
        <references count="2">
          <reference field="4294967294" count="1" selected="0">
            <x v="0"/>
          </reference>
          <reference field="3" count="1" selected="0">
            <x v="4"/>
          </reference>
        </references>
      </pivotArea>
    </chartFormat>
    <chartFormat chart="5" format="53" series="1">
      <pivotArea type="data" outline="0" fieldPosition="0">
        <references count="2">
          <reference field="4294967294" count="1" selected="0">
            <x v="0"/>
          </reference>
          <reference field="3" count="1" selected="0">
            <x v="5"/>
          </reference>
        </references>
      </pivotArea>
    </chartFormat>
    <chartFormat chart="5" format="54" series="1">
      <pivotArea type="data" outline="0" fieldPosition="0">
        <references count="2">
          <reference field="4294967294" count="1" selected="0">
            <x v="0"/>
          </reference>
          <reference field="3" count="1" selected="0">
            <x v="6"/>
          </reference>
        </references>
      </pivotArea>
    </chartFormat>
    <chartFormat chart="5" format="55" series="1">
      <pivotArea type="data" outline="0" fieldPosition="0">
        <references count="2">
          <reference field="4294967294" count="1" selected="0">
            <x v="0"/>
          </reference>
          <reference field="3" count="1" selected="0">
            <x v="7"/>
          </reference>
        </references>
      </pivotArea>
    </chartFormat>
    <chartFormat chart="6" format="40" series="1">
      <pivotArea type="data" outline="0" fieldPosition="0">
        <references count="2">
          <reference field="4294967294" count="1" selected="0">
            <x v="0"/>
          </reference>
          <reference field="3" count="1" selected="0">
            <x v="0"/>
          </reference>
        </references>
      </pivotArea>
    </chartFormat>
    <chartFormat chart="6" format="41" series="1">
      <pivotArea type="data" outline="0" fieldPosition="0">
        <references count="2">
          <reference field="4294967294" count="1" selected="0">
            <x v="0"/>
          </reference>
          <reference field="3" count="1" selected="0">
            <x v="1"/>
          </reference>
        </references>
      </pivotArea>
    </chartFormat>
    <chartFormat chart="6" format="42" series="1">
      <pivotArea type="data" outline="0" fieldPosition="0">
        <references count="2">
          <reference field="4294967294" count="1" selected="0">
            <x v="0"/>
          </reference>
          <reference field="3" count="1" selected="0">
            <x v="2"/>
          </reference>
        </references>
      </pivotArea>
    </chartFormat>
    <chartFormat chart="6" format="43" series="1">
      <pivotArea type="data" outline="0" fieldPosition="0">
        <references count="2">
          <reference field="4294967294" count="1" selected="0">
            <x v="0"/>
          </reference>
          <reference field="3" count="1" selected="0">
            <x v="3"/>
          </reference>
        </references>
      </pivotArea>
    </chartFormat>
    <chartFormat chart="6" format="44" series="1">
      <pivotArea type="data" outline="0" fieldPosition="0">
        <references count="2">
          <reference field="4294967294" count="1" selected="0">
            <x v="0"/>
          </reference>
          <reference field="3" count="1" selected="0">
            <x v="4"/>
          </reference>
        </references>
      </pivotArea>
    </chartFormat>
    <chartFormat chart="6" format="45" series="1">
      <pivotArea type="data" outline="0" fieldPosition="0">
        <references count="2">
          <reference field="4294967294" count="1" selected="0">
            <x v="0"/>
          </reference>
          <reference field="3" count="1" selected="0">
            <x v="5"/>
          </reference>
        </references>
      </pivotArea>
    </chartFormat>
    <chartFormat chart="6" format="46" series="1">
      <pivotArea type="data" outline="0" fieldPosition="0">
        <references count="2">
          <reference field="4294967294" count="1" selected="0">
            <x v="0"/>
          </reference>
          <reference field="3" count="1" selected="0">
            <x v="6"/>
          </reference>
        </references>
      </pivotArea>
    </chartFormat>
    <chartFormat chart="6" format="47" series="1">
      <pivotArea type="data" outline="0" fieldPosition="0">
        <references count="2">
          <reference field="4294967294" count="1" selected="0">
            <x v="0"/>
          </reference>
          <reference field="3" count="1" selected="0">
            <x v="7"/>
          </reference>
        </references>
      </pivotArea>
    </chartFormat>
    <chartFormat chart="6" format="48" series="1">
      <pivotArea type="data" outline="0" fieldPosition="0">
        <references count="1">
          <reference field="4294967294" count="1" selected="0">
            <x v="0"/>
          </reference>
        </references>
      </pivotArea>
    </chartFormat>
    <chartFormat chart="5" format="56" series="1">
      <pivotArea type="data" outline="0" fieldPosition="0">
        <references count="1">
          <reference field="4294967294" count="1" selected="0">
            <x v="0"/>
          </reference>
        </references>
      </pivotArea>
    </chartFormat>
    <chartFormat chart="0" format="56" series="1">
      <pivotArea type="data" outline="0" fieldPosition="0">
        <references count="1">
          <reference field="4294967294" count="1" selected="0">
            <x v="0"/>
          </reference>
        </references>
      </pivotArea>
    </chartFormat>
    <chartFormat chart="5" format="57">
      <pivotArea type="data" outline="0" fieldPosition="0">
        <references count="2">
          <reference field="4294967294" count="1" selected="0">
            <x v="0"/>
          </reference>
          <reference field="3" count="1" selected="0">
            <x v="0"/>
          </reference>
        </references>
      </pivotArea>
    </chartFormat>
    <chartFormat chart="5" format="58">
      <pivotArea type="data" outline="0" fieldPosition="0">
        <references count="2">
          <reference field="4294967294" count="1" selected="0">
            <x v="0"/>
          </reference>
          <reference field="3" count="1" selected="0">
            <x v="1"/>
          </reference>
        </references>
      </pivotArea>
    </chartFormat>
    <chartFormat chart="5" format="59">
      <pivotArea type="data" outline="0" fieldPosition="0">
        <references count="2">
          <reference field="4294967294" count="1" selected="0">
            <x v="0"/>
          </reference>
          <reference field="3" count="1" selected="0">
            <x v="2"/>
          </reference>
        </references>
      </pivotArea>
    </chartFormat>
    <chartFormat chart="5" format="60">
      <pivotArea type="data" outline="0" fieldPosition="0">
        <references count="2">
          <reference field="4294967294" count="1" selected="0">
            <x v="0"/>
          </reference>
          <reference field="3" count="1" selected="0">
            <x v="3"/>
          </reference>
        </references>
      </pivotArea>
    </chartFormat>
    <chartFormat chart="5" format="61">
      <pivotArea type="data" outline="0" fieldPosition="0">
        <references count="2">
          <reference field="4294967294" count="1" selected="0">
            <x v="0"/>
          </reference>
          <reference field="3" count="1" selected="0">
            <x v="4"/>
          </reference>
        </references>
      </pivotArea>
    </chartFormat>
    <chartFormat chart="5" format="62">
      <pivotArea type="data" outline="0" fieldPosition="0">
        <references count="2">
          <reference field="4294967294" count="1" selected="0">
            <x v="0"/>
          </reference>
          <reference field="3" count="1" selected="0">
            <x v="5"/>
          </reference>
        </references>
      </pivotArea>
    </chartFormat>
    <chartFormat chart="5" format="63">
      <pivotArea type="data" outline="0" fieldPosition="0">
        <references count="2">
          <reference field="4294967294" count="1" selected="0">
            <x v="0"/>
          </reference>
          <reference field="3" count="1" selected="0">
            <x v="6"/>
          </reference>
        </references>
      </pivotArea>
    </chartFormat>
    <chartFormat chart="5" format="64">
      <pivotArea type="data" outline="0" fieldPosition="0">
        <references count="2">
          <reference field="4294967294" count="1" selected="0">
            <x v="0"/>
          </reference>
          <reference field="3"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t" xr10:uid="{0B6F171F-7689-410C-9633-9B4CC746D531}" sourceName="Dept">
  <pivotTables>
    <pivotTable tabId="17" name="PivotTable7"/>
  </pivotTables>
  <data>
    <tabular pivotCacheId="538651561">
      <items count="8">
        <i x="3" s="1"/>
        <i x="6" s="1"/>
        <i x="7" s="1"/>
        <i x="2" s="1"/>
        <i x="1" s="1"/>
        <i x="4" s="1"/>
        <i x="5"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1634331-8598-4B9A-90F0-F0CAF9B4BA99}" sourceName="Region">
  <pivotTables>
    <pivotTable tabId="17" name="PivotTable7"/>
  </pivotTables>
  <data>
    <tabular pivotCacheId="538651561">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283C102F-0705-40B3-BCC5-83B167461900}" sourceName="Branch">
  <pivotTables>
    <pivotTable tabId="17" name="PivotTable7"/>
  </pivotTables>
  <data>
    <tabular pivotCacheId="538651561">
      <items count="30">
        <i x="10" s="1"/>
        <i x="15" s="1"/>
        <i x="11" s="1"/>
        <i x="19" s="1"/>
        <i x="27" s="1"/>
        <i x="2" s="1"/>
        <i x="21" s="1"/>
        <i x="17" s="1"/>
        <i x="0" s="1"/>
        <i x="1" s="1"/>
        <i x="7" s="1"/>
        <i x="6" s="1"/>
        <i x="4" s="1"/>
        <i x="5" s="1"/>
        <i x="16" s="1"/>
        <i x="13" s="1"/>
        <i x="12" s="1"/>
        <i x="8" s="1"/>
        <i x="14" s="1"/>
        <i x="18" s="1"/>
        <i x="9" s="1"/>
        <i x="25" s="1"/>
        <i x="20" s="1"/>
        <i x="28" s="1"/>
        <i x="24" s="1"/>
        <i x="29" s="1"/>
        <i x="3" s="1"/>
        <i x="23" s="1"/>
        <i x="26" s="1"/>
        <i x="2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t" xr10:uid="{05DCFCD0-4E9F-459E-9219-E1FA5447BB13}" cache="Slicer_Dept" caption="Dept" columnCount="3" style="SlicerStyleDark1" rowHeight="241300"/>
  <slicer name="Region" xr10:uid="{4C72F689-7386-430E-8D10-BB95A8AB6F95}" cache="Slicer_Region" caption="Region" columnCount="2" style="SlicerStyleDark2" rowHeight="241300"/>
  <slicer name="Branch" xr10:uid="{E5D28E9E-34CD-465E-8753-51B08FFACCD8}" cache="Slicer_Branch" caption="Branch" columnCount="5"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3" displayName="Table3" ref="A28:C39" totalsRowShown="0" headerRowDxfId="21" headerRowCellStyle="Normal 2">
  <autoFilter ref="A28:C39" xr:uid="{00000000-0009-0000-0100-000002000000}"/>
  <tableColumns count="3">
    <tableColumn id="1" xr3:uid="{00000000-0010-0000-0000-000001000000}" name="Date Functions" dataDxfId="20" dataCellStyle="Normal 2"/>
    <tableColumn id="2" xr3:uid="{00000000-0010-0000-0000-000002000000}" name="Description" dataDxfId="19" dataCellStyle="Normal 2"/>
    <tableColumn id="3" xr3:uid="{00000000-0010-0000-0000-000003000000}" name="Example" dataDxfId="18" dataCellStyle="Normal 2"/>
  </tableColumns>
  <tableStyleInfo name="TableStyleMedium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94C19E-0A06-45FF-BE28-0F94AFF926F4}" name="TATA" displayName="TATA" ref="A1:H101" totalsRowShown="0" headerRowDxfId="17" dataDxfId="15" headerRowBorderDxfId="16" tableBorderDxfId="14" headerRowCellStyle="Normal 2" dataCellStyle="Normal 2">
  <autoFilter ref="A1:H101" xr:uid="{98D386AE-B336-4BDC-A90E-6B6487F6FBFB}"/>
  <tableColumns count="8">
    <tableColumn id="1" xr3:uid="{735CFC72-4357-4D1E-9FCA-3DBE83806CEE}" name="Empcode" dataDxfId="13" dataCellStyle="Normal 2"/>
    <tableColumn id="2" xr3:uid="{CFB23212-A1FB-4F3D-A102-CE0B8091C566}" name="First Name" dataDxfId="12" dataCellStyle="Normal 2"/>
    <tableColumn id="3" xr3:uid="{C7303BEF-F377-4A31-B538-B659E18EA83F}" name="Last Name" dataDxfId="11" dataCellStyle="Normal 2"/>
    <tableColumn id="4" xr3:uid="{C468A527-9465-4093-B0B3-F23481726271}" name="Dept" dataDxfId="10" dataCellStyle="Normal 2"/>
    <tableColumn id="5" xr3:uid="{4203A29C-A8DA-4229-8AAD-0845263E8237}" name="Region" dataDxfId="9" dataCellStyle="Normal 2"/>
    <tableColumn id="6" xr3:uid="{C2FB61E4-6B81-4D31-9B4A-B4D0E5D57736}" name="Branch" dataDxfId="8" dataCellStyle="Normal 2"/>
    <tableColumn id="7" xr3:uid="{1E83963B-D73B-47D6-BCAD-493F85B2668D}" name="Hiredate" dataDxfId="7" dataCellStyle="Normal 2"/>
    <tableColumn id="8" xr3:uid="{B698F7CE-436A-4166-A458-08CA25FA1B96}" name="Salary"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Hiredate" xr10:uid="{C43FDB1D-1B40-4231-9FAB-1561C530EA88}" sourceName="Hiredate">
  <pivotTables>
    <pivotTable tabId="17" name="PivotTable7"/>
  </pivotTables>
  <state minimalRefreshVersion="6" lastRefreshVersion="6" pivotCacheId="538651561" filterType="unknown">
    <bounds startDate="1977-01-01T00:00:00" endDate="200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Hiredate" xr10:uid="{7FA7E2F3-4F74-4A55-A82C-5C0130FE64EE}" cache="NativeTimeline_Hiredate" caption="Hiredate" level="2" selectionLevel="2" scrollPosition="1999-06-05T00:00:00"/>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 /></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 /></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 /></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 /><Relationship Id="rId1" Type="http://schemas.openxmlformats.org/officeDocument/2006/relationships/printerSettings" Target="../printerSettings/printerSettings2.bin" /></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 /></Relationships>
</file>

<file path=xl/worksheets/_rels/sheet13.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4.xml" /><Relationship Id="rId1" Type="http://schemas.openxmlformats.org/officeDocument/2006/relationships/pivotTable" Target="../pivotTables/pivotTable1.xml" /><Relationship Id="rId4" Type="http://schemas.microsoft.com/office/2011/relationships/timeline" Target="../timelines/timeline1.xml" /></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workbookViewId="0">
      <selection activeCell="K4" sqref="K4"/>
    </sheetView>
  </sheetViews>
  <sheetFormatPr defaultRowHeight="15"/>
  <cols>
    <col min="1" max="1" width="11.8359375" customWidth="1"/>
  </cols>
  <sheetData>
    <row r="1" spans="1:11" ht="19.5" thickBot="1">
      <c r="A1" s="221" t="s">
        <v>15</v>
      </c>
      <c r="B1" s="221"/>
      <c r="C1" s="221"/>
    </row>
    <row r="2" spans="1:11" ht="18.75">
      <c r="A2" s="16" t="s">
        <v>0</v>
      </c>
      <c r="B2" s="7" t="s">
        <v>1</v>
      </c>
      <c r="C2" s="7" t="s">
        <v>2</v>
      </c>
      <c r="D2" s="7" t="s">
        <v>3</v>
      </c>
      <c r="E2" s="8" t="s">
        <v>4</v>
      </c>
      <c r="G2" s="20" t="s">
        <v>9</v>
      </c>
      <c r="H2" s="23" t="s">
        <v>10</v>
      </c>
      <c r="I2" s="23" t="s">
        <v>11</v>
      </c>
      <c r="J2" s="23" t="s">
        <v>12</v>
      </c>
      <c r="K2" s="24" t="s">
        <v>13</v>
      </c>
    </row>
    <row r="3" spans="1:11">
      <c r="A3" s="11" t="s">
        <v>5</v>
      </c>
      <c r="B3" s="4">
        <v>99</v>
      </c>
      <c r="C3" s="4">
        <v>75</v>
      </c>
      <c r="D3" s="4">
        <v>69</v>
      </c>
      <c r="E3" s="10">
        <v>75</v>
      </c>
      <c r="G3" s="11">
        <f>SUM(B3:E3)</f>
        <v>318</v>
      </c>
      <c r="H3" s="4">
        <f>AVERAGE(B3:E3)</f>
        <v>79.5</v>
      </c>
      <c r="I3" s="4">
        <f>MIN(B3:E3)</f>
        <v>69</v>
      </c>
      <c r="J3" s="4">
        <f>MAX(B3:E3)</f>
        <v>99</v>
      </c>
      <c r="K3" s="10">
        <f>COUNT(B3:E3)</f>
        <v>4</v>
      </c>
    </row>
    <row r="4" spans="1:11">
      <c r="A4" s="11" t="s">
        <v>6</v>
      </c>
      <c r="B4" s="4">
        <v>66</v>
      </c>
      <c r="C4" s="4">
        <v>96</v>
      </c>
      <c r="D4" s="4">
        <v>52</v>
      </c>
      <c r="E4" s="10">
        <v>88</v>
      </c>
      <c r="G4" s="11">
        <f t="shared" ref="G4:G6" si="0">SUM(B4:E4)</f>
        <v>302</v>
      </c>
      <c r="H4" s="4">
        <f t="shared" ref="H4:H6" si="1">AVERAGE(B4:E4)</f>
        <v>75.5</v>
      </c>
      <c r="I4" s="4">
        <f t="shared" ref="I4:I6" si="2">MIN(B4:E4)</f>
        <v>52</v>
      </c>
      <c r="J4" s="4">
        <f t="shared" ref="J4:J6" si="3">MAX(B4:E4)</f>
        <v>96</v>
      </c>
      <c r="K4" s="10">
        <f t="shared" ref="K4:K6" si="4">COUNT(B4:E4)</f>
        <v>4</v>
      </c>
    </row>
    <row r="5" spans="1:11">
      <c r="A5" s="11" t="s">
        <v>7</v>
      </c>
      <c r="B5" s="4">
        <v>41</v>
      </c>
      <c r="C5" s="4">
        <v>75</v>
      </c>
      <c r="D5" s="4">
        <v>41</v>
      </c>
      <c r="E5" s="10">
        <v>52</v>
      </c>
      <c r="G5" s="11">
        <f t="shared" si="0"/>
        <v>209</v>
      </c>
      <c r="H5" s="4">
        <f t="shared" si="1"/>
        <v>52.25</v>
      </c>
      <c r="I5" s="4">
        <f t="shared" si="2"/>
        <v>41</v>
      </c>
      <c r="J5" s="4">
        <f t="shared" si="3"/>
        <v>75</v>
      </c>
      <c r="K5" s="10">
        <f t="shared" si="4"/>
        <v>4</v>
      </c>
    </row>
    <row r="6" spans="1:11" ht="15.75" thickBot="1">
      <c r="A6" s="12" t="s">
        <v>8</v>
      </c>
      <c r="B6" s="13">
        <v>23</v>
      </c>
      <c r="C6" s="13">
        <v>52</v>
      </c>
      <c r="D6" s="13">
        <v>11</v>
      </c>
      <c r="E6" s="15">
        <v>42</v>
      </c>
      <c r="G6" s="11">
        <f t="shared" si="0"/>
        <v>128</v>
      </c>
      <c r="H6" s="4">
        <f t="shared" si="1"/>
        <v>32</v>
      </c>
      <c r="I6" s="4">
        <f t="shared" si="2"/>
        <v>11</v>
      </c>
      <c r="J6" s="4">
        <f t="shared" si="3"/>
        <v>52</v>
      </c>
      <c r="K6" s="10">
        <f t="shared" si="4"/>
        <v>4</v>
      </c>
    </row>
    <row r="7" spans="1:11" ht="15.75" thickBot="1"/>
    <row r="8" spans="1:11" ht="18.75">
      <c r="A8" s="20" t="s">
        <v>9</v>
      </c>
      <c r="B8" s="7"/>
      <c r="C8" s="7"/>
      <c r="D8" s="7"/>
      <c r="E8" s="8"/>
    </row>
    <row r="9" spans="1:11" ht="18.75">
      <c r="A9" s="21" t="s">
        <v>10</v>
      </c>
      <c r="B9" s="4"/>
      <c r="C9" s="4"/>
      <c r="D9" s="4"/>
      <c r="E9" s="10"/>
    </row>
    <row r="10" spans="1:11" ht="18.75">
      <c r="A10" s="21" t="s">
        <v>11</v>
      </c>
      <c r="B10" s="4"/>
      <c r="C10" s="4"/>
      <c r="D10" s="4"/>
      <c r="E10" s="10"/>
    </row>
    <row r="11" spans="1:11" ht="18.75">
      <c r="A11" s="21" t="s">
        <v>12</v>
      </c>
      <c r="B11" s="4"/>
      <c r="C11" s="4"/>
      <c r="D11" s="4"/>
      <c r="E11" s="10"/>
    </row>
    <row r="12" spans="1:11" ht="19.5" thickBot="1">
      <c r="A12" s="22" t="s">
        <v>13</v>
      </c>
      <c r="B12" s="13"/>
      <c r="C12" s="13"/>
      <c r="D12" s="13"/>
      <c r="E12" s="15"/>
    </row>
    <row r="15" spans="1:11" ht="15.75" thickBot="1"/>
    <row r="16" spans="1:11">
      <c r="A16" s="19" t="s">
        <v>49</v>
      </c>
      <c r="B16" s="7"/>
      <c r="C16" s="215">
        <f>SMALL(B19:D24,2)</f>
        <v>0.12</v>
      </c>
      <c r="D16" s="8"/>
    </row>
    <row r="17" spans="1:7">
      <c r="A17" s="11"/>
      <c r="B17" s="4"/>
      <c r="C17" s="4"/>
      <c r="D17" s="10"/>
    </row>
    <row r="18" spans="1:7">
      <c r="A18" s="11" t="s">
        <v>50</v>
      </c>
      <c r="B18" s="222" t="s">
        <v>51</v>
      </c>
      <c r="C18" s="222"/>
      <c r="D18" s="223"/>
    </row>
    <row r="19" spans="1:7">
      <c r="A19" s="11" t="s">
        <v>52</v>
      </c>
      <c r="B19" s="224">
        <v>0.26</v>
      </c>
      <c r="C19" s="224"/>
      <c r="D19" s="225"/>
    </row>
    <row r="20" spans="1:7">
      <c r="A20" s="11" t="s">
        <v>53</v>
      </c>
      <c r="B20" s="224">
        <v>0.22</v>
      </c>
      <c r="C20" s="224"/>
      <c r="D20" s="225"/>
      <c r="G20" t="s">
        <v>689</v>
      </c>
    </row>
    <row r="21" spans="1:7">
      <c r="A21" s="11" t="s">
        <v>54</v>
      </c>
      <c r="B21" s="224">
        <v>0.16</v>
      </c>
      <c r="C21" s="224"/>
      <c r="D21" s="225"/>
    </row>
    <row r="22" spans="1:7">
      <c r="A22" s="11" t="s">
        <v>55</v>
      </c>
      <c r="B22" s="224">
        <v>0.14000000000000001</v>
      </c>
      <c r="C22" s="224"/>
      <c r="D22" s="225"/>
    </row>
    <row r="23" spans="1:7">
      <c r="A23" s="11" t="s">
        <v>56</v>
      </c>
      <c r="B23" s="224">
        <v>0.1</v>
      </c>
      <c r="C23" s="224"/>
      <c r="D23" s="225"/>
    </row>
    <row r="24" spans="1:7" ht="15.75" thickBot="1">
      <c r="A24" s="12" t="s">
        <v>57</v>
      </c>
      <c r="B24" s="226">
        <v>0.12</v>
      </c>
      <c r="C24" s="226"/>
      <c r="D24" s="227"/>
    </row>
    <row r="25" spans="1:7" ht="15.75" thickBot="1"/>
    <row r="26" spans="1:7">
      <c r="A26" s="19" t="s">
        <v>58</v>
      </c>
      <c r="B26" s="7"/>
      <c r="C26" s="215">
        <f>LARGE(B29:D34,2)</f>
        <v>0.22</v>
      </c>
      <c r="D26" s="8"/>
    </row>
    <row r="27" spans="1:7">
      <c r="A27" s="11"/>
      <c r="B27" s="4"/>
      <c r="C27" s="4"/>
      <c r="D27" s="10"/>
    </row>
    <row r="28" spans="1:7">
      <c r="A28" s="11" t="s">
        <v>50</v>
      </c>
      <c r="B28" s="222" t="s">
        <v>51</v>
      </c>
      <c r="C28" s="222"/>
      <c r="D28" s="223"/>
    </row>
    <row r="29" spans="1:7">
      <c r="A29" s="11" t="s">
        <v>52</v>
      </c>
      <c r="B29" s="224">
        <v>0.26</v>
      </c>
      <c r="C29" s="224"/>
      <c r="D29" s="225"/>
    </row>
    <row r="30" spans="1:7">
      <c r="A30" s="11" t="s">
        <v>53</v>
      </c>
      <c r="B30" s="224">
        <v>0.22</v>
      </c>
      <c r="C30" s="224"/>
      <c r="D30" s="225"/>
    </row>
    <row r="31" spans="1:7">
      <c r="A31" s="11" t="s">
        <v>54</v>
      </c>
      <c r="B31" s="224">
        <v>0.16</v>
      </c>
      <c r="C31" s="224"/>
      <c r="D31" s="225"/>
    </row>
    <row r="32" spans="1:7">
      <c r="A32" s="11" t="s">
        <v>55</v>
      </c>
      <c r="B32" s="224">
        <v>0.14000000000000001</v>
      </c>
      <c r="C32" s="224"/>
      <c r="D32" s="225"/>
    </row>
    <row r="33" spans="1:4">
      <c r="A33" s="11" t="s">
        <v>56</v>
      </c>
      <c r="B33" s="224">
        <v>0.1</v>
      </c>
      <c r="C33" s="224"/>
      <c r="D33" s="225"/>
    </row>
    <row r="34" spans="1:4" ht="15.75" thickBot="1">
      <c r="A34" s="12" t="s">
        <v>57</v>
      </c>
      <c r="B34" s="226">
        <v>0.12</v>
      </c>
      <c r="C34" s="226"/>
      <c r="D34" s="227"/>
    </row>
  </sheetData>
  <mergeCells count="15">
    <mergeCell ref="B31:D31"/>
    <mergeCell ref="B32:D32"/>
    <mergeCell ref="B33:D33"/>
    <mergeCell ref="B34:D34"/>
    <mergeCell ref="B19:D19"/>
    <mergeCell ref="B20:D20"/>
    <mergeCell ref="B21:D21"/>
    <mergeCell ref="B22:D22"/>
    <mergeCell ref="B23:D23"/>
    <mergeCell ref="B24:D24"/>
    <mergeCell ref="A1:C1"/>
    <mergeCell ref="B18:D18"/>
    <mergeCell ref="B28:D28"/>
    <mergeCell ref="B29:D29"/>
    <mergeCell ref="B30:D30"/>
  </mergeCells>
  <conditionalFormatting sqref="B19:B24">
    <cfRule type="cellIs" dxfId="6" priority="1" operator="equal">
      <formula>$D$4</formula>
    </cfRule>
  </conditionalFormatting>
  <conditionalFormatting sqref="B29:B34">
    <cfRule type="cellIs" dxfId="5" priority="3" operator="equal">
      <formula>$D$4</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8"/>
  <sheetViews>
    <sheetView workbookViewId="0">
      <selection activeCell="F14" sqref="F14"/>
    </sheetView>
  </sheetViews>
  <sheetFormatPr defaultRowHeight="15"/>
  <cols>
    <col min="1" max="1" width="19.90625" bestFit="1" customWidth="1"/>
    <col min="2" max="2" width="11.43359375" bestFit="1" customWidth="1"/>
    <col min="6" max="6" width="10.625" bestFit="1" customWidth="1"/>
    <col min="7" max="8" width="16.6796875" bestFit="1" customWidth="1"/>
    <col min="9" max="9" width="21.65625" bestFit="1" customWidth="1"/>
    <col min="15" max="15" width="13.1796875" bestFit="1" customWidth="1"/>
    <col min="16" max="16" width="12.10546875" bestFit="1" customWidth="1"/>
  </cols>
  <sheetData>
    <row r="1" spans="1:17">
      <c r="A1" s="228" t="s">
        <v>14</v>
      </c>
      <c r="B1" s="228"/>
      <c r="C1" s="228"/>
      <c r="L1" s="180" t="s">
        <v>611</v>
      </c>
      <c r="M1" s="181"/>
      <c r="N1" s="181"/>
      <c r="O1" s="181"/>
      <c r="P1" s="181"/>
      <c r="Q1" s="182"/>
    </row>
    <row r="3" spans="1:17">
      <c r="A3" s="3" t="s">
        <v>16</v>
      </c>
      <c r="L3" s="183" t="s">
        <v>612</v>
      </c>
      <c r="M3" s="184"/>
    </row>
    <row r="4" spans="1:17" ht="15.75" thickBot="1"/>
    <row r="5" spans="1:17">
      <c r="A5" s="16" t="s">
        <v>17</v>
      </c>
      <c r="B5" s="7" t="s">
        <v>18</v>
      </c>
      <c r="C5" s="17" t="str">
        <f>_xlfn.CONCAT(A5,"--",B5)</f>
        <v>RAJ--SINGH</v>
      </c>
      <c r="E5" s="6" t="s">
        <v>22</v>
      </c>
      <c r="F5" s="7" t="s">
        <v>23</v>
      </c>
      <c r="G5" s="7" t="s">
        <v>24</v>
      </c>
      <c r="H5" s="7" t="s">
        <v>25</v>
      </c>
      <c r="I5" s="8" t="s">
        <v>26</v>
      </c>
      <c r="L5" s="97" t="s">
        <v>613</v>
      </c>
      <c r="M5" s="97" t="s">
        <v>139</v>
      </c>
    </row>
    <row r="6" spans="1:17" ht="15.75" thickBot="1">
      <c r="A6" s="11"/>
      <c r="B6" s="4"/>
      <c r="C6" s="10"/>
      <c r="E6" s="9">
        <v>1</v>
      </c>
      <c r="F6" s="4" t="s">
        <v>27</v>
      </c>
      <c r="G6" s="5">
        <v>12442373</v>
      </c>
      <c r="H6" s="5">
        <v>11978450</v>
      </c>
      <c r="I6" s="10" t="s">
        <v>28</v>
      </c>
      <c r="L6" s="104" t="s">
        <v>581</v>
      </c>
      <c r="M6" s="185">
        <v>171</v>
      </c>
    </row>
    <row r="7" spans="1:17">
      <c r="A7" s="11" t="s">
        <v>6</v>
      </c>
      <c r="B7" s="4" t="s">
        <v>19</v>
      </c>
      <c r="C7" s="17" t="str">
        <f>_xlfn.CONCAT(A7," ",B7)</f>
        <v>raj singh</v>
      </c>
      <c r="E7" s="9">
        <v>2</v>
      </c>
      <c r="F7" s="4" t="s">
        <v>29</v>
      </c>
      <c r="G7" s="5">
        <v>11007835</v>
      </c>
      <c r="H7" s="5">
        <v>9879172</v>
      </c>
      <c r="I7" s="10" t="s">
        <v>29</v>
      </c>
      <c r="L7" s="104" t="s">
        <v>599</v>
      </c>
      <c r="M7" s="185">
        <v>207</v>
      </c>
    </row>
    <row r="8" spans="1:17">
      <c r="A8" s="11"/>
      <c r="B8" s="4"/>
      <c r="C8" s="10"/>
      <c r="E8" s="11">
        <v>3</v>
      </c>
      <c r="F8" s="4" t="s">
        <v>30</v>
      </c>
      <c r="G8" s="5">
        <v>8425970</v>
      </c>
      <c r="H8" s="5">
        <v>4301326</v>
      </c>
      <c r="I8" s="10" t="s">
        <v>31</v>
      </c>
      <c r="L8" s="104" t="s">
        <v>614</v>
      </c>
      <c r="M8" s="185">
        <v>286</v>
      </c>
    </row>
    <row r="9" spans="1:17" ht="15.75" thickBot="1">
      <c r="A9" s="12" t="s">
        <v>20</v>
      </c>
      <c r="B9" s="13" t="s">
        <v>21</v>
      </c>
      <c r="C9" s="18"/>
      <c r="E9" s="12">
        <v>4</v>
      </c>
      <c r="F9" s="13" t="s">
        <v>32</v>
      </c>
      <c r="G9" s="14">
        <v>6809970</v>
      </c>
      <c r="H9" s="14">
        <v>3637483</v>
      </c>
      <c r="I9" s="15" t="s">
        <v>33</v>
      </c>
      <c r="L9" s="104" t="s">
        <v>615</v>
      </c>
      <c r="M9" s="185">
        <v>184</v>
      </c>
    </row>
    <row r="10" spans="1:17">
      <c r="L10" s="104" t="s">
        <v>601</v>
      </c>
      <c r="M10" s="185">
        <v>272</v>
      </c>
    </row>
    <row r="13" spans="1:17" ht="15.75" thickBot="1">
      <c r="A13" s="3" t="s">
        <v>34</v>
      </c>
    </row>
    <row r="14" spans="1:17">
      <c r="A14" s="16"/>
      <c r="B14" s="8"/>
    </row>
    <row r="15" spans="1:17">
      <c r="A15" s="11" t="s">
        <v>35</v>
      </c>
      <c r="B15" s="10" t="str">
        <f>LOWER(A15)</f>
        <v>smith, mike</v>
      </c>
    </row>
    <row r="16" spans="1:17">
      <c r="A16" s="11" t="s">
        <v>36</v>
      </c>
      <c r="B16" s="10" t="str">
        <f t="shared" ref="B16:B20" si="0">LOWER(A16)</f>
        <v>johnson, matthew</v>
      </c>
    </row>
    <row r="17" spans="1:2">
      <c r="A17" s="11" t="s">
        <v>37</v>
      </c>
      <c r="B17" s="10" t="str">
        <f t="shared" si="0"/>
        <v>williams, janet</v>
      </c>
    </row>
    <row r="18" spans="1:2">
      <c r="A18" s="11" t="s">
        <v>38</v>
      </c>
      <c r="B18" s="10" t="str">
        <f t="shared" si="0"/>
        <v>brown, sandra</v>
      </c>
    </row>
    <row r="19" spans="1:2">
      <c r="A19" s="11" t="s">
        <v>39</v>
      </c>
      <c r="B19" s="10" t="str">
        <f t="shared" si="0"/>
        <v>jones, lisa</v>
      </c>
    </row>
    <row r="20" spans="1:2" ht="15.75" thickBot="1">
      <c r="A20" s="12" t="s">
        <v>40</v>
      </c>
      <c r="B20" s="10" t="str">
        <f t="shared" si="0"/>
        <v>millar, peter</v>
      </c>
    </row>
    <row r="22" spans="1:2">
      <c r="A22" s="3" t="s">
        <v>41</v>
      </c>
    </row>
    <row r="23" spans="1:2" ht="15.75" thickBot="1"/>
    <row r="24" spans="1:2" ht="15.75" thickBot="1">
      <c r="A24" s="16" t="s">
        <v>35</v>
      </c>
      <c r="B24" s="8" t="str">
        <f>UPPER(A24)</f>
        <v>SMITH, MIKE</v>
      </c>
    </row>
    <row r="25" spans="1:2" ht="15.75" thickBot="1">
      <c r="A25" s="11" t="s">
        <v>36</v>
      </c>
      <c r="B25" s="8" t="str">
        <f t="shared" ref="B25:B29" si="1">UPPER(A25)</f>
        <v>JOHNSON, MATTHEW</v>
      </c>
    </row>
    <row r="26" spans="1:2" ht="15.75" thickBot="1">
      <c r="A26" s="11" t="s">
        <v>37</v>
      </c>
      <c r="B26" s="8" t="str">
        <f t="shared" si="1"/>
        <v>WILLIAMS, JANET</v>
      </c>
    </row>
    <row r="27" spans="1:2" ht="15.75" thickBot="1">
      <c r="A27" s="11" t="s">
        <v>38</v>
      </c>
      <c r="B27" s="8" t="str">
        <f t="shared" si="1"/>
        <v>BROWN, SANDRA</v>
      </c>
    </row>
    <row r="28" spans="1:2" ht="15.75" thickBot="1">
      <c r="A28" s="11" t="s">
        <v>39</v>
      </c>
      <c r="B28" s="8" t="str">
        <f t="shared" si="1"/>
        <v>JONES, LISA</v>
      </c>
    </row>
    <row r="29" spans="1:2" ht="15.75" thickBot="1">
      <c r="A29" s="12" t="s">
        <v>40</v>
      </c>
      <c r="B29" s="8" t="str">
        <f t="shared" si="1"/>
        <v>MILLAR, PETER</v>
      </c>
    </row>
    <row r="31" spans="1:2">
      <c r="A31" s="3" t="s">
        <v>42</v>
      </c>
    </row>
    <row r="32" spans="1:2" ht="15.75" thickBot="1"/>
    <row r="33" spans="1:2" ht="15.75" thickBot="1">
      <c r="A33" s="16" t="s">
        <v>43</v>
      </c>
      <c r="B33" s="8" t="str">
        <f>PROPER(A33)</f>
        <v>Smith, Mike</v>
      </c>
    </row>
    <row r="34" spans="1:2" ht="15.75" thickBot="1">
      <c r="A34" s="11" t="s">
        <v>44</v>
      </c>
      <c r="B34" s="8" t="str">
        <f t="shared" ref="B34:B38" si="2">PROPER(A34)</f>
        <v>Johnson, Matthew</v>
      </c>
    </row>
    <row r="35" spans="1:2" ht="15.75" thickBot="1">
      <c r="A35" s="11" t="s">
        <v>45</v>
      </c>
      <c r="B35" s="8" t="str">
        <f t="shared" si="2"/>
        <v>Williams, Janet</v>
      </c>
    </row>
    <row r="36" spans="1:2" ht="15.75" thickBot="1">
      <c r="A36" s="11" t="s">
        <v>46</v>
      </c>
      <c r="B36" s="8" t="str">
        <f t="shared" si="2"/>
        <v>Brown, Sandra</v>
      </c>
    </row>
    <row r="37" spans="1:2" ht="15.75" thickBot="1">
      <c r="A37" s="11" t="s">
        <v>47</v>
      </c>
      <c r="B37" s="8" t="str">
        <f t="shared" si="2"/>
        <v>Jones, Lisa</v>
      </c>
    </row>
    <row r="38" spans="1:2" ht="15.75" thickBot="1">
      <c r="A38" s="12" t="s">
        <v>48</v>
      </c>
      <c r="B38" s="8" t="str">
        <f t="shared" si="2"/>
        <v>Millar, Peter</v>
      </c>
    </row>
  </sheetData>
  <mergeCells count="1">
    <mergeCell ref="A1:C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9"/>
  <sheetViews>
    <sheetView workbookViewId="0">
      <selection activeCell="C5" sqref="C5"/>
    </sheetView>
  </sheetViews>
  <sheetFormatPr defaultRowHeight="15"/>
  <cols>
    <col min="1" max="1" width="15.46875" bestFit="1" customWidth="1"/>
    <col min="2" max="2" width="29.45703125" bestFit="1" customWidth="1"/>
    <col min="3" max="3" width="34.5703125" bestFit="1" customWidth="1"/>
    <col min="5" max="5" width="34.5703125" bestFit="1" customWidth="1"/>
  </cols>
  <sheetData>
    <row r="1" spans="1:14" ht="15.75" thickBot="1"/>
    <row r="2" spans="1:14">
      <c r="A2" s="229" t="s">
        <v>59</v>
      </c>
      <c r="B2" s="230"/>
      <c r="C2" s="7"/>
      <c r="D2" s="7"/>
      <c r="E2" s="7"/>
      <c r="F2" s="7"/>
      <c r="G2" s="8"/>
    </row>
    <row r="3" spans="1:14">
      <c r="A3" s="11"/>
      <c r="B3" s="4"/>
      <c r="C3" s="4"/>
      <c r="D3" s="4"/>
      <c r="E3" s="4"/>
      <c r="F3" s="4"/>
      <c r="G3" s="10"/>
    </row>
    <row r="4" spans="1:14">
      <c r="A4" s="11" t="s">
        <v>60</v>
      </c>
      <c r="B4" s="4" t="s">
        <v>61</v>
      </c>
      <c r="C4" s="4" t="s">
        <v>62</v>
      </c>
      <c r="D4" s="4"/>
      <c r="E4" s="4" t="s">
        <v>61</v>
      </c>
      <c r="F4" s="4" t="s">
        <v>62</v>
      </c>
      <c r="G4" s="10"/>
    </row>
    <row r="5" spans="1:14">
      <c r="A5" s="11">
        <v>8.6789000000000005</v>
      </c>
      <c r="B5" s="4">
        <v>1</v>
      </c>
      <c r="C5" s="4"/>
      <c r="D5" s="4"/>
      <c r="E5" s="4">
        <v>2</v>
      </c>
      <c r="F5" s="4"/>
      <c r="G5" s="10"/>
    </row>
    <row r="6" spans="1:14">
      <c r="A6" s="11">
        <v>8.7766000000000002</v>
      </c>
      <c r="B6" s="4">
        <v>1</v>
      </c>
      <c r="C6" s="4"/>
      <c r="D6" s="4"/>
      <c r="E6" s="4">
        <v>2</v>
      </c>
      <c r="F6" s="4"/>
      <c r="G6" s="10"/>
    </row>
    <row r="7" spans="1:14">
      <c r="A7" s="11">
        <v>8.5067000000000004</v>
      </c>
      <c r="B7" s="4">
        <v>1</v>
      </c>
      <c r="C7" s="4"/>
      <c r="D7" s="4"/>
      <c r="E7" s="4">
        <v>2</v>
      </c>
      <c r="F7" s="4"/>
      <c r="G7" s="10"/>
    </row>
    <row r="8" spans="1:14">
      <c r="A8" s="11">
        <v>8.2123000000000008</v>
      </c>
      <c r="B8" s="4">
        <v>1</v>
      </c>
      <c r="C8" s="4"/>
      <c r="D8" s="4"/>
      <c r="E8" s="4">
        <v>2</v>
      </c>
      <c r="F8" s="4"/>
      <c r="G8" s="10"/>
    </row>
    <row r="9" spans="1:14">
      <c r="A9" s="11">
        <v>8.2123000000000008</v>
      </c>
      <c r="B9" s="4">
        <v>0</v>
      </c>
      <c r="C9" s="4"/>
      <c r="D9" s="4"/>
      <c r="E9" s="4">
        <v>3</v>
      </c>
      <c r="F9" s="4"/>
      <c r="G9" s="10"/>
    </row>
    <row r="10" spans="1:14" ht="15.75" thickBot="1">
      <c r="A10" s="12"/>
      <c r="B10" s="13"/>
      <c r="C10" s="13"/>
      <c r="D10" s="13"/>
      <c r="E10" s="13"/>
      <c r="F10" s="13"/>
      <c r="G10" s="15"/>
    </row>
    <row r="12" spans="1:14" ht="15.75" thickBot="1">
      <c r="A12" s="4"/>
      <c r="B12" s="4"/>
      <c r="C12" s="4"/>
      <c r="D12" s="4"/>
      <c r="E12" s="4"/>
      <c r="F12" s="4"/>
      <c r="G12" s="4"/>
      <c r="H12" s="4"/>
      <c r="I12" s="4"/>
      <c r="J12" s="4"/>
      <c r="K12" s="4"/>
      <c r="L12" s="4"/>
      <c r="M12" s="4"/>
      <c r="N12" s="4"/>
    </row>
    <row r="13" spans="1:14">
      <c r="A13" s="19" t="s">
        <v>63</v>
      </c>
      <c r="B13" s="7"/>
      <c r="C13" s="7"/>
      <c r="D13" s="7"/>
      <c r="E13" s="8"/>
      <c r="F13" s="4"/>
      <c r="G13" s="4"/>
      <c r="H13" s="4"/>
      <c r="I13" s="4"/>
      <c r="J13" s="4"/>
      <c r="K13" s="4"/>
      <c r="L13" s="4"/>
      <c r="M13" s="4"/>
      <c r="N13" s="4"/>
    </row>
    <row r="14" spans="1:14">
      <c r="A14" s="11"/>
      <c r="B14" s="4"/>
      <c r="C14" s="4" t="s">
        <v>64</v>
      </c>
      <c r="D14" s="4"/>
      <c r="E14" s="10"/>
      <c r="F14" s="4"/>
      <c r="G14" s="4"/>
      <c r="H14" s="4"/>
      <c r="I14" s="4"/>
      <c r="J14" s="4"/>
      <c r="K14" s="4"/>
      <c r="L14" s="4"/>
      <c r="M14" s="4"/>
      <c r="N14" s="4"/>
    </row>
    <row r="15" spans="1:14">
      <c r="A15" s="11" t="s">
        <v>65</v>
      </c>
      <c r="B15" s="25">
        <f ca="1">TODAY()</f>
        <v>45158</v>
      </c>
      <c r="C15" s="4" t="s">
        <v>66</v>
      </c>
      <c r="D15" s="4"/>
      <c r="E15" s="10"/>
      <c r="F15" s="4"/>
      <c r="G15" s="4"/>
      <c r="H15" s="4"/>
      <c r="I15" s="4"/>
      <c r="J15" s="4"/>
      <c r="K15" s="4"/>
      <c r="L15" s="4"/>
      <c r="M15" s="4"/>
      <c r="N15" s="4"/>
    </row>
    <row r="16" spans="1:14" ht="15.75" thickBot="1">
      <c r="A16" s="12" t="s">
        <v>67</v>
      </c>
      <c r="B16" s="26">
        <f ca="1">NOW()</f>
        <v>45158.91749039352</v>
      </c>
      <c r="C16" s="13" t="s">
        <v>68</v>
      </c>
      <c r="D16" s="13"/>
      <c r="E16" s="15"/>
      <c r="F16" s="4"/>
      <c r="G16" s="4"/>
      <c r="H16" s="4"/>
      <c r="I16" s="4"/>
      <c r="J16" s="4"/>
      <c r="K16" s="4"/>
      <c r="L16" s="4"/>
      <c r="M16" s="4"/>
      <c r="N16" s="4"/>
    </row>
    <row r="17" spans="1:14">
      <c r="A17" s="4"/>
      <c r="B17" s="4"/>
      <c r="C17" s="4"/>
      <c r="D17" s="4"/>
      <c r="E17" s="4"/>
      <c r="F17" s="4"/>
      <c r="G17" s="4"/>
      <c r="H17" s="4"/>
      <c r="I17" s="4"/>
      <c r="J17" s="4"/>
      <c r="K17" s="4"/>
      <c r="L17" s="4"/>
      <c r="M17" s="4"/>
      <c r="N17" s="4"/>
    </row>
    <row r="18" spans="1:14" ht="15.75" thickBot="1">
      <c r="A18" s="4"/>
      <c r="B18" s="4"/>
      <c r="C18" s="4"/>
      <c r="D18" s="4"/>
      <c r="E18" s="4"/>
      <c r="F18" s="4"/>
      <c r="G18" s="4"/>
      <c r="H18" s="4"/>
      <c r="I18" s="4"/>
      <c r="J18" s="4"/>
      <c r="K18" s="4"/>
      <c r="L18" s="4"/>
      <c r="M18" s="4"/>
      <c r="N18" s="4"/>
    </row>
    <row r="19" spans="1:14">
      <c r="A19" s="28" t="s">
        <v>69</v>
      </c>
      <c r="B19" s="27">
        <f>DATE(2010,5,13)</f>
        <v>40311</v>
      </c>
      <c r="C19" s="7"/>
      <c r="D19" s="7"/>
      <c r="E19" s="7"/>
      <c r="F19" s="8"/>
      <c r="G19" s="4"/>
      <c r="H19" s="4" t="s">
        <v>689</v>
      </c>
      <c r="I19" s="4"/>
      <c r="J19" s="4"/>
      <c r="K19" s="4"/>
      <c r="L19" s="4"/>
      <c r="M19" s="4"/>
      <c r="N19" s="4"/>
    </row>
    <row r="20" spans="1:14" ht="15.75" thickBot="1">
      <c r="A20" s="4"/>
      <c r="B20" s="4"/>
      <c r="C20" s="4"/>
      <c r="D20" s="4"/>
      <c r="E20" s="4"/>
      <c r="F20" s="4"/>
      <c r="G20" s="4"/>
      <c r="H20" s="4"/>
      <c r="I20" s="4"/>
      <c r="J20" s="4"/>
      <c r="K20" s="4"/>
      <c r="L20" s="4"/>
      <c r="M20" s="4"/>
      <c r="N20" s="4"/>
    </row>
    <row r="21" spans="1:14">
      <c r="A21" s="19" t="s">
        <v>70</v>
      </c>
      <c r="B21" s="29">
        <f>TIME(11,30,45)</f>
        <v>0.47968749999999999</v>
      </c>
      <c r="C21" s="7"/>
      <c r="D21" s="7"/>
      <c r="E21" s="7"/>
      <c r="F21" s="8"/>
      <c r="G21" s="4"/>
      <c r="H21" s="4"/>
      <c r="I21" s="4"/>
      <c r="J21" s="4"/>
      <c r="K21" s="4"/>
      <c r="L21" s="4"/>
      <c r="M21" s="4"/>
      <c r="N21" s="4"/>
    </row>
    <row r="22" spans="1:14">
      <c r="A22" s="4"/>
      <c r="B22" s="4"/>
      <c r="C22" s="4"/>
      <c r="D22" s="4"/>
      <c r="E22" s="4"/>
      <c r="F22" s="4"/>
      <c r="G22" s="4"/>
      <c r="H22" s="4"/>
      <c r="I22" s="4"/>
      <c r="J22" s="4"/>
      <c r="K22" s="4"/>
      <c r="L22" s="4"/>
      <c r="M22" s="4"/>
      <c r="N22" s="4"/>
    </row>
    <row r="23" spans="1:14">
      <c r="A23" s="4"/>
      <c r="B23" s="4"/>
      <c r="C23" s="4"/>
      <c r="D23" s="4"/>
      <c r="E23" s="4"/>
      <c r="F23" s="4"/>
      <c r="G23" s="4"/>
      <c r="H23" s="4"/>
      <c r="I23" s="4"/>
      <c r="J23" s="4"/>
      <c r="K23" s="4"/>
      <c r="L23" s="4"/>
      <c r="M23" s="4"/>
      <c r="N23" s="4"/>
    </row>
    <row r="24" spans="1:14">
      <c r="A24" s="4"/>
      <c r="B24" s="4"/>
      <c r="C24" s="4"/>
      <c r="D24" s="4"/>
      <c r="E24" s="4"/>
      <c r="F24" s="4"/>
      <c r="G24" s="4"/>
      <c r="H24" s="4"/>
      <c r="I24" s="4"/>
      <c r="J24" s="4"/>
      <c r="K24" s="4"/>
      <c r="L24" s="4"/>
      <c r="M24" s="4"/>
      <c r="N24" s="4"/>
    </row>
    <row r="25" spans="1:14">
      <c r="A25" s="4"/>
      <c r="B25" s="4"/>
      <c r="C25" s="4"/>
      <c r="D25" s="4"/>
      <c r="E25" s="4"/>
      <c r="F25" s="4"/>
      <c r="G25" s="4"/>
      <c r="H25" s="4"/>
      <c r="I25" s="4"/>
      <c r="J25" s="4"/>
      <c r="K25" s="4"/>
      <c r="L25" s="4"/>
      <c r="M25" s="4"/>
      <c r="N25" s="4"/>
    </row>
    <row r="26" spans="1:14">
      <c r="A26" s="4"/>
      <c r="B26" s="4"/>
      <c r="C26" s="4"/>
      <c r="D26" s="4"/>
      <c r="E26" s="4"/>
      <c r="F26" s="4"/>
      <c r="G26" s="4"/>
      <c r="H26" s="4"/>
    </row>
    <row r="27" spans="1:14">
      <c r="A27" s="4"/>
      <c r="B27" s="4"/>
      <c r="C27" s="4"/>
      <c r="D27" s="4"/>
      <c r="E27" s="4"/>
      <c r="F27" s="4"/>
      <c r="G27" s="4"/>
      <c r="H27" s="4"/>
    </row>
    <row r="28" spans="1:14">
      <c r="A28" s="30" t="s">
        <v>71</v>
      </c>
      <c r="B28" s="30" t="s">
        <v>72</v>
      </c>
      <c r="C28" s="30" t="s">
        <v>73</v>
      </c>
      <c r="D28" s="4"/>
      <c r="E28" s="4"/>
      <c r="F28" s="4"/>
      <c r="G28" s="4"/>
      <c r="H28" s="4"/>
    </row>
    <row r="29" spans="1:14">
      <c r="A29" s="31" t="s">
        <v>74</v>
      </c>
      <c r="B29" s="32" t="s">
        <v>75</v>
      </c>
      <c r="C29" s="33">
        <f>DATE(2004,1,14)</f>
        <v>38000</v>
      </c>
      <c r="G29" s="4"/>
      <c r="H29" s="4"/>
    </row>
    <row r="30" spans="1:14">
      <c r="A30" s="31" t="s">
        <v>76</v>
      </c>
      <c r="B30" s="32" t="s">
        <v>77</v>
      </c>
      <c r="C30" s="33">
        <f ca="1">TODAY()</f>
        <v>45158</v>
      </c>
      <c r="G30" s="4"/>
      <c r="H30" s="4"/>
      <c r="I30" s="4"/>
      <c r="J30" s="4"/>
      <c r="K30" s="4"/>
      <c r="L30" s="4"/>
      <c r="M30" s="4"/>
      <c r="N30" s="4"/>
    </row>
    <row r="31" spans="1:14">
      <c r="A31" s="31" t="s">
        <v>78</v>
      </c>
      <c r="B31" s="32" t="s">
        <v>79</v>
      </c>
      <c r="C31" s="34">
        <f ca="1">NOW()</f>
        <v>45158.91749039352</v>
      </c>
      <c r="G31" s="4"/>
      <c r="H31" s="4"/>
      <c r="I31" s="4"/>
      <c r="J31" s="4"/>
      <c r="K31" s="4"/>
      <c r="L31" s="4"/>
      <c r="M31" s="4"/>
      <c r="N31" s="4"/>
    </row>
    <row r="32" spans="1:14">
      <c r="A32" s="31" t="s">
        <v>80</v>
      </c>
      <c r="B32" s="32" t="s">
        <v>81</v>
      </c>
      <c r="C32" s="35">
        <f ca="1">DAY(TODAY())</f>
        <v>20</v>
      </c>
      <c r="G32" s="4"/>
      <c r="H32" s="4"/>
      <c r="I32" s="4"/>
      <c r="J32" s="4"/>
      <c r="K32" s="4"/>
      <c r="L32" s="4"/>
      <c r="M32" s="4"/>
      <c r="N32" s="4"/>
    </row>
    <row r="33" spans="1:3">
      <c r="A33" s="31" t="s">
        <v>82</v>
      </c>
      <c r="B33" s="32" t="s">
        <v>83</v>
      </c>
      <c r="C33" s="35">
        <f ca="1">MONTH(TODAY())</f>
        <v>8</v>
      </c>
    </row>
    <row r="34" spans="1:3">
      <c r="A34" s="31" t="s">
        <v>84</v>
      </c>
      <c r="B34" s="32" t="s">
        <v>85</v>
      </c>
      <c r="C34" s="35">
        <f ca="1">YEAR(TODAY())</f>
        <v>2023</v>
      </c>
    </row>
    <row r="35" spans="1:3">
      <c r="A35" s="31" t="s">
        <v>86</v>
      </c>
      <c r="B35" s="32" t="s">
        <v>87</v>
      </c>
      <c r="C35" s="36">
        <f>TIME(12,30,45)</f>
        <v>0.52135416666666667</v>
      </c>
    </row>
    <row r="36" spans="1:3">
      <c r="A36" s="31" t="s">
        <v>88</v>
      </c>
      <c r="B36" s="32" t="s">
        <v>89</v>
      </c>
      <c r="C36" s="35">
        <f>HOUR(C35)</f>
        <v>12</v>
      </c>
    </row>
    <row r="37" spans="1:3">
      <c r="A37" s="31" t="s">
        <v>90</v>
      </c>
      <c r="B37" s="32" t="s">
        <v>91</v>
      </c>
      <c r="C37" s="35">
        <f>MINUTE(C35)</f>
        <v>30</v>
      </c>
    </row>
    <row r="38" spans="1:3">
      <c r="A38" s="31" t="s">
        <v>92</v>
      </c>
      <c r="B38" s="32" t="s">
        <v>93</v>
      </c>
      <c r="C38" s="35">
        <f>SECOND(C35)</f>
        <v>45</v>
      </c>
    </row>
    <row r="39" spans="1:3">
      <c r="A39" s="31" t="s">
        <v>94</v>
      </c>
      <c r="B39" s="32" t="s">
        <v>95</v>
      </c>
      <c r="C39" s="35" t="str">
        <f ca="1">TEXT(WEEKDAY(TODAY()),"dddd")</f>
        <v>Sunday</v>
      </c>
    </row>
  </sheetData>
  <mergeCells count="1">
    <mergeCell ref="A2:B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36"/>
  <sheetViews>
    <sheetView topLeftCell="A19" workbookViewId="0">
      <selection activeCell="E15" sqref="E15"/>
    </sheetView>
  </sheetViews>
  <sheetFormatPr defaultRowHeight="15"/>
  <cols>
    <col min="1" max="1" width="21.65625" bestFit="1" customWidth="1"/>
    <col min="2" max="2" width="10.35546875" bestFit="1" customWidth="1"/>
    <col min="4" max="4" width="24.6171875" customWidth="1"/>
    <col min="5" max="5" width="34.30078125" customWidth="1"/>
    <col min="6" max="6" width="16.0078125" bestFit="1" customWidth="1"/>
    <col min="7" max="7" width="16.94921875" bestFit="1" customWidth="1"/>
    <col min="8" max="8" width="16.94921875" customWidth="1"/>
    <col min="9" max="9" width="14.390625" bestFit="1" customWidth="1"/>
    <col min="15" max="15" width="15.73828125" bestFit="1" customWidth="1"/>
    <col min="16" max="16" width="10.35546875" bestFit="1" customWidth="1"/>
    <col min="17" max="17" width="8.33984375" customWidth="1"/>
    <col min="18" max="18" width="12.9140625" customWidth="1"/>
    <col min="19" max="19" width="9.953125" bestFit="1" customWidth="1"/>
  </cols>
  <sheetData>
    <row r="1" spans="1:19" ht="18.75">
      <c r="A1" s="231" t="s">
        <v>96</v>
      </c>
      <c r="B1" s="231"/>
      <c r="C1" s="231"/>
      <c r="D1" s="231"/>
      <c r="E1" s="231"/>
      <c r="F1" s="231"/>
      <c r="O1" s="177" t="s">
        <v>603</v>
      </c>
      <c r="P1" s="177" t="s">
        <v>604</v>
      </c>
      <c r="Q1" s="177" t="s">
        <v>483</v>
      </c>
      <c r="R1" s="177" t="s">
        <v>605</v>
      </c>
      <c r="S1" s="177" t="s">
        <v>606</v>
      </c>
    </row>
    <row r="2" spans="1:19">
      <c r="J2" s="92" t="s">
        <v>107</v>
      </c>
      <c r="K2" s="92" t="s">
        <v>139</v>
      </c>
      <c r="L2" s="92" t="s">
        <v>563</v>
      </c>
      <c r="M2" s="92" t="s">
        <v>564</v>
      </c>
      <c r="O2" s="178" t="s">
        <v>137</v>
      </c>
      <c r="P2" s="179">
        <v>44197</v>
      </c>
      <c r="Q2" s="178">
        <v>20</v>
      </c>
      <c r="R2" s="178" t="s">
        <v>607</v>
      </c>
      <c r="S2" s="178">
        <v>3</v>
      </c>
    </row>
    <row r="3" spans="1:19">
      <c r="A3" t="s">
        <v>97</v>
      </c>
      <c r="J3" s="117" t="s">
        <v>565</v>
      </c>
      <c r="K3" s="117">
        <v>1000</v>
      </c>
      <c r="L3" s="117">
        <v>5000</v>
      </c>
      <c r="M3" s="94"/>
      <c r="O3" s="178" t="s">
        <v>142</v>
      </c>
      <c r="P3" s="179">
        <v>44198</v>
      </c>
      <c r="Q3" s="178">
        <v>15</v>
      </c>
      <c r="R3" s="178" t="s">
        <v>608</v>
      </c>
      <c r="S3" s="178">
        <v>2</v>
      </c>
    </row>
    <row r="4" spans="1:19">
      <c r="A4" t="s">
        <v>98</v>
      </c>
      <c r="J4" s="117" t="s">
        <v>566</v>
      </c>
      <c r="K4" s="117">
        <v>6000</v>
      </c>
      <c r="L4" s="117">
        <v>5000</v>
      </c>
      <c r="M4" s="94"/>
      <c r="O4" s="178" t="s">
        <v>146</v>
      </c>
      <c r="P4" s="179">
        <v>44199</v>
      </c>
      <c r="Q4" s="178">
        <v>12</v>
      </c>
      <c r="R4" s="178" t="s">
        <v>609</v>
      </c>
      <c r="S4" s="178">
        <v>4</v>
      </c>
    </row>
    <row r="5" spans="1:19">
      <c r="A5" t="s">
        <v>99</v>
      </c>
      <c r="J5" s="117" t="s">
        <v>389</v>
      </c>
      <c r="K5" s="117">
        <v>2000</v>
      </c>
      <c r="L5" s="117">
        <v>4000</v>
      </c>
      <c r="M5" s="94"/>
      <c r="O5" s="178" t="s">
        <v>150</v>
      </c>
      <c r="P5" s="179">
        <v>44200</v>
      </c>
      <c r="Q5" s="178">
        <v>10</v>
      </c>
      <c r="R5" s="178" t="s">
        <v>610</v>
      </c>
      <c r="S5" s="178">
        <v>5</v>
      </c>
    </row>
    <row r="6" spans="1:19">
      <c r="A6" t="s">
        <v>100</v>
      </c>
      <c r="E6" t="s">
        <v>691</v>
      </c>
      <c r="O6" s="178" t="s">
        <v>153</v>
      </c>
      <c r="P6" s="179">
        <v>44201</v>
      </c>
      <c r="Q6" s="178">
        <v>5</v>
      </c>
      <c r="R6" s="178" t="s">
        <v>608</v>
      </c>
      <c r="S6" s="178">
        <v>4</v>
      </c>
    </row>
    <row r="7" spans="1:19">
      <c r="A7" t="s">
        <v>101</v>
      </c>
      <c r="O7" s="178" t="s">
        <v>156</v>
      </c>
      <c r="P7" s="179">
        <v>44202</v>
      </c>
      <c r="Q7" s="178">
        <v>8</v>
      </c>
      <c r="R7" s="178" t="s">
        <v>607</v>
      </c>
      <c r="S7" s="178">
        <v>2</v>
      </c>
    </row>
    <row r="8" spans="1:19">
      <c r="A8" t="s">
        <v>102</v>
      </c>
      <c r="O8" s="178" t="s">
        <v>158</v>
      </c>
      <c r="P8" s="179">
        <v>44203</v>
      </c>
      <c r="Q8" s="178">
        <v>11</v>
      </c>
      <c r="R8" s="178" t="s">
        <v>608</v>
      </c>
      <c r="S8" s="178">
        <v>5</v>
      </c>
    </row>
    <row r="9" spans="1:19">
      <c r="A9" t="s">
        <v>103</v>
      </c>
      <c r="O9" s="178" t="s">
        <v>161</v>
      </c>
      <c r="P9" s="179">
        <v>44204</v>
      </c>
      <c r="Q9" s="178">
        <v>21</v>
      </c>
      <c r="R9" s="178" t="s">
        <v>608</v>
      </c>
      <c r="S9" s="178">
        <v>3</v>
      </c>
    </row>
    <row r="10" spans="1:19" ht="15.75" thickBot="1">
      <c r="O10" s="178" t="s">
        <v>163</v>
      </c>
      <c r="P10" s="179">
        <v>44205</v>
      </c>
      <c r="Q10" s="178">
        <v>26</v>
      </c>
      <c r="R10" s="178" t="s">
        <v>608</v>
      </c>
      <c r="S10" s="178">
        <v>1</v>
      </c>
    </row>
    <row r="11" spans="1:19">
      <c r="A11" s="137"/>
      <c r="B11" s="138"/>
      <c r="C11" s="138"/>
      <c r="D11" s="138"/>
      <c r="E11" s="138"/>
      <c r="F11" s="138"/>
      <c r="G11" s="139"/>
      <c r="H11" s="139"/>
      <c r="O11" s="178" t="s">
        <v>166</v>
      </c>
      <c r="P11" s="179">
        <v>44206</v>
      </c>
      <c r="Q11" s="178">
        <v>20</v>
      </c>
      <c r="R11" s="178" t="s">
        <v>608</v>
      </c>
      <c r="S11" s="178">
        <v>3</v>
      </c>
    </row>
    <row r="12" spans="1:19">
      <c r="A12" s="150" t="s">
        <v>569</v>
      </c>
      <c r="B12" s="104"/>
      <c r="C12" s="4"/>
      <c r="D12" s="4"/>
      <c r="E12" s="146" t="s">
        <v>570</v>
      </c>
      <c r="F12" s="146" t="s">
        <v>571</v>
      </c>
      <c r="G12" s="151" t="s">
        <v>572</v>
      </c>
      <c r="H12" s="146" t="s">
        <v>589</v>
      </c>
      <c r="I12" s="151"/>
      <c r="O12" s="178" t="s">
        <v>168</v>
      </c>
      <c r="P12" s="179">
        <v>44207</v>
      </c>
      <c r="Q12" s="178">
        <v>15</v>
      </c>
      <c r="R12" s="178" t="s">
        <v>608</v>
      </c>
      <c r="S12" s="178">
        <v>2</v>
      </c>
    </row>
    <row r="13" spans="1:19" ht="27.75">
      <c r="A13" s="150" t="s">
        <v>573</v>
      </c>
      <c r="B13" s="99">
        <f>E24</f>
        <v>43031</v>
      </c>
      <c r="C13" s="4"/>
      <c r="D13" s="4"/>
      <c r="E13" s="147" t="s">
        <v>574</v>
      </c>
      <c r="F13" s="147" t="s">
        <v>575</v>
      </c>
      <c r="G13" s="152" t="s">
        <v>576</v>
      </c>
      <c r="H13" s="160"/>
      <c r="O13" s="178" t="s">
        <v>172</v>
      </c>
      <c r="P13" s="179">
        <v>44208</v>
      </c>
      <c r="Q13" s="178">
        <v>12</v>
      </c>
      <c r="R13" s="178" t="s">
        <v>609</v>
      </c>
      <c r="S13" s="178">
        <v>5</v>
      </c>
    </row>
    <row r="14" spans="1:19">
      <c r="A14" s="140"/>
      <c r="B14" s="4"/>
      <c r="C14" s="4"/>
      <c r="D14" s="4"/>
      <c r="E14" s="148" t="s">
        <v>577</v>
      </c>
      <c r="F14" s="148" t="s">
        <v>578</v>
      </c>
      <c r="G14" s="153" t="s">
        <v>579</v>
      </c>
      <c r="H14" s="161"/>
      <c r="O14" s="178" t="s">
        <v>175</v>
      </c>
      <c r="P14" s="179">
        <v>44209</v>
      </c>
      <c r="Q14" s="178">
        <v>10</v>
      </c>
      <c r="R14" s="178" t="s">
        <v>608</v>
      </c>
      <c r="S14" s="178">
        <v>1</v>
      </c>
    </row>
    <row r="15" spans="1:19">
      <c r="A15" s="154" t="s">
        <v>74</v>
      </c>
      <c r="B15" s="97" t="s">
        <v>527</v>
      </c>
      <c r="C15" s="97" t="s">
        <v>139</v>
      </c>
      <c r="D15" s="218" t="s">
        <v>588</v>
      </c>
      <c r="E15" s="100"/>
      <c r="F15" s="100"/>
      <c r="G15" s="155"/>
      <c r="H15" s="162"/>
      <c r="O15" s="178" t="s">
        <v>177</v>
      </c>
      <c r="P15" s="179">
        <v>44210</v>
      </c>
      <c r="Q15" s="178">
        <v>5</v>
      </c>
      <c r="R15" s="178" t="s">
        <v>608</v>
      </c>
      <c r="S15" s="178">
        <v>5</v>
      </c>
    </row>
    <row r="16" spans="1:19">
      <c r="A16" s="156">
        <v>43031</v>
      </c>
      <c r="B16" s="104" t="s">
        <v>580</v>
      </c>
      <c r="C16" s="149">
        <v>100</v>
      </c>
      <c r="D16" s="4">
        <f>SUMIF(C16:C24,"&gt;300")</f>
        <v>1200</v>
      </c>
      <c r="E16" s="4"/>
      <c r="F16" s="4"/>
      <c r="G16" s="141"/>
      <c r="H16" s="141"/>
      <c r="O16" s="178" t="s">
        <v>179</v>
      </c>
      <c r="P16" s="179">
        <v>44211</v>
      </c>
      <c r="Q16" s="178">
        <v>8</v>
      </c>
      <c r="R16" s="178" t="s">
        <v>608</v>
      </c>
      <c r="S16" s="178">
        <v>1</v>
      </c>
    </row>
    <row r="17" spans="1:19" ht="41.25">
      <c r="A17" s="156">
        <v>43031</v>
      </c>
      <c r="B17" s="104" t="s">
        <v>581</v>
      </c>
      <c r="C17" s="149">
        <v>200</v>
      </c>
      <c r="D17" s="4">
        <f>SUMIF(C16:C24,"&gt;200")</f>
        <v>1500</v>
      </c>
      <c r="E17" s="157" t="s">
        <v>582</v>
      </c>
      <c r="F17" s="158"/>
      <c r="G17" s="159"/>
      <c r="H17" s="159"/>
      <c r="O17" s="178" t="s">
        <v>181</v>
      </c>
      <c r="P17" s="179">
        <v>44212</v>
      </c>
      <c r="Q17" s="178">
        <v>11</v>
      </c>
      <c r="R17" s="178" t="s">
        <v>608</v>
      </c>
      <c r="S17" s="178">
        <v>1</v>
      </c>
    </row>
    <row r="18" spans="1:19" ht="27.75">
      <c r="A18" s="156">
        <v>43032</v>
      </c>
      <c r="B18" s="104" t="s">
        <v>534</v>
      </c>
      <c r="C18" s="149">
        <v>100</v>
      </c>
      <c r="D18" s="4">
        <f>COUNTIF(C16:C24,"&gt;200")</f>
        <v>3</v>
      </c>
      <c r="E18" s="157" t="s">
        <v>583</v>
      </c>
      <c r="F18" s="158"/>
      <c r="G18" s="159"/>
      <c r="H18" s="159"/>
      <c r="O18" s="178" t="s">
        <v>183</v>
      </c>
      <c r="P18" s="179">
        <v>44213</v>
      </c>
      <c r="Q18" s="178">
        <v>21</v>
      </c>
      <c r="R18" s="178" t="s">
        <v>609</v>
      </c>
      <c r="S18" s="178">
        <v>3</v>
      </c>
    </row>
    <row r="19" spans="1:19">
      <c r="A19" s="156">
        <v>43032</v>
      </c>
      <c r="B19" s="104" t="s">
        <v>580</v>
      </c>
      <c r="C19" s="149">
        <v>300</v>
      </c>
      <c r="D19" s="4">
        <f>SUMIFS(C16:C24,B16:B24,"gigi")</f>
        <v>1100</v>
      </c>
      <c r="E19" s="4"/>
      <c r="F19" s="146" t="s">
        <v>584</v>
      </c>
      <c r="G19" s="151" t="s">
        <v>585</v>
      </c>
      <c r="H19" s="151" t="s">
        <v>590</v>
      </c>
      <c r="O19" s="178" t="s">
        <v>185</v>
      </c>
      <c r="P19" s="179">
        <v>44214</v>
      </c>
      <c r="Q19" s="178">
        <v>26</v>
      </c>
      <c r="R19" s="178" t="s">
        <v>608</v>
      </c>
      <c r="S19" s="178">
        <v>3</v>
      </c>
    </row>
    <row r="20" spans="1:19">
      <c r="A20" s="156">
        <v>43032</v>
      </c>
      <c r="B20" s="104" t="s">
        <v>580</v>
      </c>
      <c r="C20" s="149">
        <v>700</v>
      </c>
      <c r="D20" s="4"/>
      <c r="E20" s="4"/>
      <c r="F20" s="147"/>
      <c r="G20" s="152"/>
      <c r="H20" s="160"/>
      <c r="O20" s="178" t="s">
        <v>187</v>
      </c>
      <c r="P20" s="179">
        <v>44215</v>
      </c>
      <c r="Q20" s="178">
        <v>2</v>
      </c>
      <c r="R20" s="178" t="s">
        <v>607</v>
      </c>
      <c r="S20" s="178">
        <v>1</v>
      </c>
    </row>
    <row r="21" spans="1:19">
      <c r="A21" s="156">
        <v>43031</v>
      </c>
      <c r="B21" s="104" t="s">
        <v>534</v>
      </c>
      <c r="C21" s="149">
        <v>100</v>
      </c>
      <c r="D21" s="4"/>
      <c r="E21" s="148" t="s">
        <v>586</v>
      </c>
      <c r="F21" s="148" t="s">
        <v>587</v>
      </c>
      <c r="G21" s="153" t="s">
        <v>588</v>
      </c>
      <c r="H21" s="161" t="s">
        <v>591</v>
      </c>
      <c r="O21" s="178" t="s">
        <v>189</v>
      </c>
      <c r="P21" s="179">
        <v>44216</v>
      </c>
      <c r="Q21" s="178">
        <v>1</v>
      </c>
      <c r="R21" s="178" t="s">
        <v>608</v>
      </c>
      <c r="S21" s="178">
        <v>3</v>
      </c>
    </row>
    <row r="22" spans="1:19">
      <c r="A22" s="156">
        <v>43032</v>
      </c>
      <c r="B22" s="104" t="s">
        <v>581</v>
      </c>
      <c r="C22" s="149">
        <v>200</v>
      </c>
      <c r="D22" s="4"/>
      <c r="E22" s="104" t="s">
        <v>581</v>
      </c>
      <c r="F22" s="100">
        <f>COUNTIFS(B16:B24,E22)</f>
        <v>4</v>
      </c>
      <c r="G22" s="155"/>
      <c r="H22" s="155"/>
      <c r="O22" s="178" t="s">
        <v>191</v>
      </c>
      <c r="P22" s="179">
        <v>44217</v>
      </c>
      <c r="Q22" s="178">
        <v>3</v>
      </c>
      <c r="R22" s="178" t="s">
        <v>608</v>
      </c>
      <c r="S22" s="178">
        <v>5</v>
      </c>
    </row>
    <row r="23" spans="1:19">
      <c r="A23" s="156">
        <v>43032</v>
      </c>
      <c r="B23" s="104" t="s">
        <v>581</v>
      </c>
      <c r="C23" s="149">
        <v>500</v>
      </c>
      <c r="D23" s="4"/>
      <c r="E23" s="148" t="s">
        <v>586</v>
      </c>
      <c r="F23" s="148" t="s">
        <v>587</v>
      </c>
      <c r="G23" s="153" t="s">
        <v>588</v>
      </c>
      <c r="H23" s="161" t="s">
        <v>591</v>
      </c>
      <c r="O23" s="178" t="s">
        <v>195</v>
      </c>
      <c r="P23" s="179">
        <v>44218</v>
      </c>
      <c r="Q23" s="178">
        <v>1</v>
      </c>
      <c r="R23" s="178" t="s">
        <v>609</v>
      </c>
      <c r="S23" s="178">
        <v>4</v>
      </c>
    </row>
    <row r="24" spans="1:19">
      <c r="A24" s="156">
        <v>43031</v>
      </c>
      <c r="B24" s="104" t="s">
        <v>581</v>
      </c>
      <c r="C24" s="149">
        <v>200</v>
      </c>
      <c r="D24" s="4"/>
      <c r="E24" s="99">
        <v>43031</v>
      </c>
      <c r="F24" s="100"/>
      <c r="G24" s="155"/>
      <c r="H24" s="162"/>
      <c r="O24" s="178" t="s">
        <v>197</v>
      </c>
      <c r="P24" s="179">
        <v>44219</v>
      </c>
      <c r="Q24" s="178">
        <v>5</v>
      </c>
      <c r="R24" s="178" t="s">
        <v>608</v>
      </c>
      <c r="S24" s="178">
        <v>1</v>
      </c>
    </row>
    <row r="25" spans="1:19" ht="15.75" thickBot="1">
      <c r="A25" s="143"/>
      <c r="B25" s="144"/>
      <c r="C25" s="144"/>
      <c r="D25" s="144"/>
      <c r="E25" s="144"/>
      <c r="F25" s="144"/>
      <c r="G25" s="145"/>
      <c r="H25" s="145"/>
      <c r="O25" s="178" t="s">
        <v>200</v>
      </c>
      <c r="P25" s="179">
        <v>44220</v>
      </c>
      <c r="Q25" s="178">
        <v>6</v>
      </c>
      <c r="R25" s="178" t="s">
        <v>608</v>
      </c>
      <c r="S25" s="178">
        <v>3</v>
      </c>
    </row>
    <row r="26" spans="1:19" ht="15.75" thickBot="1">
      <c r="O26" s="178" t="s">
        <v>203</v>
      </c>
      <c r="P26" s="179">
        <v>44221</v>
      </c>
      <c r="Q26" s="178">
        <v>3</v>
      </c>
      <c r="R26" s="178" t="s">
        <v>609</v>
      </c>
      <c r="S26" s="178">
        <v>4</v>
      </c>
    </row>
    <row r="27" spans="1:19">
      <c r="A27" s="167"/>
      <c r="B27" s="168"/>
      <c r="C27" s="168"/>
      <c r="D27" s="168"/>
      <c r="E27" s="168"/>
      <c r="F27" s="168"/>
      <c r="G27" s="168"/>
      <c r="H27" s="168"/>
      <c r="I27" s="168"/>
      <c r="J27" s="168"/>
      <c r="K27" s="168"/>
      <c r="L27" s="169"/>
      <c r="O27" s="178" t="s">
        <v>206</v>
      </c>
      <c r="P27" s="179">
        <v>44222</v>
      </c>
      <c r="Q27" s="178">
        <v>22</v>
      </c>
      <c r="R27" s="178" t="s">
        <v>609</v>
      </c>
      <c r="S27" s="178">
        <v>1</v>
      </c>
    </row>
    <row r="28" spans="1:19">
      <c r="A28" s="170" t="s">
        <v>592</v>
      </c>
      <c r="B28" s="97" t="s">
        <v>510</v>
      </c>
      <c r="C28" s="97" t="s">
        <v>509</v>
      </c>
      <c r="D28" s="97" t="s">
        <v>511</v>
      </c>
      <c r="E28" s="97" t="s">
        <v>512</v>
      </c>
      <c r="F28" s="97" t="s">
        <v>513</v>
      </c>
      <c r="G28" s="97" t="s">
        <v>514</v>
      </c>
      <c r="H28" s="97" t="s">
        <v>593</v>
      </c>
      <c r="I28" s="97" t="s">
        <v>594</v>
      </c>
      <c r="J28" s="4"/>
      <c r="K28" s="163" t="s">
        <v>595</v>
      </c>
      <c r="L28" s="171"/>
    </row>
    <row r="29" spans="1:19">
      <c r="A29" s="172" t="s">
        <v>596</v>
      </c>
      <c r="B29" s="164">
        <v>500</v>
      </c>
      <c r="C29" s="164">
        <v>133</v>
      </c>
      <c r="D29" s="164">
        <v>378</v>
      </c>
      <c r="E29" s="164">
        <v>527</v>
      </c>
      <c r="F29" s="164">
        <v>243</v>
      </c>
      <c r="G29" s="164">
        <v>190</v>
      </c>
      <c r="H29" s="165"/>
      <c r="I29" s="166"/>
      <c r="J29" s="4"/>
      <c r="K29" s="104">
        <v>2000</v>
      </c>
      <c r="L29" s="171"/>
      <c r="O29" s="176"/>
    </row>
    <row r="30" spans="1:19">
      <c r="A30" s="172" t="s">
        <v>597</v>
      </c>
      <c r="B30" s="164">
        <v>188</v>
      </c>
      <c r="C30" s="164">
        <v>440</v>
      </c>
      <c r="D30" s="164">
        <v>472</v>
      </c>
      <c r="E30" s="164">
        <v>172</v>
      </c>
      <c r="F30" s="164">
        <v>271</v>
      </c>
      <c r="G30" s="164">
        <v>203</v>
      </c>
      <c r="H30" s="165"/>
      <c r="I30" s="166"/>
      <c r="J30" s="4"/>
      <c r="K30" s="4"/>
      <c r="L30" s="171"/>
      <c r="O30" s="125"/>
    </row>
    <row r="31" spans="1:19">
      <c r="A31" s="172" t="s">
        <v>598</v>
      </c>
      <c r="B31" s="164">
        <v>372</v>
      </c>
      <c r="C31" s="164">
        <v>122</v>
      </c>
      <c r="D31" s="164">
        <v>538</v>
      </c>
      <c r="E31" s="164">
        <v>143</v>
      </c>
      <c r="F31" s="164">
        <v>386</v>
      </c>
      <c r="G31" s="164">
        <v>201</v>
      </c>
      <c r="H31" s="165"/>
      <c r="I31" s="166"/>
      <c r="J31" s="4"/>
      <c r="K31" s="4"/>
      <c r="L31" s="171"/>
    </row>
    <row r="32" spans="1:19">
      <c r="A32" s="172" t="s">
        <v>599</v>
      </c>
      <c r="B32" s="164">
        <v>145</v>
      </c>
      <c r="C32" s="164">
        <v>293</v>
      </c>
      <c r="D32" s="164">
        <v>169</v>
      </c>
      <c r="E32" s="164">
        <v>193</v>
      </c>
      <c r="F32" s="164">
        <v>325</v>
      </c>
      <c r="G32" s="164">
        <v>424</v>
      </c>
      <c r="H32" s="165"/>
      <c r="I32" s="166"/>
      <c r="J32" s="4"/>
      <c r="K32" s="4"/>
      <c r="L32" s="171"/>
    </row>
    <row r="33" spans="1:12">
      <c r="A33" s="172" t="s">
        <v>600</v>
      </c>
      <c r="B33" s="164">
        <v>457</v>
      </c>
      <c r="C33" s="164">
        <v>313</v>
      </c>
      <c r="D33" s="164">
        <v>385</v>
      </c>
      <c r="E33" s="164">
        <v>430</v>
      </c>
      <c r="F33" s="164">
        <v>374</v>
      </c>
      <c r="G33" s="164">
        <v>158</v>
      </c>
      <c r="H33" s="165"/>
      <c r="I33" s="166"/>
      <c r="J33" s="4"/>
      <c r="K33" s="4"/>
      <c r="L33" s="171"/>
    </row>
    <row r="34" spans="1:12">
      <c r="A34" s="172" t="s">
        <v>601</v>
      </c>
      <c r="B34" s="164">
        <v>367</v>
      </c>
      <c r="C34" s="164">
        <v>458</v>
      </c>
      <c r="D34" s="164">
        <v>494</v>
      </c>
      <c r="E34" s="164">
        <v>146</v>
      </c>
      <c r="F34" s="164">
        <v>429</v>
      </c>
      <c r="G34" s="164">
        <v>540</v>
      </c>
      <c r="H34" s="165"/>
      <c r="I34" s="166"/>
      <c r="J34" s="4"/>
      <c r="K34" s="4"/>
      <c r="L34" s="171"/>
    </row>
    <row r="35" spans="1:12">
      <c r="A35" s="172" t="s">
        <v>602</v>
      </c>
      <c r="B35" s="164">
        <v>211</v>
      </c>
      <c r="C35" s="164">
        <v>197</v>
      </c>
      <c r="D35" s="164">
        <v>274</v>
      </c>
      <c r="E35" s="164">
        <v>252</v>
      </c>
      <c r="F35" s="164">
        <v>318</v>
      </c>
      <c r="G35" s="164">
        <v>521</v>
      </c>
      <c r="H35" s="165"/>
      <c r="I35" s="166"/>
      <c r="J35" s="4"/>
      <c r="K35" s="4"/>
      <c r="L35" s="171"/>
    </row>
    <row r="36" spans="1:12" ht="15.75" thickBot="1">
      <c r="A36" s="173"/>
      <c r="B36" s="174"/>
      <c r="C36" s="174"/>
      <c r="D36" s="174"/>
      <c r="E36" s="174"/>
      <c r="F36" s="174"/>
      <c r="G36" s="174"/>
      <c r="H36" s="174"/>
      <c r="I36" s="174"/>
      <c r="J36" s="174"/>
      <c r="K36" s="174"/>
      <c r="L36" s="175"/>
    </row>
  </sheetData>
  <mergeCells count="1">
    <mergeCell ref="A1:F1"/>
  </mergeCells>
  <conditionalFormatting sqref="A16:C24">
    <cfRule type="expression" dxfId="4" priority="1">
      <formula>$B16=$B$1</formula>
    </cfRule>
    <cfRule type="expression" dxfId="3" priority="2">
      <formula>$A16=$B$2</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7"/>
  <sheetViews>
    <sheetView workbookViewId="0">
      <selection activeCell="E40" sqref="E40"/>
    </sheetView>
  </sheetViews>
  <sheetFormatPr defaultRowHeight="15"/>
  <cols>
    <col min="1" max="1" width="29.32421875" bestFit="1" customWidth="1"/>
    <col min="2" max="2" width="14.2578125" bestFit="1" customWidth="1"/>
    <col min="4" max="4" width="20.17578125" bestFit="1" customWidth="1"/>
    <col min="5" max="5" width="14.390625" bestFit="1" customWidth="1"/>
    <col min="6" max="6" width="16.41015625" bestFit="1" customWidth="1"/>
    <col min="7" max="7" width="13.98828125" bestFit="1" customWidth="1"/>
    <col min="12" max="12" width="13.98828125" bestFit="1" customWidth="1"/>
  </cols>
  <sheetData>
    <row r="1" spans="1:26" ht="15.75" thickBot="1">
      <c r="A1" s="232" t="s">
        <v>104</v>
      </c>
      <c r="B1" s="232"/>
      <c r="C1" s="232"/>
      <c r="D1" s="232"/>
      <c r="E1" s="232"/>
      <c r="F1" s="232"/>
      <c r="G1" s="232"/>
    </row>
    <row r="2" spans="1:26" ht="15.75" thickBot="1">
      <c r="L2" s="233" t="s">
        <v>105</v>
      </c>
      <c r="M2" s="65" t="s">
        <v>110</v>
      </c>
      <c r="N2" s="65" t="s">
        <v>113</v>
      </c>
      <c r="O2" s="65" t="s">
        <v>116</v>
      </c>
      <c r="P2" s="65" t="s">
        <v>115</v>
      </c>
      <c r="Q2" s="65" t="s">
        <v>112</v>
      </c>
      <c r="R2" s="65" t="s">
        <v>120</v>
      </c>
      <c r="S2" s="66" t="s">
        <v>122</v>
      </c>
      <c r="T2" s="37"/>
      <c r="U2" s="37"/>
      <c r="V2" s="37"/>
      <c r="W2" s="37"/>
      <c r="X2" s="37"/>
      <c r="Y2" s="37"/>
      <c r="Z2" s="37"/>
    </row>
    <row r="3" spans="1:26" ht="15.75" thickBot="1">
      <c r="A3" s="233" t="s">
        <v>105</v>
      </c>
      <c r="B3" s="234"/>
      <c r="C3" s="43" t="s">
        <v>106</v>
      </c>
      <c r="D3" s="37"/>
      <c r="E3" s="38" t="s">
        <v>107</v>
      </c>
      <c r="F3" s="38" t="s">
        <v>108</v>
      </c>
      <c r="G3" s="39" t="s">
        <v>109</v>
      </c>
      <c r="H3" t="s">
        <v>106</v>
      </c>
      <c r="L3" s="235"/>
      <c r="M3" s="64">
        <v>99</v>
      </c>
      <c r="N3" s="64">
        <v>92</v>
      </c>
      <c r="O3" s="64">
        <v>85</v>
      </c>
      <c r="P3" s="64">
        <v>78</v>
      </c>
      <c r="Q3" s="64">
        <v>72</v>
      </c>
      <c r="R3" s="64">
        <v>65</v>
      </c>
      <c r="S3" s="40">
        <v>50</v>
      </c>
      <c r="T3" s="37"/>
      <c r="U3" s="37"/>
      <c r="V3" s="37"/>
      <c r="W3" s="37"/>
      <c r="X3" s="37"/>
      <c r="Y3" s="37"/>
      <c r="Z3" s="37"/>
    </row>
    <row r="4" spans="1:26" ht="15.75" thickBot="1">
      <c r="A4" s="44" t="s">
        <v>110</v>
      </c>
      <c r="B4" s="40">
        <v>99</v>
      </c>
      <c r="C4" s="40">
        <v>1</v>
      </c>
      <c r="D4" s="37"/>
      <c r="E4" s="41" t="s">
        <v>111</v>
      </c>
      <c r="F4" s="37" t="s">
        <v>112</v>
      </c>
      <c r="G4" s="37"/>
      <c r="L4" s="67" t="s">
        <v>106</v>
      </c>
      <c r="M4" s="68">
        <v>1</v>
      </c>
      <c r="N4" s="68">
        <v>2</v>
      </c>
      <c r="O4" s="68">
        <v>3</v>
      </c>
      <c r="P4" s="68">
        <v>4</v>
      </c>
      <c r="Q4" s="68">
        <v>5</v>
      </c>
      <c r="R4" s="68">
        <v>6</v>
      </c>
      <c r="S4" s="42">
        <v>7</v>
      </c>
      <c r="T4" s="37"/>
      <c r="U4" s="37"/>
      <c r="V4" s="37"/>
      <c r="W4" s="37"/>
      <c r="X4" s="37"/>
      <c r="Y4" s="37"/>
      <c r="Z4" s="37"/>
    </row>
    <row r="5" spans="1:26">
      <c r="A5" s="45" t="s">
        <v>113</v>
      </c>
      <c r="B5" s="40">
        <v>92</v>
      </c>
      <c r="C5" s="40">
        <v>2</v>
      </c>
      <c r="D5" s="37"/>
      <c r="E5" s="41" t="s">
        <v>114</v>
      </c>
      <c r="F5" s="37" t="s">
        <v>115</v>
      </c>
      <c r="G5" s="37"/>
      <c r="L5" s="62"/>
      <c r="M5" s="63"/>
      <c r="N5" s="63"/>
      <c r="O5" s="63"/>
      <c r="P5" s="63"/>
      <c r="Q5" s="63"/>
      <c r="R5" s="63"/>
      <c r="S5" s="63"/>
      <c r="T5" s="63"/>
      <c r="U5" s="63"/>
      <c r="V5" s="63"/>
      <c r="W5" s="63"/>
      <c r="X5" s="63"/>
      <c r="Y5" s="63"/>
      <c r="Z5" s="63"/>
    </row>
    <row r="6" spans="1:26" ht="15.75" thickBot="1">
      <c r="A6" s="45" t="s">
        <v>116</v>
      </c>
      <c r="B6" s="40">
        <v>85</v>
      </c>
      <c r="C6" s="40">
        <v>3</v>
      </c>
      <c r="D6" s="37"/>
      <c r="E6" s="41" t="s">
        <v>117</v>
      </c>
      <c r="F6" s="37" t="s">
        <v>115</v>
      </c>
      <c r="G6" s="37"/>
      <c r="L6" s="37"/>
      <c r="M6" s="37"/>
      <c r="N6" s="37"/>
      <c r="O6" s="37"/>
      <c r="P6" s="37"/>
      <c r="Q6" s="37"/>
      <c r="R6" s="37"/>
      <c r="S6" s="37"/>
      <c r="T6" s="37"/>
      <c r="U6" s="37"/>
      <c r="V6" s="37"/>
      <c r="W6" s="37"/>
      <c r="X6" s="37"/>
      <c r="Y6" s="37"/>
      <c r="Z6" s="37"/>
    </row>
    <row r="7" spans="1:26">
      <c r="A7" s="45" t="s">
        <v>115</v>
      </c>
      <c r="B7" s="40">
        <v>78</v>
      </c>
      <c r="C7" s="40">
        <v>4</v>
      </c>
      <c r="D7" s="37"/>
      <c r="E7" s="41" t="s">
        <v>118</v>
      </c>
      <c r="F7" s="37" t="s">
        <v>116</v>
      </c>
      <c r="G7" s="37"/>
      <c r="L7" s="69" t="s">
        <v>107</v>
      </c>
      <c r="M7" s="70" t="s">
        <v>111</v>
      </c>
      <c r="N7" s="70" t="s">
        <v>114</v>
      </c>
      <c r="O7" s="70" t="s">
        <v>117</v>
      </c>
      <c r="P7" s="70" t="s">
        <v>118</v>
      </c>
      <c r="Q7" s="70" t="s">
        <v>119</v>
      </c>
      <c r="R7" s="70" t="s">
        <v>121</v>
      </c>
      <c r="S7" s="70" t="s">
        <v>123</v>
      </c>
      <c r="T7" s="70" t="s">
        <v>124</v>
      </c>
      <c r="U7" s="70" t="s">
        <v>125</v>
      </c>
      <c r="V7" s="70" t="s">
        <v>126</v>
      </c>
      <c r="W7" s="70" t="s">
        <v>127</v>
      </c>
      <c r="X7" s="70" t="s">
        <v>128</v>
      </c>
      <c r="Y7" s="66"/>
      <c r="Z7" s="37"/>
    </row>
    <row r="8" spans="1:26">
      <c r="A8" s="45" t="s">
        <v>112</v>
      </c>
      <c r="B8" s="40">
        <v>72</v>
      </c>
      <c r="C8" s="40">
        <v>5</v>
      </c>
      <c r="D8" s="37"/>
      <c r="E8" s="41" t="s">
        <v>119</v>
      </c>
      <c r="F8" s="37" t="s">
        <v>120</v>
      </c>
      <c r="G8" s="37"/>
      <c r="L8" s="71" t="s">
        <v>108</v>
      </c>
      <c r="M8" s="64" t="s">
        <v>112</v>
      </c>
      <c r="N8" s="64" t="s">
        <v>115</v>
      </c>
      <c r="O8" s="64" t="s">
        <v>115</v>
      </c>
      <c r="P8" s="64" t="s">
        <v>116</v>
      </c>
      <c r="Q8" s="64" t="s">
        <v>120</v>
      </c>
      <c r="R8" s="64" t="s">
        <v>115</v>
      </c>
      <c r="S8" s="64" t="s">
        <v>113</v>
      </c>
      <c r="T8" s="64" t="s">
        <v>122</v>
      </c>
      <c r="U8" s="64" t="s">
        <v>113</v>
      </c>
      <c r="V8" s="64" t="s">
        <v>113</v>
      </c>
      <c r="W8" s="64" t="s">
        <v>110</v>
      </c>
      <c r="X8" s="64" t="s">
        <v>120</v>
      </c>
      <c r="Y8" s="40"/>
      <c r="Z8" s="37"/>
    </row>
    <row r="9" spans="1:26">
      <c r="A9" s="45" t="s">
        <v>120</v>
      </c>
      <c r="B9" s="40">
        <v>65</v>
      </c>
      <c r="C9" s="40">
        <v>6</v>
      </c>
      <c r="D9" s="37"/>
      <c r="E9" s="41" t="s">
        <v>121</v>
      </c>
      <c r="F9" s="37" t="s">
        <v>115</v>
      </c>
      <c r="G9" s="37"/>
      <c r="L9" s="72" t="s">
        <v>109</v>
      </c>
      <c r="M9" s="64"/>
      <c r="N9" s="64"/>
      <c r="O9" s="64"/>
      <c r="P9" s="64"/>
      <c r="Q9" s="64"/>
      <c r="R9" s="64"/>
      <c r="S9" s="64"/>
      <c r="T9" s="64"/>
      <c r="U9" s="64"/>
      <c r="V9" s="64"/>
      <c r="W9" s="64"/>
      <c r="X9" s="64"/>
      <c r="Y9" s="40"/>
      <c r="Z9" s="37"/>
    </row>
    <row r="10" spans="1:26" ht="15.75" thickBot="1">
      <c r="A10" s="46" t="s">
        <v>122</v>
      </c>
      <c r="B10" s="42">
        <v>50</v>
      </c>
      <c r="C10" s="42">
        <v>7</v>
      </c>
      <c r="D10" s="37"/>
      <c r="E10" s="41" t="s">
        <v>123</v>
      </c>
      <c r="F10" s="37" t="s">
        <v>113</v>
      </c>
      <c r="G10" s="37"/>
      <c r="L10" s="12" t="s">
        <v>106</v>
      </c>
      <c r="M10" s="68"/>
      <c r="N10" s="13"/>
      <c r="O10" s="13"/>
      <c r="P10" s="13"/>
      <c r="Q10" s="13"/>
      <c r="R10" s="13"/>
      <c r="S10" s="13"/>
      <c r="T10" s="13"/>
      <c r="U10" s="13"/>
      <c r="V10" s="13"/>
      <c r="W10" s="13"/>
      <c r="X10" s="13"/>
      <c r="Y10" s="15"/>
    </row>
    <row r="11" spans="1:26" ht="15.75" thickBot="1">
      <c r="A11" s="37"/>
      <c r="B11" s="37"/>
      <c r="C11" s="37"/>
      <c r="D11" s="37"/>
      <c r="E11" s="41" t="s">
        <v>124</v>
      </c>
      <c r="F11" s="37" t="s">
        <v>122</v>
      </c>
      <c r="G11" s="37"/>
    </row>
    <row r="12" spans="1:26">
      <c r="A12" s="37"/>
      <c r="B12" s="37"/>
      <c r="C12" s="37"/>
      <c r="D12" s="37"/>
      <c r="E12" s="41" t="s">
        <v>125</v>
      </c>
      <c r="F12" s="37" t="s">
        <v>113</v>
      </c>
      <c r="G12" s="37"/>
      <c r="L12" s="16"/>
      <c r="M12" s="7"/>
      <c r="N12" s="7"/>
      <c r="O12" s="7"/>
      <c r="P12" s="7"/>
      <c r="Q12" s="7"/>
      <c r="R12" s="7"/>
      <c r="S12" s="7"/>
      <c r="T12" s="7"/>
      <c r="U12" s="8"/>
    </row>
    <row r="13" spans="1:26">
      <c r="A13" s="37"/>
      <c r="B13" s="37"/>
      <c r="C13" s="37"/>
      <c r="D13" s="37"/>
      <c r="E13" s="41" t="s">
        <v>126</v>
      </c>
      <c r="F13" s="37" t="s">
        <v>113</v>
      </c>
      <c r="G13" s="211" t="s">
        <v>692</v>
      </c>
      <c r="L13" s="11"/>
      <c r="M13" s="4"/>
      <c r="N13" s="4"/>
      <c r="O13" s="92" t="s">
        <v>510</v>
      </c>
      <c r="P13" s="92" t="s">
        <v>509</v>
      </c>
      <c r="Q13" s="92" t="s">
        <v>511</v>
      </c>
      <c r="R13" s="134" t="s">
        <v>552</v>
      </c>
      <c r="S13" s="135" t="s">
        <v>553</v>
      </c>
      <c r="T13" s="4"/>
      <c r="U13" s="10"/>
    </row>
    <row r="14" spans="1:26">
      <c r="A14" s="37"/>
      <c r="B14" s="37"/>
      <c r="C14" s="37"/>
      <c r="D14" s="37"/>
      <c r="E14" s="41" t="s">
        <v>127</v>
      </c>
      <c r="F14" s="37" t="s">
        <v>110</v>
      </c>
      <c r="G14" s="37"/>
      <c r="L14" s="11"/>
      <c r="M14" s="4"/>
      <c r="N14" s="4"/>
      <c r="O14" s="117">
        <v>10</v>
      </c>
      <c r="P14" s="117">
        <v>80</v>
      </c>
      <c r="Q14" s="117">
        <v>97</v>
      </c>
      <c r="R14" s="134" t="s">
        <v>554</v>
      </c>
      <c r="S14" s="135" t="s">
        <v>555</v>
      </c>
      <c r="T14" s="4"/>
      <c r="U14" s="10"/>
    </row>
    <row r="15" spans="1:26">
      <c r="A15" s="37"/>
      <c r="B15" s="37"/>
      <c r="C15" s="37"/>
      <c r="D15" s="37"/>
      <c r="E15" s="41" t="s">
        <v>128</v>
      </c>
      <c r="F15" s="37" t="s">
        <v>120</v>
      </c>
      <c r="G15" s="37"/>
      <c r="L15" s="11"/>
      <c r="M15" s="4"/>
      <c r="N15" s="4"/>
      <c r="O15" s="117">
        <v>20</v>
      </c>
      <c r="P15" s="117">
        <v>90</v>
      </c>
      <c r="Q15" s="117">
        <v>69</v>
      </c>
      <c r="R15" s="134" t="s">
        <v>556</v>
      </c>
      <c r="S15" s="4"/>
      <c r="T15" s="4"/>
      <c r="U15" s="10"/>
    </row>
    <row r="16" spans="1:26">
      <c r="A16" s="37"/>
      <c r="B16" s="37"/>
      <c r="C16" s="37"/>
      <c r="D16" s="37"/>
      <c r="E16" s="37"/>
      <c r="F16" s="37"/>
      <c r="G16" s="37"/>
      <c r="L16" s="11"/>
      <c r="M16" s="4"/>
      <c r="N16" s="4"/>
      <c r="O16" s="117">
        <v>30</v>
      </c>
      <c r="P16" s="117">
        <v>100</v>
      </c>
      <c r="Q16" s="117">
        <v>45</v>
      </c>
      <c r="R16" s="134" t="s">
        <v>557</v>
      </c>
      <c r="S16" s="4"/>
      <c r="T16" s="4"/>
      <c r="U16" s="10"/>
    </row>
    <row r="17" spans="1:21">
      <c r="L17" s="11"/>
      <c r="M17" s="4"/>
      <c r="N17" s="4"/>
      <c r="O17" s="117">
        <v>40</v>
      </c>
      <c r="P17" s="117">
        <v>110</v>
      </c>
      <c r="Q17" s="117">
        <v>51</v>
      </c>
      <c r="R17" s="134" t="s">
        <v>558</v>
      </c>
      <c r="S17" s="4"/>
      <c r="T17" s="4"/>
      <c r="U17" s="10"/>
    </row>
    <row r="18" spans="1:21" ht="15.75" thickBot="1">
      <c r="L18" s="11"/>
      <c r="M18" s="4"/>
      <c r="N18" s="4"/>
      <c r="O18" s="117">
        <v>50</v>
      </c>
      <c r="P18" s="117">
        <v>120</v>
      </c>
      <c r="Q18" s="117">
        <v>77</v>
      </c>
      <c r="R18" s="134" t="s">
        <v>559</v>
      </c>
      <c r="S18" s="4"/>
      <c r="T18" s="4"/>
      <c r="U18" s="10"/>
    </row>
    <row r="19" spans="1:21">
      <c r="A19" s="137"/>
      <c r="B19" s="138"/>
      <c r="C19" s="138"/>
      <c r="D19" s="138"/>
      <c r="E19" s="139"/>
      <c r="L19" s="11"/>
      <c r="M19" s="4"/>
      <c r="N19" s="4"/>
      <c r="O19" s="4"/>
      <c r="P19" s="4"/>
      <c r="Q19" s="4"/>
      <c r="R19" s="4"/>
      <c r="S19" s="4"/>
      <c r="T19" s="4"/>
      <c r="U19" s="10"/>
    </row>
    <row r="20" spans="1:21">
      <c r="A20" s="140"/>
      <c r="B20" s="92" t="s">
        <v>510</v>
      </c>
      <c r="C20" s="92" t="s">
        <v>509</v>
      </c>
      <c r="D20" s="92" t="s">
        <v>511</v>
      </c>
      <c r="E20" s="141"/>
      <c r="L20" s="11"/>
      <c r="M20" s="130"/>
      <c r="N20" s="131"/>
      <c r="O20" s="131"/>
      <c r="P20" s="132" t="s">
        <v>560</v>
      </c>
      <c r="Q20" s="117" t="s">
        <v>509</v>
      </c>
      <c r="R20" s="4"/>
      <c r="S20" s="4"/>
      <c r="T20" s="4"/>
      <c r="U20" s="10"/>
    </row>
    <row r="21" spans="1:21">
      <c r="A21" s="142" t="s">
        <v>566</v>
      </c>
      <c r="B21" s="117">
        <v>10</v>
      </c>
      <c r="C21" s="117">
        <v>80</v>
      </c>
      <c r="D21" s="117">
        <v>97</v>
      </c>
      <c r="E21" s="141"/>
      <c r="L21" s="11"/>
      <c r="M21" s="130"/>
      <c r="N21" s="131"/>
      <c r="O21" s="131"/>
      <c r="P21" s="132" t="s">
        <v>561</v>
      </c>
      <c r="Q21" s="117">
        <v>4</v>
      </c>
      <c r="R21" s="4"/>
      <c r="S21" s="4"/>
      <c r="T21" s="4"/>
      <c r="U21" s="10"/>
    </row>
    <row r="22" spans="1:21">
      <c r="A22" s="142" t="s">
        <v>567</v>
      </c>
      <c r="B22" s="117">
        <v>20</v>
      </c>
      <c r="C22" s="117">
        <v>90</v>
      </c>
      <c r="D22" s="117">
        <v>69</v>
      </c>
      <c r="E22" s="141"/>
      <c r="L22" s="11"/>
      <c r="M22" s="4"/>
      <c r="N22" s="4"/>
      <c r="O22" s="4"/>
      <c r="P22" s="4"/>
      <c r="Q22" s="4"/>
      <c r="R22" s="4"/>
      <c r="S22" s="4"/>
      <c r="T22" s="4"/>
      <c r="U22" s="10"/>
    </row>
    <row r="23" spans="1:21">
      <c r="A23" s="142" t="s">
        <v>565</v>
      </c>
      <c r="B23" s="117">
        <v>30</v>
      </c>
      <c r="C23" s="117">
        <v>100</v>
      </c>
      <c r="D23" s="117">
        <v>45</v>
      </c>
      <c r="E23" s="141"/>
      <c r="L23" s="11"/>
      <c r="M23" s="4"/>
      <c r="N23" s="4"/>
      <c r="O23" s="130"/>
      <c r="P23" s="132" t="s">
        <v>562</v>
      </c>
      <c r="Q23" s="133"/>
      <c r="R23" s="128"/>
      <c r="S23" s="4"/>
      <c r="T23" s="4"/>
      <c r="U23" s="10"/>
    </row>
    <row r="24" spans="1:21" ht="15.75" thickBot="1">
      <c r="A24" s="142" t="s">
        <v>389</v>
      </c>
      <c r="B24" s="117">
        <v>40</v>
      </c>
      <c r="C24" s="117">
        <v>110</v>
      </c>
      <c r="D24" s="117">
        <v>51</v>
      </c>
      <c r="E24" s="141"/>
      <c r="L24" s="12"/>
      <c r="M24" s="13"/>
      <c r="N24" s="13"/>
      <c r="O24" s="13"/>
      <c r="P24" s="13"/>
      <c r="Q24" s="13"/>
      <c r="R24" s="13"/>
      <c r="S24" s="13"/>
      <c r="T24" s="13"/>
      <c r="U24" s="15"/>
    </row>
    <row r="25" spans="1:21">
      <c r="A25" s="142" t="s">
        <v>568</v>
      </c>
      <c r="B25" s="117">
        <v>50</v>
      </c>
      <c r="C25" s="117">
        <v>120</v>
      </c>
      <c r="D25" s="117">
        <v>77</v>
      </c>
      <c r="E25" s="141"/>
    </row>
    <row r="26" spans="1:21" ht="15.75" thickBot="1">
      <c r="A26" s="143"/>
      <c r="B26" s="144"/>
      <c r="C26" s="144"/>
      <c r="D26" s="144"/>
      <c r="E26" s="145"/>
    </row>
    <row r="27" spans="1:21" ht="15.75" thickBot="1"/>
    <row r="28" spans="1:21">
      <c r="A28" s="167"/>
      <c r="B28" s="168"/>
      <c r="C28" s="168"/>
      <c r="D28" s="168"/>
      <c r="E28" s="168"/>
      <c r="F28" s="169"/>
    </row>
    <row r="29" spans="1:21">
      <c r="A29" s="170" t="s">
        <v>625</v>
      </c>
      <c r="B29" s="97" t="s">
        <v>626</v>
      </c>
      <c r="C29" s="97" t="s">
        <v>627</v>
      </c>
      <c r="D29" s="97" t="s">
        <v>628</v>
      </c>
      <c r="E29" s="97" t="s">
        <v>629</v>
      </c>
      <c r="F29" s="171"/>
    </row>
    <row r="30" spans="1:21">
      <c r="A30" s="172" t="s">
        <v>696</v>
      </c>
      <c r="B30" s="104" t="s">
        <v>630</v>
      </c>
      <c r="C30" s="104" t="s">
        <v>631</v>
      </c>
      <c r="D30" s="104" t="str">
        <f>B30&amp;UPPER(LEFT(C30,1))&amp;"@PBY.com"</f>
        <v>LeffJ@PBY.com</v>
      </c>
      <c r="E30" s="104" t="s">
        <v>632</v>
      </c>
      <c r="F30" s="171"/>
    </row>
    <row r="31" spans="1:21">
      <c r="A31" s="172" t="s">
        <v>697</v>
      </c>
      <c r="B31" s="104" t="s">
        <v>633</v>
      </c>
      <c r="C31" s="104" t="s">
        <v>634</v>
      </c>
      <c r="D31" s="104" t="str">
        <f t="shared" ref="D31:D36" si="0">B31&amp;UPPER(LEFT(C31,1))&amp;"@PBY.com"</f>
        <v>PianoM@PBY.com</v>
      </c>
      <c r="E31" s="104" t="s">
        <v>635</v>
      </c>
      <c r="F31" s="171"/>
    </row>
    <row r="32" spans="1:21">
      <c r="A32" s="172" t="s">
        <v>698</v>
      </c>
      <c r="B32" s="104" t="s">
        <v>636</v>
      </c>
      <c r="C32" s="104" t="s">
        <v>637</v>
      </c>
      <c r="D32" s="104" t="str">
        <f t="shared" si="0"/>
        <v>CollerK@PBY.com</v>
      </c>
      <c r="E32" s="104" t="s">
        <v>638</v>
      </c>
      <c r="F32" s="171"/>
    </row>
    <row r="33" spans="1:18">
      <c r="A33" s="172" t="s">
        <v>699</v>
      </c>
      <c r="B33" s="104" t="s">
        <v>639</v>
      </c>
      <c r="C33" s="104" t="s">
        <v>640</v>
      </c>
      <c r="D33" s="104" t="str">
        <f t="shared" si="0"/>
        <v>StackpoleL@PBY.com</v>
      </c>
      <c r="E33" s="104" t="s">
        <v>641</v>
      </c>
      <c r="F33" s="171"/>
    </row>
    <row r="34" spans="1:18">
      <c r="A34" s="172" t="s">
        <v>700</v>
      </c>
      <c r="B34" s="104" t="s">
        <v>642</v>
      </c>
      <c r="C34" s="104" t="s">
        <v>643</v>
      </c>
      <c r="D34" s="104" t="str">
        <f t="shared" si="0"/>
        <v>LintzK@PBY.com</v>
      </c>
      <c r="E34" s="104" t="s">
        <v>644</v>
      </c>
      <c r="F34" s="171"/>
      <c r="R34" s="136"/>
    </row>
    <row r="35" spans="1:18">
      <c r="A35" s="172" t="s">
        <v>701</v>
      </c>
      <c r="B35" s="104" t="s">
        <v>645</v>
      </c>
      <c r="C35" s="104" t="s">
        <v>646</v>
      </c>
      <c r="D35" s="104" t="str">
        <f t="shared" si="0"/>
        <v>DudgeonP@PBY.com</v>
      </c>
      <c r="E35" s="104" t="s">
        <v>647</v>
      </c>
      <c r="F35" s="171"/>
    </row>
    <row r="36" spans="1:18">
      <c r="A36" s="172" t="s">
        <v>702</v>
      </c>
      <c r="B36" s="104" t="s">
        <v>648</v>
      </c>
      <c r="C36" s="104" t="s">
        <v>649</v>
      </c>
      <c r="D36" s="104" t="str">
        <f t="shared" si="0"/>
        <v>HughsP@PBY.com</v>
      </c>
      <c r="E36" s="104" t="s">
        <v>650</v>
      </c>
      <c r="F36" s="171"/>
    </row>
    <row r="37" spans="1:18">
      <c r="A37" s="188"/>
      <c r="B37" s="4"/>
      <c r="C37" s="4"/>
      <c r="D37" s="4"/>
      <c r="E37" s="4"/>
      <c r="F37" s="171"/>
    </row>
    <row r="38" spans="1:18">
      <c r="A38" s="189" t="s">
        <v>651</v>
      </c>
      <c r="B38" s="4">
        <v>2</v>
      </c>
      <c r="C38" s="4">
        <v>3</v>
      </c>
      <c r="D38" s="4">
        <v>4</v>
      </c>
      <c r="E38" s="4">
        <v>5</v>
      </c>
      <c r="F38" s="171"/>
    </row>
    <row r="39" spans="1:18">
      <c r="A39" s="170" t="s">
        <v>625</v>
      </c>
      <c r="B39" s="97" t="s">
        <v>626</v>
      </c>
      <c r="C39" s="97" t="s">
        <v>627</v>
      </c>
      <c r="D39" s="97" t="s">
        <v>628</v>
      </c>
      <c r="E39" s="97" t="s">
        <v>629</v>
      </c>
      <c r="F39" s="171"/>
    </row>
    <row r="40" spans="1:18">
      <c r="A40" s="172" t="s">
        <v>696</v>
      </c>
      <c r="B40" s="100" t="str">
        <f>VLOOKUP(A40,A29:E36,2,0)</f>
        <v>Leff</v>
      </c>
      <c r="C40" s="100" t="str">
        <f>VLOOKUP(A40,A29:E36,3,0)</f>
        <v>Julianne</v>
      </c>
      <c r="D40" s="100" t="str">
        <f>VLOOKUP(A40,A29:E36,4,0)</f>
        <v>LeffJ@PBY.com</v>
      </c>
      <c r="E40" s="100" t="str">
        <f>VLOOKUP(A40,A29:E36,5,0)</f>
        <v>253-559-4034</v>
      </c>
      <c r="F40" s="171"/>
    </row>
    <row r="41" spans="1:18" ht="15.75" thickBot="1">
      <c r="A41" s="173"/>
      <c r="B41" s="174"/>
      <c r="C41" s="174"/>
      <c r="D41" s="174"/>
      <c r="E41" s="174"/>
      <c r="F41" s="175"/>
    </row>
    <row r="42" spans="1:18" ht="15.75" thickBot="1"/>
    <row r="43" spans="1:18">
      <c r="A43" s="190"/>
      <c r="B43" s="191"/>
      <c r="C43" s="191"/>
      <c r="D43" s="191"/>
      <c r="E43" s="192"/>
    </row>
    <row r="44" spans="1:18">
      <c r="A44" s="193" t="s">
        <v>660</v>
      </c>
      <c r="B44" s="194"/>
      <c r="C44" s="194"/>
      <c r="D44" s="194"/>
      <c r="E44" s="195"/>
    </row>
    <row r="45" spans="1:18">
      <c r="A45" s="196" t="s">
        <v>625</v>
      </c>
      <c r="B45" s="197" t="s">
        <v>652</v>
      </c>
      <c r="C45" s="194"/>
      <c r="D45" s="197" t="s">
        <v>625</v>
      </c>
      <c r="E45" s="198" t="s">
        <v>652</v>
      </c>
    </row>
    <row r="46" spans="1:18">
      <c r="A46" s="199" t="s">
        <v>653</v>
      </c>
      <c r="B46" s="200"/>
      <c r="C46" s="194"/>
      <c r="D46" s="201" t="s">
        <v>529</v>
      </c>
      <c r="E46" s="202">
        <v>26</v>
      </c>
    </row>
    <row r="47" spans="1:18">
      <c r="A47" s="199" t="s">
        <v>654</v>
      </c>
      <c r="B47" s="200"/>
      <c r="C47" s="194"/>
      <c r="D47" s="201" t="s">
        <v>531</v>
      </c>
      <c r="E47" s="202">
        <v>23</v>
      </c>
    </row>
    <row r="48" spans="1:18">
      <c r="A48" s="199" t="s">
        <v>655</v>
      </c>
      <c r="B48" s="200"/>
      <c r="C48" s="194"/>
      <c r="D48" s="201" t="s">
        <v>656</v>
      </c>
      <c r="E48" s="202">
        <v>36</v>
      </c>
    </row>
    <row r="49" spans="1:5">
      <c r="A49" s="203"/>
      <c r="B49" s="194"/>
      <c r="C49" s="194"/>
      <c r="D49" s="194"/>
      <c r="E49" s="195"/>
    </row>
    <row r="50" spans="1:5">
      <c r="A50" s="203"/>
      <c r="B50" s="194"/>
      <c r="C50" s="194"/>
      <c r="D50" s="194"/>
      <c r="E50" s="195"/>
    </row>
    <row r="51" spans="1:5">
      <c r="A51" s="193" t="s">
        <v>660</v>
      </c>
      <c r="B51" s="194"/>
      <c r="C51" s="194"/>
      <c r="D51" s="194"/>
      <c r="E51" s="195"/>
    </row>
    <row r="52" spans="1:5">
      <c r="A52" s="196" t="s">
        <v>625</v>
      </c>
      <c r="B52" s="197" t="s">
        <v>652</v>
      </c>
      <c r="C52" s="194"/>
      <c r="D52" s="197" t="s">
        <v>625</v>
      </c>
      <c r="E52" s="198" t="s">
        <v>652</v>
      </c>
    </row>
    <row r="53" spans="1:5">
      <c r="A53" s="199" t="s">
        <v>653</v>
      </c>
      <c r="B53" s="200"/>
      <c r="C53" s="194"/>
      <c r="D53" s="201">
        <v>234</v>
      </c>
      <c r="E53" s="202">
        <v>26</v>
      </c>
    </row>
    <row r="54" spans="1:5">
      <c r="A54" s="199" t="s">
        <v>654</v>
      </c>
      <c r="B54" s="200"/>
      <c r="C54" s="194"/>
      <c r="D54" s="201">
        <v>345</v>
      </c>
      <c r="E54" s="202">
        <v>23</v>
      </c>
    </row>
    <row r="55" spans="1:5">
      <c r="A55" s="199" t="s">
        <v>655</v>
      </c>
      <c r="B55" s="200"/>
      <c r="C55" s="194"/>
      <c r="D55" s="201">
        <v>765</v>
      </c>
      <c r="E55" s="202">
        <v>36</v>
      </c>
    </row>
    <row r="56" spans="1:5">
      <c r="A56" s="203"/>
      <c r="B56" s="194"/>
      <c r="C56" s="194"/>
      <c r="D56" s="194"/>
      <c r="E56" s="195"/>
    </row>
    <row r="57" spans="1:5">
      <c r="A57" s="203"/>
      <c r="B57" s="194"/>
      <c r="C57" s="194"/>
      <c r="D57" s="194"/>
      <c r="E57" s="195"/>
    </row>
    <row r="58" spans="1:5">
      <c r="A58" s="193" t="s">
        <v>660</v>
      </c>
      <c r="B58" s="194"/>
      <c r="C58" s="194"/>
      <c r="D58" s="194"/>
      <c r="E58" s="195"/>
    </row>
    <row r="59" spans="1:5">
      <c r="A59" s="196" t="s">
        <v>625</v>
      </c>
      <c r="B59" s="197" t="s">
        <v>652</v>
      </c>
      <c r="C59" s="194"/>
      <c r="D59" s="197" t="s">
        <v>625</v>
      </c>
      <c r="E59" s="198" t="s">
        <v>652</v>
      </c>
    </row>
    <row r="60" spans="1:5">
      <c r="A60" s="199" t="s">
        <v>653</v>
      </c>
      <c r="B60" s="200"/>
      <c r="C60" s="194"/>
      <c r="D60" s="201" t="s">
        <v>657</v>
      </c>
      <c r="E60" s="202">
        <v>26</v>
      </c>
    </row>
    <row r="61" spans="1:5">
      <c r="A61" s="199" t="s">
        <v>654</v>
      </c>
      <c r="B61" s="200"/>
      <c r="C61" s="194"/>
      <c r="D61" s="201" t="s">
        <v>658</v>
      </c>
      <c r="E61" s="202">
        <v>23</v>
      </c>
    </row>
    <row r="62" spans="1:5">
      <c r="A62" s="199" t="s">
        <v>655</v>
      </c>
      <c r="B62" s="200"/>
      <c r="C62" s="194"/>
      <c r="D62" s="201" t="s">
        <v>659</v>
      </c>
      <c r="E62" s="202">
        <v>36</v>
      </c>
    </row>
    <row r="63" spans="1:5" ht="15.75" thickBot="1">
      <c r="A63" s="204"/>
      <c r="B63" s="205"/>
      <c r="C63" s="205"/>
      <c r="D63" s="205"/>
      <c r="E63" s="206"/>
    </row>
    <row r="65" spans="1:4">
      <c r="A65" s="210" t="s">
        <v>688</v>
      </c>
    </row>
    <row r="66" spans="1:4">
      <c r="A66" s="97" t="s">
        <v>661</v>
      </c>
      <c r="B66" s="97" t="s">
        <v>662</v>
      </c>
      <c r="C66" s="97" t="s">
        <v>663</v>
      </c>
      <c r="D66" s="97" t="s">
        <v>652</v>
      </c>
    </row>
    <row r="67" spans="1:4">
      <c r="A67" s="104" t="s">
        <v>664</v>
      </c>
      <c r="B67" s="104" t="s">
        <v>665</v>
      </c>
      <c r="C67" s="104">
        <v>25</v>
      </c>
      <c r="D67" s="187">
        <v>26.95</v>
      </c>
    </row>
    <row r="68" spans="1:4">
      <c r="A68" s="104" t="s">
        <v>666</v>
      </c>
      <c r="B68" s="104" t="s">
        <v>667</v>
      </c>
      <c r="C68" s="104">
        <v>20</v>
      </c>
      <c r="D68" s="187">
        <v>28.95</v>
      </c>
    </row>
    <row r="69" spans="1:4">
      <c r="A69" s="104" t="s">
        <v>668</v>
      </c>
      <c r="B69" s="104" t="s">
        <v>669</v>
      </c>
      <c r="C69" s="104">
        <v>35</v>
      </c>
      <c r="D69" s="187">
        <v>31.95</v>
      </c>
    </row>
    <row r="70" spans="1:4">
      <c r="A70" s="104" t="s">
        <v>670</v>
      </c>
      <c r="B70" s="104" t="s">
        <v>671</v>
      </c>
      <c r="C70" s="104">
        <v>20</v>
      </c>
      <c r="D70" s="187">
        <v>35.950000000000003</v>
      </c>
    </row>
    <row r="71" spans="1:4">
      <c r="A71" s="104" t="s">
        <v>672</v>
      </c>
      <c r="B71" s="104" t="s">
        <v>673</v>
      </c>
      <c r="C71" s="104">
        <v>30</v>
      </c>
      <c r="D71" s="187">
        <v>18.95</v>
      </c>
    </row>
    <row r="72" spans="1:4">
      <c r="A72" s="104" t="s">
        <v>674</v>
      </c>
      <c r="B72" s="104" t="s">
        <v>675</v>
      </c>
      <c r="C72" s="104">
        <v>40</v>
      </c>
      <c r="D72" s="187">
        <v>20.95</v>
      </c>
    </row>
    <row r="73" spans="1:4">
      <c r="A73" s="104" t="s">
        <v>676</v>
      </c>
      <c r="B73" s="104" t="s">
        <v>677</v>
      </c>
      <c r="C73" s="104">
        <v>1</v>
      </c>
      <c r="D73" s="187">
        <v>4.95</v>
      </c>
    </row>
    <row r="74" spans="1:4">
      <c r="A74" s="104" t="s">
        <v>678</v>
      </c>
      <c r="B74" s="104" t="s">
        <v>679</v>
      </c>
      <c r="C74" s="104">
        <v>5</v>
      </c>
      <c r="D74" s="187">
        <v>8.9499999999999993</v>
      </c>
    </row>
    <row r="76" spans="1:4">
      <c r="A76" s="2" t="s">
        <v>680</v>
      </c>
    </row>
    <row r="77" spans="1:4">
      <c r="A77" s="97" t="s">
        <v>661</v>
      </c>
      <c r="B77" s="97" t="s">
        <v>652</v>
      </c>
    </row>
    <row r="78" spans="1:4">
      <c r="A78" s="104" t="s">
        <v>533</v>
      </c>
      <c r="B78" s="100"/>
    </row>
    <row r="79" spans="1:4">
      <c r="A79" s="104" t="s">
        <v>656</v>
      </c>
      <c r="B79" s="100"/>
    </row>
    <row r="80" spans="1:4">
      <c r="A80" s="104" t="s">
        <v>530</v>
      </c>
      <c r="B80" s="100"/>
    </row>
    <row r="81" spans="1:7">
      <c r="A81" s="104" t="s">
        <v>532</v>
      </c>
      <c r="B81" s="100"/>
    </row>
    <row r="82" spans="1:7">
      <c r="A82" s="104" t="s">
        <v>681</v>
      </c>
      <c r="B82" s="100"/>
    </row>
    <row r="83" spans="1:7" ht="15.75" thickBot="1"/>
    <row r="84" spans="1:7">
      <c r="A84" s="167"/>
      <c r="B84" s="168"/>
      <c r="C84" s="168"/>
      <c r="D84" s="168"/>
      <c r="E84" s="168"/>
      <c r="F84" s="168"/>
      <c r="G84" s="169"/>
    </row>
    <row r="85" spans="1:7">
      <c r="A85" s="189" t="s">
        <v>682</v>
      </c>
      <c r="B85" s="4"/>
      <c r="C85" s="4"/>
      <c r="D85" s="4"/>
      <c r="E85" s="4"/>
      <c r="F85" s="4"/>
      <c r="G85" s="171"/>
    </row>
    <row r="86" spans="1:7">
      <c r="A86" s="188"/>
      <c r="B86" s="4"/>
      <c r="C86" s="4"/>
      <c r="D86" s="4"/>
      <c r="E86" s="209" t="s">
        <v>685</v>
      </c>
      <c r="F86" s="4"/>
      <c r="G86" s="171"/>
    </row>
    <row r="87" spans="1:7">
      <c r="A87" s="188" t="s">
        <v>528</v>
      </c>
      <c r="B87" s="4" t="s">
        <v>683</v>
      </c>
      <c r="C87" s="4" t="s">
        <v>684</v>
      </c>
      <c r="D87" s="4"/>
      <c r="E87" s="97" t="s">
        <v>683</v>
      </c>
      <c r="F87" s="97" t="s">
        <v>684</v>
      </c>
      <c r="G87" s="171"/>
    </row>
    <row r="88" spans="1:7">
      <c r="A88" s="209" t="s">
        <v>685</v>
      </c>
      <c r="B88" s="4">
        <v>431</v>
      </c>
      <c r="C88" s="207"/>
      <c r="D88" s="4"/>
      <c r="E88" s="104">
        <v>0</v>
      </c>
      <c r="F88" s="208">
        <v>0.01</v>
      </c>
      <c r="G88" s="171"/>
    </row>
    <row r="89" spans="1:7">
      <c r="A89" s="209" t="s">
        <v>686</v>
      </c>
      <c r="B89" s="4">
        <v>65</v>
      </c>
      <c r="C89" s="207"/>
      <c r="D89" s="4"/>
      <c r="E89" s="104">
        <v>100</v>
      </c>
      <c r="F89" s="208">
        <v>0.02</v>
      </c>
      <c r="G89" s="171"/>
    </row>
    <row r="90" spans="1:7">
      <c r="A90" s="4" t="s">
        <v>687</v>
      </c>
      <c r="B90" s="4">
        <v>563</v>
      </c>
      <c r="C90" s="207"/>
      <c r="D90" s="4"/>
      <c r="E90" s="104">
        <v>200</v>
      </c>
      <c r="F90" s="208">
        <v>0.04</v>
      </c>
      <c r="G90" s="171"/>
    </row>
    <row r="91" spans="1:7">
      <c r="A91" s="209" t="s">
        <v>685</v>
      </c>
      <c r="B91" s="4">
        <v>493</v>
      </c>
      <c r="C91" s="207"/>
      <c r="D91" s="4"/>
      <c r="E91" s="104">
        <v>500</v>
      </c>
      <c r="F91" s="208">
        <v>0.06</v>
      </c>
      <c r="G91" s="171"/>
    </row>
    <row r="92" spans="1:7">
      <c r="A92" s="209" t="s">
        <v>686</v>
      </c>
      <c r="B92" s="4">
        <v>188</v>
      </c>
      <c r="C92" s="207"/>
      <c r="D92" s="4"/>
      <c r="E92" s="4"/>
      <c r="F92" s="4"/>
      <c r="G92" s="171"/>
    </row>
    <row r="93" spans="1:7">
      <c r="A93" s="188"/>
      <c r="B93" s="4"/>
      <c r="C93" s="4"/>
      <c r="D93" s="4"/>
      <c r="E93" s="209" t="s">
        <v>686</v>
      </c>
      <c r="F93" s="4"/>
      <c r="G93" s="171"/>
    </row>
    <row r="94" spans="1:7">
      <c r="A94" s="188"/>
      <c r="B94" s="4"/>
      <c r="C94" s="4"/>
      <c r="D94" s="4"/>
      <c r="E94" s="97" t="s">
        <v>683</v>
      </c>
      <c r="F94" s="97" t="s">
        <v>684</v>
      </c>
      <c r="G94" s="171"/>
    </row>
    <row r="95" spans="1:7">
      <c r="A95" s="209" t="s">
        <v>685</v>
      </c>
      <c r="B95" s="104">
        <v>1</v>
      </c>
      <c r="C95" s="4"/>
      <c r="D95" s="4"/>
      <c r="E95" s="104">
        <v>0</v>
      </c>
      <c r="F95" s="208">
        <v>0.01</v>
      </c>
      <c r="G95" s="171"/>
    </row>
    <row r="96" spans="1:7">
      <c r="A96" s="209" t="s">
        <v>686</v>
      </c>
      <c r="B96" s="104">
        <v>2</v>
      </c>
      <c r="C96" s="4"/>
      <c r="D96" s="4"/>
      <c r="E96" s="104">
        <v>200</v>
      </c>
      <c r="F96" s="208">
        <v>0.02</v>
      </c>
      <c r="G96" s="171"/>
    </row>
    <row r="97" spans="1:7">
      <c r="A97" s="4" t="s">
        <v>687</v>
      </c>
      <c r="B97" s="104">
        <v>3</v>
      </c>
      <c r="C97" s="4"/>
      <c r="D97" s="4"/>
      <c r="E97" s="104">
        <v>300</v>
      </c>
      <c r="F97" s="208">
        <v>0.04</v>
      </c>
      <c r="G97" s="171"/>
    </row>
    <row r="98" spans="1:7">
      <c r="A98" s="188"/>
      <c r="B98" s="4"/>
      <c r="C98" s="4"/>
      <c r="D98" s="4"/>
      <c r="E98" s="104">
        <v>400</v>
      </c>
      <c r="F98" s="208">
        <v>0.06</v>
      </c>
      <c r="G98" s="171"/>
    </row>
    <row r="99" spans="1:7">
      <c r="A99" s="188"/>
      <c r="B99" s="4"/>
      <c r="C99" s="4"/>
      <c r="D99" s="4"/>
      <c r="E99" s="4"/>
      <c r="F99" s="4"/>
      <c r="G99" s="171"/>
    </row>
    <row r="100" spans="1:7">
      <c r="A100" s="188"/>
      <c r="B100" s="4"/>
      <c r="C100" s="4"/>
      <c r="D100" s="4"/>
      <c r="E100" s="4" t="s">
        <v>687</v>
      </c>
      <c r="F100" s="4"/>
      <c r="G100" s="171"/>
    </row>
    <row r="101" spans="1:7">
      <c r="A101" s="188"/>
      <c r="B101" s="4"/>
      <c r="C101" s="4"/>
      <c r="D101" s="4"/>
      <c r="E101" s="97" t="s">
        <v>683</v>
      </c>
      <c r="F101" s="97" t="s">
        <v>684</v>
      </c>
      <c r="G101" s="171"/>
    </row>
    <row r="102" spans="1:7">
      <c r="A102" s="188"/>
      <c r="B102" s="4"/>
      <c r="C102" s="4"/>
      <c r="D102" s="4"/>
      <c r="E102" s="104">
        <v>0</v>
      </c>
      <c r="F102" s="208">
        <v>0.02</v>
      </c>
      <c r="G102" s="171"/>
    </row>
    <row r="103" spans="1:7">
      <c r="A103" s="188"/>
      <c r="B103" s="4"/>
      <c r="C103" s="4"/>
      <c r="D103" s="4"/>
      <c r="E103" s="104">
        <v>300</v>
      </c>
      <c r="F103" s="208">
        <v>0.03</v>
      </c>
      <c r="G103" s="171"/>
    </row>
    <row r="104" spans="1:7">
      <c r="A104" s="188"/>
      <c r="B104" s="4"/>
      <c r="C104" s="4"/>
      <c r="D104" s="4"/>
      <c r="E104" s="104">
        <v>500</v>
      </c>
      <c r="F104" s="208">
        <v>0.04</v>
      </c>
      <c r="G104" s="171"/>
    </row>
    <row r="105" spans="1:7">
      <c r="A105" s="188"/>
      <c r="B105" s="4"/>
      <c r="C105" s="4"/>
      <c r="D105" s="4"/>
      <c r="E105" s="104">
        <v>750</v>
      </c>
      <c r="F105" s="208">
        <v>0.05</v>
      </c>
      <c r="G105" s="171"/>
    </row>
    <row r="106" spans="1:7">
      <c r="A106" s="188"/>
      <c r="B106" s="4"/>
      <c r="C106" s="4"/>
      <c r="D106" s="4"/>
      <c r="E106" s="4"/>
      <c r="F106" s="4"/>
      <c r="G106" s="171"/>
    </row>
    <row r="107" spans="1:7" ht="15.75" thickBot="1">
      <c r="A107" s="173"/>
      <c r="B107" s="174"/>
      <c r="C107" s="174"/>
      <c r="D107" s="174"/>
      <c r="E107" s="174"/>
      <c r="F107" s="174"/>
      <c r="G107" s="175"/>
    </row>
  </sheetData>
  <mergeCells count="3">
    <mergeCell ref="A1:G1"/>
    <mergeCell ref="A3:B3"/>
    <mergeCell ref="L2:L3"/>
  </mergeCells>
  <pageMargins left="0.7" right="0.7" top="0.75" bottom="0.75" header="0.3" footer="0.3"/>
  <pageSetup orientation="portrait" horizontalDpi="4294967293" verticalDpi="4294967293"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3"/>
  <sheetViews>
    <sheetView topLeftCell="M1" workbookViewId="0">
      <selection activeCell="W4" sqref="W4"/>
    </sheetView>
  </sheetViews>
  <sheetFormatPr defaultRowHeight="15"/>
  <cols>
    <col min="1" max="1" width="18.4296875" bestFit="1" customWidth="1"/>
    <col min="2" max="2" width="10.0859375" bestFit="1" customWidth="1"/>
    <col min="3" max="3" width="7.93359375" bestFit="1" customWidth="1"/>
    <col min="4" max="4" width="7.80078125" bestFit="1" customWidth="1"/>
    <col min="9" max="9" width="12.375" bestFit="1" customWidth="1"/>
    <col min="10" max="10" width="10.0859375" bestFit="1" customWidth="1"/>
    <col min="11" max="11" width="7.93359375" bestFit="1" customWidth="1"/>
    <col min="12" max="12" width="7.80078125" bestFit="1" customWidth="1"/>
    <col min="15" max="15" width="13.44921875" bestFit="1" customWidth="1"/>
    <col min="16" max="16" width="12.23828125" bestFit="1" customWidth="1"/>
    <col min="17" max="17" width="12.375" bestFit="1" customWidth="1"/>
    <col min="18" max="18" width="9.28125" bestFit="1" customWidth="1"/>
    <col min="19" max="19" width="8.33984375" bestFit="1" customWidth="1"/>
    <col min="20" max="20" width="10.89453125" bestFit="1" customWidth="1"/>
    <col min="21" max="21" width="9.68359375" bestFit="1" customWidth="1"/>
    <col min="22" max="22" width="7.12890625" bestFit="1" customWidth="1"/>
    <col min="23" max="23" width="15.19921875" customWidth="1"/>
    <col min="24" max="25" width="24.48046875" bestFit="1" customWidth="1"/>
  </cols>
  <sheetData>
    <row r="1" spans="1:26">
      <c r="A1" s="3" t="s">
        <v>446</v>
      </c>
      <c r="I1" s="76" t="s">
        <v>464</v>
      </c>
      <c r="O1" s="76" t="s">
        <v>466</v>
      </c>
    </row>
    <row r="2" spans="1:26">
      <c r="A2" s="2" t="s">
        <v>131</v>
      </c>
      <c r="B2" s="2" t="s">
        <v>139</v>
      </c>
      <c r="C2" s="2" t="s">
        <v>447</v>
      </c>
      <c r="D2" s="2" t="s">
        <v>448</v>
      </c>
      <c r="E2" s="2" t="s">
        <v>449</v>
      </c>
      <c r="Y2" t="s">
        <v>910</v>
      </c>
    </row>
    <row r="3" spans="1:26" ht="15.75" thickBot="1">
      <c r="A3" t="s">
        <v>450</v>
      </c>
      <c r="B3" s="75">
        <v>16753</v>
      </c>
      <c r="C3" t="s">
        <v>451</v>
      </c>
      <c r="D3" t="s">
        <v>452</v>
      </c>
      <c r="E3" t="s">
        <v>453</v>
      </c>
      <c r="I3" s="2" t="s">
        <v>465</v>
      </c>
      <c r="J3" s="2" t="s">
        <v>139</v>
      </c>
      <c r="K3" s="2" t="s">
        <v>447</v>
      </c>
      <c r="L3" s="2" t="s">
        <v>448</v>
      </c>
      <c r="O3" s="47" t="s">
        <v>129</v>
      </c>
      <c r="P3" s="47" t="s">
        <v>130</v>
      </c>
      <c r="Q3" s="47" t="s">
        <v>131</v>
      </c>
      <c r="R3" s="47" t="s">
        <v>132</v>
      </c>
      <c r="S3" s="47" t="s">
        <v>133</v>
      </c>
      <c r="T3" s="47" t="s">
        <v>134</v>
      </c>
      <c r="U3" s="47" t="s">
        <v>135</v>
      </c>
      <c r="V3" s="47" t="s">
        <v>136</v>
      </c>
      <c r="W3" s="216" t="s">
        <v>707</v>
      </c>
      <c r="X3" s="217" t="s">
        <v>911</v>
      </c>
      <c r="Y3" s="216" t="s">
        <v>909</v>
      </c>
      <c r="Z3" t="s">
        <v>828</v>
      </c>
    </row>
    <row r="4" spans="1:26">
      <c r="A4" t="s">
        <v>454</v>
      </c>
      <c r="B4" s="75">
        <v>14808</v>
      </c>
      <c r="C4" t="s">
        <v>455</v>
      </c>
      <c r="D4" t="s">
        <v>456</v>
      </c>
      <c r="E4" t="s">
        <v>457</v>
      </c>
      <c r="I4" s="77" t="s">
        <v>450</v>
      </c>
      <c r="J4" s="78">
        <v>16753</v>
      </c>
      <c r="K4" s="77" t="s">
        <v>451</v>
      </c>
      <c r="L4" s="77" t="s">
        <v>452</v>
      </c>
      <c r="O4" s="48">
        <v>2</v>
      </c>
      <c r="P4" s="49" t="s">
        <v>137</v>
      </c>
      <c r="Q4" s="49" t="s">
        <v>138</v>
      </c>
      <c r="R4" s="49" t="s">
        <v>139</v>
      </c>
      <c r="S4" s="49" t="s">
        <v>140</v>
      </c>
      <c r="T4" s="49" t="s">
        <v>141</v>
      </c>
      <c r="U4" s="50">
        <v>28126</v>
      </c>
      <c r="V4" s="51">
        <v>17500</v>
      </c>
      <c r="W4" t="str">
        <f>CONCATENATE(P4," ",Q4)</f>
        <v>Suman Shinde</v>
      </c>
      <c r="X4" t="str">
        <f>_xlfn.CONCAT("Hello"," ",P4," ",Q4)</f>
        <v>Hello Suman Shinde</v>
      </c>
      <c r="Y4" t="s">
        <v>708</v>
      </c>
      <c r="Z4" t="s">
        <v>808</v>
      </c>
    </row>
    <row r="5" spans="1:26">
      <c r="A5" t="s">
        <v>458</v>
      </c>
      <c r="B5" s="75">
        <v>10644</v>
      </c>
      <c r="C5" t="s">
        <v>451</v>
      </c>
      <c r="D5" t="s">
        <v>459</v>
      </c>
      <c r="E5" t="s">
        <v>453</v>
      </c>
      <c r="I5" s="79" t="s">
        <v>454</v>
      </c>
      <c r="J5" s="80">
        <v>14808</v>
      </c>
      <c r="K5" s="79" t="s">
        <v>455</v>
      </c>
      <c r="L5" s="79" t="s">
        <v>456</v>
      </c>
      <c r="O5" s="48">
        <v>10</v>
      </c>
      <c r="P5" s="49" t="s">
        <v>142</v>
      </c>
      <c r="Q5" s="49" t="s">
        <v>143</v>
      </c>
      <c r="R5" s="49" t="s">
        <v>144</v>
      </c>
      <c r="S5" s="49" t="s">
        <v>140</v>
      </c>
      <c r="T5" s="49" t="s">
        <v>145</v>
      </c>
      <c r="U5" s="50">
        <v>28326</v>
      </c>
      <c r="V5" s="51">
        <v>15750</v>
      </c>
      <c r="W5" t="str">
        <f t="shared" ref="W5:W68" si="0">CONCATENATE(P5," ",Q5)</f>
        <v>Andre Fernendes</v>
      </c>
      <c r="X5" t="str">
        <f t="shared" ref="X5:X68" si="1">_xlfn.CONCAT("Hello"," ",P5," ",Q5)</f>
        <v>Hello Andre Fernendes</v>
      </c>
      <c r="Y5" t="s">
        <v>709</v>
      </c>
      <c r="Z5" t="s">
        <v>809</v>
      </c>
    </row>
    <row r="6" spans="1:26">
      <c r="A6" t="s">
        <v>460</v>
      </c>
      <c r="B6" s="75">
        <v>1390</v>
      </c>
      <c r="C6" t="s">
        <v>455</v>
      </c>
      <c r="D6" t="s">
        <v>452</v>
      </c>
      <c r="E6" t="s">
        <v>461</v>
      </c>
      <c r="I6" s="81" t="s">
        <v>458</v>
      </c>
      <c r="J6" s="82">
        <v>10644</v>
      </c>
      <c r="K6" s="81" t="s">
        <v>451</v>
      </c>
      <c r="L6" s="81" t="s">
        <v>459</v>
      </c>
      <c r="O6" s="48">
        <v>13</v>
      </c>
      <c r="P6" s="49" t="s">
        <v>146</v>
      </c>
      <c r="Q6" s="49" t="s">
        <v>147</v>
      </c>
      <c r="R6" s="49" t="s">
        <v>148</v>
      </c>
      <c r="S6" s="49" t="s">
        <v>140</v>
      </c>
      <c r="T6" s="49" t="s">
        <v>149</v>
      </c>
      <c r="U6" s="50">
        <v>31027</v>
      </c>
      <c r="V6" s="51">
        <v>19250</v>
      </c>
      <c r="W6" t="str">
        <f t="shared" si="0"/>
        <v>Meera Lalwani</v>
      </c>
      <c r="X6" t="str">
        <f t="shared" si="1"/>
        <v>Hello Meera Lalwani</v>
      </c>
      <c r="Y6" t="s">
        <v>710</v>
      </c>
      <c r="Z6" t="s">
        <v>810</v>
      </c>
    </row>
    <row r="7" spans="1:26">
      <c r="A7" t="s">
        <v>462</v>
      </c>
      <c r="B7" s="75">
        <v>4865</v>
      </c>
      <c r="C7" t="s">
        <v>455</v>
      </c>
      <c r="D7" t="s">
        <v>456</v>
      </c>
      <c r="E7" t="s">
        <v>457</v>
      </c>
      <c r="I7" s="81" t="s">
        <v>460</v>
      </c>
      <c r="J7" s="82">
        <v>1390</v>
      </c>
      <c r="K7" s="81" t="s">
        <v>455</v>
      </c>
      <c r="L7" s="81" t="s">
        <v>452</v>
      </c>
      <c r="O7" s="48">
        <v>17</v>
      </c>
      <c r="P7" s="49" t="s">
        <v>150</v>
      </c>
      <c r="Q7" s="49" t="s">
        <v>151</v>
      </c>
      <c r="R7" s="49" t="s">
        <v>152</v>
      </c>
      <c r="S7" s="49" t="s">
        <v>140</v>
      </c>
      <c r="T7" s="49" t="s">
        <v>141</v>
      </c>
      <c r="U7" s="50">
        <v>30376</v>
      </c>
      <c r="V7" s="51">
        <v>15750</v>
      </c>
      <c r="W7" t="str">
        <f t="shared" si="0"/>
        <v>aalok Trivedi</v>
      </c>
      <c r="X7" t="str">
        <f t="shared" si="1"/>
        <v>Hello aalok Trivedi</v>
      </c>
      <c r="Y7" t="s">
        <v>711</v>
      </c>
      <c r="Z7" t="s">
        <v>811</v>
      </c>
    </row>
    <row r="8" spans="1:26">
      <c r="A8" t="s">
        <v>458</v>
      </c>
      <c r="B8" s="75">
        <v>12438</v>
      </c>
      <c r="C8" t="s">
        <v>451</v>
      </c>
      <c r="D8" t="s">
        <v>463</v>
      </c>
      <c r="E8" t="s">
        <v>461</v>
      </c>
      <c r="I8" s="79" t="s">
        <v>462</v>
      </c>
      <c r="J8" s="80">
        <v>4865</v>
      </c>
      <c r="K8" s="79" t="s">
        <v>455</v>
      </c>
      <c r="L8" s="79" t="s">
        <v>456</v>
      </c>
      <c r="O8" s="48">
        <v>21</v>
      </c>
      <c r="P8" s="49" t="s">
        <v>153</v>
      </c>
      <c r="Q8" s="49" t="s">
        <v>154</v>
      </c>
      <c r="R8" s="49" t="s">
        <v>144</v>
      </c>
      <c r="S8" s="49" t="s">
        <v>140</v>
      </c>
      <c r="T8" s="49" t="s">
        <v>155</v>
      </c>
      <c r="U8" s="50">
        <v>36317</v>
      </c>
      <c r="V8" s="51">
        <v>7875</v>
      </c>
      <c r="W8" t="str">
        <f t="shared" si="0"/>
        <v>Satinder Kaur Sasan</v>
      </c>
      <c r="X8" t="str">
        <f t="shared" si="1"/>
        <v>Hello Satinder Kaur Sasan</v>
      </c>
      <c r="Y8" t="s">
        <v>712</v>
      </c>
      <c r="Z8" t="s">
        <v>812</v>
      </c>
    </row>
    <row r="9" spans="1:26">
      <c r="A9" t="s">
        <v>454</v>
      </c>
      <c r="B9" s="75">
        <v>9339</v>
      </c>
      <c r="C9" t="s">
        <v>451</v>
      </c>
      <c r="D9" t="s">
        <v>459</v>
      </c>
      <c r="E9" t="s">
        <v>457</v>
      </c>
      <c r="I9" s="83" t="s">
        <v>458</v>
      </c>
      <c r="J9" s="84">
        <v>12438</v>
      </c>
      <c r="K9" s="83" t="s">
        <v>451</v>
      </c>
      <c r="L9" s="83" t="s">
        <v>463</v>
      </c>
      <c r="O9" s="48">
        <v>26</v>
      </c>
      <c r="P9" s="49" t="s">
        <v>156</v>
      </c>
      <c r="Q9" s="49" t="s">
        <v>157</v>
      </c>
      <c r="R9" s="49" t="s">
        <v>139</v>
      </c>
      <c r="S9" s="49" t="s">
        <v>140</v>
      </c>
      <c r="T9" s="49" t="s">
        <v>141</v>
      </c>
      <c r="U9" s="50">
        <v>30225</v>
      </c>
      <c r="V9" s="51">
        <v>19250</v>
      </c>
      <c r="W9" t="str">
        <f t="shared" si="0"/>
        <v>Bharat Shetty</v>
      </c>
      <c r="X9" t="str">
        <f t="shared" si="1"/>
        <v>Hello Bharat Shetty</v>
      </c>
      <c r="Y9" t="s">
        <v>713</v>
      </c>
      <c r="Z9" t="s">
        <v>813</v>
      </c>
    </row>
    <row r="10" spans="1:26">
      <c r="A10" t="s">
        <v>450</v>
      </c>
      <c r="B10" s="75">
        <v>18919</v>
      </c>
      <c r="C10" t="s">
        <v>455</v>
      </c>
      <c r="D10" t="s">
        <v>452</v>
      </c>
      <c r="E10" t="s">
        <v>457</v>
      </c>
      <c r="I10" s="85" t="s">
        <v>454</v>
      </c>
      <c r="J10" s="86">
        <v>9339</v>
      </c>
      <c r="K10" s="85" t="s">
        <v>451</v>
      </c>
      <c r="L10" s="85" t="s">
        <v>459</v>
      </c>
      <c r="O10" s="48">
        <v>30</v>
      </c>
      <c r="P10" s="49" t="s">
        <v>158</v>
      </c>
      <c r="Q10" s="49" t="s">
        <v>159</v>
      </c>
      <c r="R10" s="49" t="s">
        <v>160</v>
      </c>
      <c r="S10" s="49" t="s">
        <v>140</v>
      </c>
      <c r="T10" s="49" t="s">
        <v>155</v>
      </c>
      <c r="U10" s="50">
        <v>32435</v>
      </c>
      <c r="V10" s="51">
        <v>14175</v>
      </c>
      <c r="W10" t="str">
        <f t="shared" si="0"/>
        <v>Aalam Qureshi</v>
      </c>
      <c r="X10" t="str">
        <f t="shared" si="1"/>
        <v>Hello Aalam Qureshi</v>
      </c>
      <c r="Y10" t="s">
        <v>714</v>
      </c>
      <c r="Z10" t="s">
        <v>814</v>
      </c>
    </row>
    <row r="11" spans="1:26">
      <c r="A11" t="s">
        <v>460</v>
      </c>
      <c r="B11" s="75">
        <v>9213</v>
      </c>
      <c r="C11" t="s">
        <v>455</v>
      </c>
      <c r="D11" t="s">
        <v>456</v>
      </c>
      <c r="E11" t="s">
        <v>453</v>
      </c>
      <c r="I11" s="87" t="s">
        <v>450</v>
      </c>
      <c r="J11" s="88">
        <v>18919</v>
      </c>
      <c r="K11" s="87" t="s">
        <v>455</v>
      </c>
      <c r="L11" s="87" t="s">
        <v>452</v>
      </c>
      <c r="O11" s="48">
        <v>41</v>
      </c>
      <c r="P11" s="49" t="s">
        <v>161</v>
      </c>
      <c r="Q11" s="49" t="s">
        <v>162</v>
      </c>
      <c r="R11" s="49" t="s">
        <v>152</v>
      </c>
      <c r="S11" s="49" t="s">
        <v>140</v>
      </c>
      <c r="T11" s="49" t="s">
        <v>145</v>
      </c>
      <c r="U11" s="50">
        <v>35595</v>
      </c>
      <c r="V11" s="51">
        <v>7875</v>
      </c>
      <c r="W11" t="str">
        <f t="shared" si="0"/>
        <v>Kirtikar Sardesai</v>
      </c>
      <c r="X11" t="str">
        <f t="shared" si="1"/>
        <v>Hello Kirtikar Sardesai</v>
      </c>
      <c r="Y11" t="s">
        <v>715</v>
      </c>
      <c r="Z11" t="s">
        <v>815</v>
      </c>
    </row>
    <row r="12" spans="1:26">
      <c r="A12" t="s">
        <v>460</v>
      </c>
      <c r="B12" s="75">
        <v>7433</v>
      </c>
      <c r="C12" t="s">
        <v>451</v>
      </c>
      <c r="D12" t="s">
        <v>463</v>
      </c>
      <c r="E12" t="s">
        <v>461</v>
      </c>
      <c r="I12" s="79" t="s">
        <v>460</v>
      </c>
      <c r="J12" s="80">
        <v>9213</v>
      </c>
      <c r="K12" s="79" t="s">
        <v>455</v>
      </c>
      <c r="L12" s="79" t="s">
        <v>456</v>
      </c>
      <c r="O12" s="48">
        <v>42</v>
      </c>
      <c r="P12" s="49" t="s">
        <v>163</v>
      </c>
      <c r="Q12" s="49" t="s">
        <v>164</v>
      </c>
      <c r="R12" s="49" t="s">
        <v>165</v>
      </c>
      <c r="S12" s="49" t="s">
        <v>140</v>
      </c>
      <c r="T12" s="49" t="s">
        <v>149</v>
      </c>
      <c r="U12" s="50">
        <v>33510</v>
      </c>
      <c r="V12" s="51">
        <v>13300</v>
      </c>
      <c r="W12" t="str">
        <f t="shared" si="0"/>
        <v>Pooja Gokhale</v>
      </c>
      <c r="X12" t="str">
        <f t="shared" si="1"/>
        <v>Hello Pooja Gokhale</v>
      </c>
      <c r="Y12" t="s">
        <v>716</v>
      </c>
      <c r="Z12" t="s">
        <v>816</v>
      </c>
    </row>
    <row r="13" spans="1:26">
      <c r="A13" t="s">
        <v>462</v>
      </c>
      <c r="B13" s="75">
        <v>3255</v>
      </c>
      <c r="C13" t="s">
        <v>455</v>
      </c>
      <c r="D13" t="s">
        <v>459</v>
      </c>
      <c r="E13" t="s">
        <v>461</v>
      </c>
      <c r="I13" s="83" t="s">
        <v>460</v>
      </c>
      <c r="J13" s="84">
        <v>7433</v>
      </c>
      <c r="K13" s="83" t="s">
        <v>451</v>
      </c>
      <c r="L13" s="83" t="s">
        <v>463</v>
      </c>
      <c r="O13" s="48">
        <v>44</v>
      </c>
      <c r="P13" s="49" t="s">
        <v>166</v>
      </c>
      <c r="Q13" s="49" t="s">
        <v>167</v>
      </c>
      <c r="R13" s="49" t="s">
        <v>160</v>
      </c>
      <c r="S13" s="49" t="s">
        <v>140</v>
      </c>
      <c r="T13" s="49" t="s">
        <v>141</v>
      </c>
      <c r="U13" s="50">
        <v>33194</v>
      </c>
      <c r="V13" s="51">
        <v>13825</v>
      </c>
      <c r="W13" t="str">
        <f t="shared" si="0"/>
        <v>Shaheen Khan</v>
      </c>
      <c r="X13" t="str">
        <f t="shared" si="1"/>
        <v>Hello Shaheen Khan</v>
      </c>
      <c r="Y13" t="s">
        <v>717</v>
      </c>
      <c r="Z13" t="s">
        <v>817</v>
      </c>
    </row>
    <row r="14" spans="1:26">
      <c r="A14" t="s">
        <v>458</v>
      </c>
      <c r="B14" s="75">
        <v>14867</v>
      </c>
      <c r="C14" t="s">
        <v>455</v>
      </c>
      <c r="D14" t="s">
        <v>452</v>
      </c>
      <c r="E14" t="s">
        <v>453</v>
      </c>
      <c r="I14" s="81" t="s">
        <v>462</v>
      </c>
      <c r="J14" s="82">
        <v>3255</v>
      </c>
      <c r="K14" s="81" t="s">
        <v>455</v>
      </c>
      <c r="L14" s="81" t="s">
        <v>459</v>
      </c>
      <c r="O14" s="48">
        <v>54</v>
      </c>
      <c r="P14" s="49" t="s">
        <v>168</v>
      </c>
      <c r="Q14" s="49" t="s">
        <v>169</v>
      </c>
      <c r="R14" s="49" t="s">
        <v>170</v>
      </c>
      <c r="S14" s="49" t="s">
        <v>140</v>
      </c>
      <c r="T14" s="49" t="s">
        <v>171</v>
      </c>
      <c r="U14" s="50">
        <v>34761</v>
      </c>
      <c r="V14" s="51">
        <v>15750</v>
      </c>
      <c r="W14" t="str">
        <f t="shared" si="0"/>
        <v>Vishal Virsinghani</v>
      </c>
      <c r="X14" t="str">
        <f t="shared" si="1"/>
        <v>Hello Vishal Virsinghani</v>
      </c>
      <c r="Y14" t="s">
        <v>718</v>
      </c>
      <c r="Z14" t="s">
        <v>818</v>
      </c>
    </row>
    <row r="15" spans="1:26">
      <c r="A15" t="s">
        <v>458</v>
      </c>
      <c r="B15" s="75">
        <v>19302</v>
      </c>
      <c r="C15" t="s">
        <v>451</v>
      </c>
      <c r="D15" t="s">
        <v>456</v>
      </c>
      <c r="E15" t="s">
        <v>457</v>
      </c>
      <c r="I15" s="87" t="s">
        <v>458</v>
      </c>
      <c r="J15" s="88">
        <v>14867</v>
      </c>
      <c r="K15" s="87" t="s">
        <v>455</v>
      </c>
      <c r="L15" s="87" t="s">
        <v>452</v>
      </c>
      <c r="O15" s="48">
        <v>55</v>
      </c>
      <c r="P15" s="49" t="s">
        <v>172</v>
      </c>
      <c r="Q15" s="49" t="s">
        <v>173</v>
      </c>
      <c r="R15" s="49" t="s">
        <v>170</v>
      </c>
      <c r="S15" s="49" t="s">
        <v>140</v>
      </c>
      <c r="T15" s="49" t="s">
        <v>174</v>
      </c>
      <c r="U15" s="50">
        <v>31717</v>
      </c>
      <c r="V15" s="51">
        <v>15750</v>
      </c>
      <c r="W15" t="str">
        <f t="shared" si="0"/>
        <v>Lalita Rao</v>
      </c>
      <c r="X15" t="str">
        <f t="shared" si="1"/>
        <v>Hello Lalita Rao</v>
      </c>
      <c r="Y15" t="s">
        <v>719</v>
      </c>
      <c r="Z15" t="s">
        <v>819</v>
      </c>
    </row>
    <row r="16" spans="1:26">
      <c r="A16" t="s">
        <v>450</v>
      </c>
      <c r="B16" s="75">
        <v>9698</v>
      </c>
      <c r="C16" t="s">
        <v>455</v>
      </c>
      <c r="D16" t="s">
        <v>463</v>
      </c>
      <c r="E16" t="s">
        <v>461</v>
      </c>
      <c r="I16" s="79" t="s">
        <v>458</v>
      </c>
      <c r="J16" s="80">
        <v>19302</v>
      </c>
      <c r="K16" s="79" t="s">
        <v>451</v>
      </c>
      <c r="L16" s="79" t="s">
        <v>456</v>
      </c>
      <c r="O16" s="48">
        <v>65</v>
      </c>
      <c r="P16" s="49" t="s">
        <v>175</v>
      </c>
      <c r="Q16" s="49" t="s">
        <v>176</v>
      </c>
      <c r="R16" s="49" t="s">
        <v>170</v>
      </c>
      <c r="S16" s="49" t="s">
        <v>140</v>
      </c>
      <c r="T16" s="49" t="s">
        <v>149</v>
      </c>
      <c r="U16" s="50">
        <v>32442</v>
      </c>
      <c r="V16" s="51">
        <v>17500</v>
      </c>
      <c r="W16" t="str">
        <f t="shared" si="0"/>
        <v>Timsi Desai</v>
      </c>
      <c r="X16" t="str">
        <f t="shared" si="1"/>
        <v>Hello Timsi Desai</v>
      </c>
      <c r="Y16" t="s">
        <v>720</v>
      </c>
      <c r="Z16" t="s">
        <v>820</v>
      </c>
    </row>
    <row r="17" spans="7:26">
      <c r="I17" s="85" t="s">
        <v>450</v>
      </c>
      <c r="J17" s="86">
        <v>9698</v>
      </c>
      <c r="K17" s="85" t="s">
        <v>455</v>
      </c>
      <c r="L17" s="85" t="s">
        <v>463</v>
      </c>
      <c r="O17" s="48">
        <v>70</v>
      </c>
      <c r="P17" s="49" t="s">
        <v>177</v>
      </c>
      <c r="Q17" s="49" t="s">
        <v>178</v>
      </c>
      <c r="R17" s="49" t="s">
        <v>144</v>
      </c>
      <c r="S17" s="49" t="s">
        <v>140</v>
      </c>
      <c r="T17" s="49" t="s">
        <v>149</v>
      </c>
      <c r="U17" s="50">
        <v>34762</v>
      </c>
      <c r="V17" s="51">
        <v>14000</v>
      </c>
      <c r="W17" t="str">
        <f t="shared" si="0"/>
        <v>Reeta Naik</v>
      </c>
      <c r="X17" t="str">
        <f t="shared" si="1"/>
        <v>Hello Reeta Naik</v>
      </c>
      <c r="Y17" t="s">
        <v>721</v>
      </c>
      <c r="Z17" t="s">
        <v>821</v>
      </c>
    </row>
    <row r="18" spans="7:26">
      <c r="G18" t="s">
        <v>690</v>
      </c>
      <c r="O18" s="48">
        <v>74</v>
      </c>
      <c r="P18" s="49" t="s">
        <v>179</v>
      </c>
      <c r="Q18" s="49" t="s">
        <v>180</v>
      </c>
      <c r="R18" s="49" t="s">
        <v>139</v>
      </c>
      <c r="S18" s="49" t="s">
        <v>140</v>
      </c>
      <c r="T18" s="49" t="s">
        <v>145</v>
      </c>
      <c r="U18" s="50">
        <v>32440</v>
      </c>
      <c r="V18" s="51">
        <v>17500</v>
      </c>
      <c r="W18" t="str">
        <f t="shared" si="0"/>
        <v>Nita Pandhya</v>
      </c>
      <c r="X18" t="str">
        <f t="shared" si="1"/>
        <v>Hello Nita Pandhya</v>
      </c>
      <c r="Y18" t="s">
        <v>722</v>
      </c>
      <c r="Z18" t="s">
        <v>822</v>
      </c>
    </row>
    <row r="19" spans="7:26">
      <c r="O19" s="48">
        <v>75</v>
      </c>
      <c r="P19" s="49" t="s">
        <v>181</v>
      </c>
      <c r="Q19" s="49" t="s">
        <v>182</v>
      </c>
      <c r="R19" s="49" t="s">
        <v>152</v>
      </c>
      <c r="S19" s="49" t="s">
        <v>140</v>
      </c>
      <c r="T19" s="49" t="s">
        <v>149</v>
      </c>
      <c r="U19" s="50">
        <v>32441</v>
      </c>
      <c r="V19" s="51">
        <v>17500</v>
      </c>
      <c r="W19" t="str">
        <f t="shared" si="0"/>
        <v>Suraj Saksena</v>
      </c>
      <c r="X19" t="str">
        <f t="shared" si="1"/>
        <v>Hello Suraj Saksena</v>
      </c>
      <c r="Y19" t="s">
        <v>723</v>
      </c>
      <c r="Z19" t="s">
        <v>823</v>
      </c>
    </row>
    <row r="20" spans="7:26">
      <c r="O20" s="48">
        <v>82</v>
      </c>
      <c r="P20" s="49" t="s">
        <v>183</v>
      </c>
      <c r="Q20" s="49" t="s">
        <v>184</v>
      </c>
      <c r="R20" s="49" t="s">
        <v>165</v>
      </c>
      <c r="S20" s="49" t="s">
        <v>140</v>
      </c>
      <c r="T20" s="49" t="s">
        <v>141</v>
      </c>
      <c r="U20" s="50">
        <v>32448</v>
      </c>
      <c r="V20" s="51">
        <v>17500</v>
      </c>
      <c r="W20" t="str">
        <f t="shared" si="0"/>
        <v>Kalpana Shirishkar</v>
      </c>
      <c r="X20" t="str">
        <f t="shared" si="1"/>
        <v>Hello Kalpana Shirishkar</v>
      </c>
      <c r="Y20" t="s">
        <v>724</v>
      </c>
      <c r="Z20" t="s">
        <v>824</v>
      </c>
    </row>
    <row r="21" spans="7:26">
      <c r="O21" s="48">
        <v>84</v>
      </c>
      <c r="P21" s="49" t="s">
        <v>185</v>
      </c>
      <c r="Q21" s="49" t="s">
        <v>186</v>
      </c>
      <c r="R21" s="49" t="s">
        <v>165</v>
      </c>
      <c r="S21" s="49" t="s">
        <v>140</v>
      </c>
      <c r="T21" s="49" t="s">
        <v>149</v>
      </c>
      <c r="U21" s="50">
        <v>36222</v>
      </c>
      <c r="V21" s="51">
        <v>7000</v>
      </c>
      <c r="W21" t="str">
        <f t="shared" si="0"/>
        <v>Pinky Robert</v>
      </c>
      <c r="X21" t="str">
        <f t="shared" si="1"/>
        <v>Hello Pinky Robert</v>
      </c>
      <c r="Y21" t="s">
        <v>725</v>
      </c>
      <c r="Z21" t="s">
        <v>825</v>
      </c>
    </row>
    <row r="22" spans="7:26">
      <c r="O22" s="48">
        <v>91</v>
      </c>
      <c r="P22" s="49" t="s">
        <v>187</v>
      </c>
      <c r="Q22" s="49" t="s">
        <v>188</v>
      </c>
      <c r="R22" s="49" t="s">
        <v>139</v>
      </c>
      <c r="S22" s="49" t="s">
        <v>140</v>
      </c>
      <c r="T22" s="49" t="s">
        <v>149</v>
      </c>
      <c r="U22" s="50">
        <v>29172</v>
      </c>
      <c r="V22" s="51">
        <v>22750</v>
      </c>
      <c r="W22" t="str">
        <f t="shared" si="0"/>
        <v>Niki Digaria</v>
      </c>
      <c r="X22" t="str">
        <f t="shared" si="1"/>
        <v>Hello Niki Digaria</v>
      </c>
      <c r="Y22" t="s">
        <v>726</v>
      </c>
      <c r="Z22" t="s">
        <v>826</v>
      </c>
    </row>
    <row r="23" spans="7:26">
      <c r="O23" s="48">
        <v>92</v>
      </c>
      <c r="P23" s="49" t="s">
        <v>189</v>
      </c>
      <c r="Q23" s="49" t="s">
        <v>190</v>
      </c>
      <c r="R23" s="49" t="s">
        <v>144</v>
      </c>
      <c r="S23" s="49" t="s">
        <v>140</v>
      </c>
      <c r="T23" s="49" t="s">
        <v>171</v>
      </c>
      <c r="U23" s="50">
        <v>32603</v>
      </c>
      <c r="V23" s="51">
        <v>17325</v>
      </c>
      <c r="W23" t="str">
        <f t="shared" si="0"/>
        <v>Payal Singhani</v>
      </c>
      <c r="X23" t="str">
        <f t="shared" si="1"/>
        <v>Hello Payal Singhani</v>
      </c>
      <c r="Y23" t="s">
        <v>727</v>
      </c>
      <c r="Z23" t="s">
        <v>827</v>
      </c>
    </row>
    <row r="24" spans="7:26">
      <c r="O24" s="48">
        <v>1</v>
      </c>
      <c r="P24" s="49" t="s">
        <v>191</v>
      </c>
      <c r="Q24" s="49" t="s">
        <v>192</v>
      </c>
      <c r="R24" s="49" t="s">
        <v>139</v>
      </c>
      <c r="S24" s="49" t="s">
        <v>193</v>
      </c>
      <c r="T24" s="49" t="s">
        <v>194</v>
      </c>
      <c r="U24" s="50">
        <v>28126</v>
      </c>
      <c r="V24" s="51">
        <v>21875</v>
      </c>
      <c r="W24" t="str">
        <f t="shared" si="0"/>
        <v>Raja Raymondekar</v>
      </c>
      <c r="X24" t="str">
        <f t="shared" si="1"/>
        <v>Hello Raja Raymondekar</v>
      </c>
      <c r="Y24" t="s">
        <v>728</v>
      </c>
      <c r="Z24" t="s">
        <v>829</v>
      </c>
    </row>
    <row r="25" spans="7:26">
      <c r="O25" s="48">
        <v>4</v>
      </c>
      <c r="P25" s="49" t="s">
        <v>195</v>
      </c>
      <c r="Q25" s="49" t="s">
        <v>196</v>
      </c>
      <c r="R25" s="49" t="s">
        <v>144</v>
      </c>
      <c r="S25" s="49" t="s">
        <v>193</v>
      </c>
      <c r="T25" s="49" t="s">
        <v>29</v>
      </c>
      <c r="U25" s="50">
        <v>29183</v>
      </c>
      <c r="V25" s="51">
        <v>12250</v>
      </c>
      <c r="W25" t="str">
        <f t="shared" si="0"/>
        <v>Beena Mavadia</v>
      </c>
      <c r="X25" t="str">
        <f t="shared" si="1"/>
        <v>Hello Beena Mavadia</v>
      </c>
      <c r="Y25" t="s">
        <v>729</v>
      </c>
      <c r="Z25" t="s">
        <v>830</v>
      </c>
    </row>
    <row r="26" spans="7:26">
      <c r="O26" s="48">
        <v>5</v>
      </c>
      <c r="P26" s="49" t="s">
        <v>197</v>
      </c>
      <c r="Q26" s="49" t="s">
        <v>198</v>
      </c>
      <c r="R26" s="49" t="s">
        <v>165</v>
      </c>
      <c r="S26" s="49" t="s">
        <v>193</v>
      </c>
      <c r="T26" s="49" t="s">
        <v>199</v>
      </c>
      <c r="U26" s="50">
        <v>32755</v>
      </c>
      <c r="V26" s="51">
        <v>21000</v>
      </c>
      <c r="W26" t="str">
        <f t="shared" si="0"/>
        <v>Seema Ranganathan</v>
      </c>
      <c r="X26" t="str">
        <f t="shared" si="1"/>
        <v>Hello Seema Ranganathan</v>
      </c>
      <c r="Y26" t="s">
        <v>730</v>
      </c>
      <c r="Z26" t="s">
        <v>831</v>
      </c>
    </row>
    <row r="27" spans="7:26">
      <c r="O27" s="48">
        <v>6</v>
      </c>
      <c r="P27" s="49" t="s">
        <v>200</v>
      </c>
      <c r="Q27" s="49" t="s">
        <v>201</v>
      </c>
      <c r="R27" s="49" t="s">
        <v>165</v>
      </c>
      <c r="S27" s="49" t="s">
        <v>193</v>
      </c>
      <c r="T27" s="49" t="s">
        <v>202</v>
      </c>
      <c r="U27" s="50">
        <v>32390</v>
      </c>
      <c r="V27" s="51">
        <v>12425</v>
      </c>
      <c r="W27" t="str">
        <f t="shared" si="0"/>
        <v>Julie D'Souza</v>
      </c>
      <c r="X27" t="str">
        <f t="shared" si="1"/>
        <v>Hello Julie D'Souza</v>
      </c>
      <c r="Y27" t="s">
        <v>731</v>
      </c>
      <c r="Z27" t="s">
        <v>832</v>
      </c>
    </row>
    <row r="28" spans="7:26">
      <c r="O28" s="48">
        <v>8</v>
      </c>
      <c r="P28" s="49" t="s">
        <v>203</v>
      </c>
      <c r="Q28" s="49" t="s">
        <v>204</v>
      </c>
      <c r="R28" s="49" t="s">
        <v>165</v>
      </c>
      <c r="S28" s="49" t="s">
        <v>193</v>
      </c>
      <c r="T28" s="49" t="s">
        <v>205</v>
      </c>
      <c r="U28" s="50">
        <v>32755</v>
      </c>
      <c r="V28" s="51">
        <v>12425</v>
      </c>
      <c r="W28" t="str">
        <f t="shared" si="0"/>
        <v>Neena Mukherjee</v>
      </c>
      <c r="X28" t="str">
        <f t="shared" si="1"/>
        <v>Hello Neena Mukherjee</v>
      </c>
      <c r="Y28" t="s">
        <v>732</v>
      </c>
      <c r="Z28" t="s">
        <v>833</v>
      </c>
    </row>
    <row r="29" spans="7:26">
      <c r="O29" s="48">
        <v>9</v>
      </c>
      <c r="P29" s="49" t="s">
        <v>206</v>
      </c>
      <c r="Q29" s="49" t="s">
        <v>207</v>
      </c>
      <c r="R29" s="49" t="s">
        <v>139</v>
      </c>
      <c r="S29" s="49" t="s">
        <v>193</v>
      </c>
      <c r="T29" s="49" t="s">
        <v>208</v>
      </c>
      <c r="U29" s="50">
        <v>36506</v>
      </c>
      <c r="V29" s="51">
        <v>14875</v>
      </c>
      <c r="W29" t="str">
        <f t="shared" si="0"/>
        <v>Pankaj Sutradhar</v>
      </c>
      <c r="X29" t="str">
        <f t="shared" si="1"/>
        <v>Hello Pankaj Sutradhar</v>
      </c>
      <c r="Y29" t="s">
        <v>733</v>
      </c>
      <c r="Z29" t="s">
        <v>834</v>
      </c>
    </row>
    <row r="30" spans="7:26">
      <c r="O30" s="48">
        <v>12</v>
      </c>
      <c r="P30" s="49" t="s">
        <v>209</v>
      </c>
      <c r="Q30" s="49" t="s">
        <v>210</v>
      </c>
      <c r="R30" s="49" t="s">
        <v>152</v>
      </c>
      <c r="S30" s="49" t="s">
        <v>193</v>
      </c>
      <c r="T30" s="49" t="s">
        <v>211</v>
      </c>
      <c r="U30" s="50">
        <v>30376</v>
      </c>
      <c r="V30" s="51">
        <v>21000</v>
      </c>
      <c r="W30" t="str">
        <f t="shared" si="0"/>
        <v>Shilpa Lele</v>
      </c>
      <c r="X30" t="str">
        <f t="shared" si="1"/>
        <v>Hello Shilpa Lele</v>
      </c>
      <c r="Y30" t="s">
        <v>734</v>
      </c>
      <c r="Z30" t="s">
        <v>835</v>
      </c>
    </row>
    <row r="31" spans="7:26">
      <c r="O31" s="48">
        <v>15</v>
      </c>
      <c r="P31" s="49" t="s">
        <v>212</v>
      </c>
      <c r="Q31" s="49" t="s">
        <v>213</v>
      </c>
      <c r="R31" s="49" t="s">
        <v>160</v>
      </c>
      <c r="S31" s="49" t="s">
        <v>193</v>
      </c>
      <c r="T31" s="49" t="s">
        <v>211</v>
      </c>
      <c r="U31" s="50">
        <v>31029</v>
      </c>
      <c r="V31" s="51">
        <v>14875</v>
      </c>
      <c r="W31" t="str">
        <f t="shared" si="0"/>
        <v>K. Sita Narayanan</v>
      </c>
      <c r="X31" t="str">
        <f t="shared" si="1"/>
        <v>Hello K. Sita Narayanan</v>
      </c>
      <c r="Y31" t="s">
        <v>735</v>
      </c>
      <c r="Z31" t="s">
        <v>836</v>
      </c>
    </row>
    <row r="32" spans="7:26">
      <c r="O32" s="48">
        <v>16</v>
      </c>
      <c r="P32" s="49" t="s">
        <v>214</v>
      </c>
      <c r="Q32" s="49" t="s">
        <v>215</v>
      </c>
      <c r="R32" s="49" t="s">
        <v>160</v>
      </c>
      <c r="S32" s="49" t="s">
        <v>193</v>
      </c>
      <c r="T32" s="49" t="s">
        <v>216</v>
      </c>
      <c r="U32" s="50">
        <v>31030</v>
      </c>
      <c r="V32" s="51">
        <v>14875</v>
      </c>
      <c r="W32" t="str">
        <f t="shared" si="0"/>
        <v>Priya Shirodkar</v>
      </c>
      <c r="X32" t="str">
        <f t="shared" si="1"/>
        <v>Hello Priya Shirodkar</v>
      </c>
      <c r="Y32" t="s">
        <v>736</v>
      </c>
      <c r="Z32" t="s">
        <v>837</v>
      </c>
    </row>
    <row r="33" spans="15:26">
      <c r="O33" s="48">
        <v>19</v>
      </c>
      <c r="P33" s="49" t="s">
        <v>217</v>
      </c>
      <c r="Q33" s="49" t="s">
        <v>218</v>
      </c>
      <c r="R33" s="49" t="s">
        <v>144</v>
      </c>
      <c r="S33" s="49" t="s">
        <v>193</v>
      </c>
      <c r="T33" s="49" t="s">
        <v>202</v>
      </c>
      <c r="U33" s="50">
        <v>31637</v>
      </c>
      <c r="V33" s="51">
        <v>10500</v>
      </c>
      <c r="W33" t="str">
        <f t="shared" si="0"/>
        <v>Parvati Khanna</v>
      </c>
      <c r="X33" t="str">
        <f t="shared" si="1"/>
        <v>Hello Parvati Khanna</v>
      </c>
      <c r="Y33" t="s">
        <v>737</v>
      </c>
      <c r="Z33" t="s">
        <v>838</v>
      </c>
    </row>
    <row r="34" spans="15:26">
      <c r="O34" s="48">
        <v>20</v>
      </c>
      <c r="P34" s="49" t="s">
        <v>219</v>
      </c>
      <c r="Q34" s="49" t="s">
        <v>220</v>
      </c>
      <c r="R34" s="49" t="s">
        <v>144</v>
      </c>
      <c r="S34" s="49" t="s">
        <v>193</v>
      </c>
      <c r="T34" s="49" t="s">
        <v>216</v>
      </c>
      <c r="U34" s="50">
        <v>36316</v>
      </c>
      <c r="V34" s="51">
        <v>5950</v>
      </c>
      <c r="W34" t="str">
        <f t="shared" si="0"/>
        <v>Farhan Sadiq</v>
      </c>
      <c r="X34" t="str">
        <f t="shared" si="1"/>
        <v>Hello Farhan Sadiq</v>
      </c>
      <c r="Y34" t="s">
        <v>738</v>
      </c>
      <c r="Z34" t="s">
        <v>839</v>
      </c>
    </row>
    <row r="35" spans="15:26">
      <c r="O35" s="48">
        <v>29</v>
      </c>
      <c r="P35" s="49" t="s">
        <v>221</v>
      </c>
      <c r="Q35" s="49" t="s">
        <v>222</v>
      </c>
      <c r="R35" s="49" t="s">
        <v>152</v>
      </c>
      <c r="S35" s="49" t="s">
        <v>193</v>
      </c>
      <c r="T35" s="49" t="s">
        <v>216</v>
      </c>
      <c r="U35" s="50">
        <v>35189</v>
      </c>
      <c r="V35" s="51">
        <v>9625</v>
      </c>
      <c r="W35" t="str">
        <f t="shared" si="0"/>
        <v>Hajra Hoonjan</v>
      </c>
      <c r="X35" t="str">
        <f t="shared" si="1"/>
        <v>Hello Hajra Hoonjan</v>
      </c>
      <c r="Y35" t="s">
        <v>739</v>
      </c>
      <c r="Z35" t="s">
        <v>840</v>
      </c>
    </row>
    <row r="36" spans="15:26">
      <c r="O36" s="48">
        <v>31</v>
      </c>
      <c r="P36" s="49" t="s">
        <v>223</v>
      </c>
      <c r="Q36" s="49" t="s">
        <v>224</v>
      </c>
      <c r="R36" s="49" t="s">
        <v>165</v>
      </c>
      <c r="S36" s="49" t="s">
        <v>193</v>
      </c>
      <c r="T36" s="49" t="s">
        <v>205</v>
      </c>
      <c r="U36" s="50">
        <v>30225</v>
      </c>
      <c r="V36" s="51">
        <v>15750</v>
      </c>
      <c r="W36" t="str">
        <f t="shared" si="0"/>
        <v>Giriraj Gupta</v>
      </c>
      <c r="X36" t="str">
        <f t="shared" si="1"/>
        <v>Hello Giriraj Gupta</v>
      </c>
      <c r="Y36" t="s">
        <v>740</v>
      </c>
      <c r="Z36" t="s">
        <v>841</v>
      </c>
    </row>
    <row r="37" spans="15:26">
      <c r="O37" s="48">
        <v>33</v>
      </c>
      <c r="P37" s="49" t="s">
        <v>225</v>
      </c>
      <c r="Q37" s="49" t="s">
        <v>226</v>
      </c>
      <c r="R37" s="49" t="s">
        <v>170</v>
      </c>
      <c r="S37" s="49" t="s">
        <v>193</v>
      </c>
      <c r="T37" s="49" t="s">
        <v>208</v>
      </c>
      <c r="U37" s="50">
        <v>35618</v>
      </c>
      <c r="V37" s="51">
        <v>7000</v>
      </c>
      <c r="W37" t="str">
        <f t="shared" si="0"/>
        <v>Tapan Ghoshal</v>
      </c>
      <c r="X37" t="str">
        <f t="shared" si="1"/>
        <v>Hello Tapan Ghoshal</v>
      </c>
      <c r="Y37" t="s">
        <v>741</v>
      </c>
      <c r="Z37" t="s">
        <v>842</v>
      </c>
    </row>
    <row r="38" spans="15:26">
      <c r="O38" s="48">
        <v>34</v>
      </c>
      <c r="P38" s="49" t="s">
        <v>227</v>
      </c>
      <c r="Q38" s="49" t="s">
        <v>228</v>
      </c>
      <c r="R38" s="49" t="s">
        <v>170</v>
      </c>
      <c r="S38" s="49" t="s">
        <v>193</v>
      </c>
      <c r="T38" s="49" t="s">
        <v>229</v>
      </c>
      <c r="U38" s="50">
        <v>33510</v>
      </c>
      <c r="V38" s="51">
        <v>8750</v>
      </c>
      <c r="W38" t="str">
        <f t="shared" si="0"/>
        <v>Zarina Vora</v>
      </c>
      <c r="X38" t="str">
        <f t="shared" si="1"/>
        <v>Hello Zarina Vora</v>
      </c>
      <c r="Y38" t="s">
        <v>742</v>
      </c>
      <c r="Z38" t="s">
        <v>843</v>
      </c>
    </row>
    <row r="39" spans="15:26">
      <c r="O39" s="48">
        <v>38</v>
      </c>
      <c r="P39" s="49" t="s">
        <v>230</v>
      </c>
      <c r="Q39" s="49" t="s">
        <v>231</v>
      </c>
      <c r="R39" s="49" t="s">
        <v>148</v>
      </c>
      <c r="S39" s="49" t="s">
        <v>193</v>
      </c>
      <c r="T39" s="49" t="s">
        <v>232</v>
      </c>
      <c r="U39" s="50">
        <v>30225</v>
      </c>
      <c r="V39" s="51">
        <v>24500</v>
      </c>
      <c r="W39" t="str">
        <f t="shared" si="0"/>
        <v>Chitra Pednekar</v>
      </c>
      <c r="X39" t="str">
        <f t="shared" si="1"/>
        <v>Hello Chitra Pednekar</v>
      </c>
      <c r="Y39" t="s">
        <v>743</v>
      </c>
      <c r="Z39" t="s">
        <v>844</v>
      </c>
    </row>
    <row r="40" spans="15:26">
      <c r="O40" s="48">
        <v>39</v>
      </c>
      <c r="P40" s="49" t="s">
        <v>233</v>
      </c>
      <c r="Q40" s="49" t="s">
        <v>234</v>
      </c>
      <c r="R40" s="49" t="s">
        <v>148</v>
      </c>
      <c r="S40" s="49" t="s">
        <v>193</v>
      </c>
      <c r="T40" s="49" t="s">
        <v>235</v>
      </c>
      <c r="U40" s="50">
        <v>30225</v>
      </c>
      <c r="V40" s="51">
        <v>24500</v>
      </c>
      <c r="W40" t="str">
        <f t="shared" si="0"/>
        <v>Sheetal Dodhia</v>
      </c>
      <c r="X40" t="str">
        <f t="shared" si="1"/>
        <v>Hello Sheetal Dodhia</v>
      </c>
      <c r="Y40" t="s">
        <v>744</v>
      </c>
      <c r="Z40" t="s">
        <v>845</v>
      </c>
    </row>
    <row r="41" spans="15:26">
      <c r="O41" s="48">
        <v>45</v>
      </c>
      <c r="P41" s="49" t="s">
        <v>236</v>
      </c>
      <c r="Q41" s="49" t="s">
        <v>237</v>
      </c>
      <c r="R41" s="49" t="s">
        <v>165</v>
      </c>
      <c r="S41" s="49" t="s">
        <v>193</v>
      </c>
      <c r="T41" s="49" t="s">
        <v>194</v>
      </c>
      <c r="U41" s="50">
        <v>35618</v>
      </c>
      <c r="V41" s="51">
        <v>11375</v>
      </c>
      <c r="W41" t="str">
        <f t="shared" si="0"/>
        <v>Kinnari Mehta</v>
      </c>
      <c r="X41" t="str">
        <f t="shared" si="1"/>
        <v>Hello Kinnari Mehta</v>
      </c>
      <c r="Y41" t="s">
        <v>745</v>
      </c>
      <c r="Z41" t="s">
        <v>846</v>
      </c>
    </row>
    <row r="42" spans="15:26">
      <c r="O42" s="48">
        <v>46</v>
      </c>
      <c r="P42" s="49" t="s">
        <v>238</v>
      </c>
      <c r="Q42" s="49" t="s">
        <v>239</v>
      </c>
      <c r="R42" s="49" t="s">
        <v>139</v>
      </c>
      <c r="S42" s="49" t="s">
        <v>193</v>
      </c>
      <c r="T42" s="49" t="s">
        <v>229</v>
      </c>
      <c r="U42" s="50">
        <v>33510</v>
      </c>
      <c r="V42" s="51">
        <v>15750</v>
      </c>
      <c r="W42" t="str">
        <f t="shared" si="0"/>
        <v>Jeena Baig</v>
      </c>
      <c r="X42" t="str">
        <f t="shared" si="1"/>
        <v>Hello Jeena Baig</v>
      </c>
      <c r="Y42" t="s">
        <v>746</v>
      </c>
      <c r="Z42" t="s">
        <v>847</v>
      </c>
    </row>
    <row r="43" spans="15:26">
      <c r="O43" s="48">
        <v>47</v>
      </c>
      <c r="P43" s="49" t="s">
        <v>240</v>
      </c>
      <c r="Q43" s="49" t="s">
        <v>241</v>
      </c>
      <c r="R43" s="49" t="s">
        <v>152</v>
      </c>
      <c r="S43" s="49" t="s">
        <v>193</v>
      </c>
      <c r="T43" s="49" t="s">
        <v>199</v>
      </c>
      <c r="U43" s="50">
        <v>32180</v>
      </c>
      <c r="V43" s="51">
        <v>15750</v>
      </c>
      <c r="W43" t="str">
        <f t="shared" si="0"/>
        <v>Vicky Joshi</v>
      </c>
      <c r="X43" t="str">
        <f t="shared" si="1"/>
        <v>Hello Vicky Joshi</v>
      </c>
      <c r="Y43" t="s">
        <v>747</v>
      </c>
      <c r="Z43" t="s">
        <v>848</v>
      </c>
    </row>
    <row r="44" spans="15:26">
      <c r="O44" s="48">
        <v>51</v>
      </c>
      <c r="P44" s="49" t="s">
        <v>242</v>
      </c>
      <c r="Q44" s="49" t="s">
        <v>243</v>
      </c>
      <c r="R44" s="49" t="s">
        <v>139</v>
      </c>
      <c r="S44" s="49" t="s">
        <v>193</v>
      </c>
      <c r="T44" s="49" t="s">
        <v>211</v>
      </c>
      <c r="U44" s="50">
        <v>32436</v>
      </c>
      <c r="V44" s="51">
        <v>15750</v>
      </c>
      <c r="W44" t="str">
        <f t="shared" si="0"/>
        <v>Mario Fernandes</v>
      </c>
      <c r="X44" t="str">
        <f t="shared" si="1"/>
        <v>Hello Mario Fernandes</v>
      </c>
      <c r="Y44" t="s">
        <v>748</v>
      </c>
      <c r="Z44" t="s">
        <v>849</v>
      </c>
    </row>
    <row r="45" spans="15:26">
      <c r="O45" s="48">
        <v>52</v>
      </c>
      <c r="P45" s="49" t="s">
        <v>244</v>
      </c>
      <c r="Q45" s="49" t="s">
        <v>245</v>
      </c>
      <c r="R45" s="49" t="s">
        <v>170</v>
      </c>
      <c r="S45" s="49" t="s">
        <v>193</v>
      </c>
      <c r="T45" s="49" t="s">
        <v>229</v>
      </c>
      <c r="U45" s="50">
        <v>32437</v>
      </c>
      <c r="V45" s="51">
        <v>19250</v>
      </c>
      <c r="W45" t="str">
        <f t="shared" si="0"/>
        <v>Heena Godbole</v>
      </c>
      <c r="X45" t="str">
        <f t="shared" si="1"/>
        <v>Hello Heena Godbole</v>
      </c>
      <c r="Y45" t="s">
        <v>749</v>
      </c>
      <c r="Z45" t="s">
        <v>850</v>
      </c>
    </row>
    <row r="46" spans="15:26">
      <c r="O46" s="48">
        <v>58</v>
      </c>
      <c r="P46" s="49" t="s">
        <v>246</v>
      </c>
      <c r="Q46" s="49" t="s">
        <v>247</v>
      </c>
      <c r="R46" s="49" t="s">
        <v>144</v>
      </c>
      <c r="S46" s="49" t="s">
        <v>193</v>
      </c>
      <c r="T46" s="49" t="s">
        <v>205</v>
      </c>
      <c r="U46" s="50">
        <v>33182</v>
      </c>
      <c r="V46" s="51">
        <v>17500</v>
      </c>
      <c r="W46" t="str">
        <f t="shared" si="0"/>
        <v>Maya Panchal</v>
      </c>
      <c r="X46" t="str">
        <f t="shared" si="1"/>
        <v>Hello Maya Panchal</v>
      </c>
      <c r="Y46" t="s">
        <v>750</v>
      </c>
      <c r="Z46" t="s">
        <v>851</v>
      </c>
    </row>
    <row r="47" spans="15:26">
      <c r="O47" s="48">
        <v>61</v>
      </c>
      <c r="P47" s="49" t="s">
        <v>248</v>
      </c>
      <c r="Q47" s="49" t="s">
        <v>249</v>
      </c>
      <c r="R47" s="49" t="s">
        <v>152</v>
      </c>
      <c r="S47" s="49" t="s">
        <v>193</v>
      </c>
      <c r="T47" s="49" t="s">
        <v>205</v>
      </c>
      <c r="U47" s="50">
        <v>32106</v>
      </c>
      <c r="V47" s="51">
        <v>19250</v>
      </c>
      <c r="W47" t="str">
        <f t="shared" si="0"/>
        <v>Anuradha Zha</v>
      </c>
      <c r="X47" t="str">
        <f t="shared" si="1"/>
        <v>Hello Anuradha Zha</v>
      </c>
      <c r="Y47" t="s">
        <v>751</v>
      </c>
      <c r="Z47" t="s">
        <v>852</v>
      </c>
    </row>
    <row r="48" spans="15:26">
      <c r="O48" s="48">
        <v>62</v>
      </c>
      <c r="P48" s="49" t="s">
        <v>250</v>
      </c>
      <c r="Q48" s="49" t="s">
        <v>151</v>
      </c>
      <c r="R48" s="49" t="s">
        <v>139</v>
      </c>
      <c r="S48" s="49" t="s">
        <v>193</v>
      </c>
      <c r="T48" s="49" t="s">
        <v>199</v>
      </c>
      <c r="U48" s="50">
        <v>32107</v>
      </c>
      <c r="V48" s="51">
        <v>19251</v>
      </c>
      <c r="W48" t="str">
        <f t="shared" si="0"/>
        <v>Asha Trivedi</v>
      </c>
      <c r="X48" t="str">
        <f t="shared" si="1"/>
        <v>Hello Asha Trivedi</v>
      </c>
      <c r="Y48" t="s">
        <v>752</v>
      </c>
      <c r="Z48" t="s">
        <v>853</v>
      </c>
    </row>
    <row r="49" spans="15:26">
      <c r="O49" s="48">
        <v>63</v>
      </c>
      <c r="P49" s="49" t="s">
        <v>251</v>
      </c>
      <c r="Q49" s="49" t="s">
        <v>252</v>
      </c>
      <c r="R49" s="49" t="s">
        <v>165</v>
      </c>
      <c r="S49" s="49" t="s">
        <v>193</v>
      </c>
      <c r="T49" s="49" t="s">
        <v>211</v>
      </c>
      <c r="U49" s="50">
        <v>32440</v>
      </c>
      <c r="V49" s="51">
        <v>17500</v>
      </c>
      <c r="W49" t="str">
        <f t="shared" si="0"/>
        <v>Waheda Sheikh</v>
      </c>
      <c r="X49" t="str">
        <f t="shared" si="1"/>
        <v>Hello Waheda Sheikh</v>
      </c>
      <c r="Y49" t="s">
        <v>753</v>
      </c>
      <c r="Z49" t="s">
        <v>854</v>
      </c>
    </row>
    <row r="50" spans="15:26">
      <c r="O50" s="48">
        <v>66</v>
      </c>
      <c r="P50" s="49" t="s">
        <v>253</v>
      </c>
      <c r="Q50" s="49" t="s">
        <v>254</v>
      </c>
      <c r="R50" s="49" t="s">
        <v>160</v>
      </c>
      <c r="S50" s="49" t="s">
        <v>193</v>
      </c>
      <c r="T50" s="49" t="s">
        <v>205</v>
      </c>
      <c r="U50" s="50">
        <v>32443</v>
      </c>
      <c r="V50" s="51">
        <v>17500</v>
      </c>
      <c r="W50" t="str">
        <f t="shared" si="0"/>
        <v>Parul Shah</v>
      </c>
      <c r="X50" t="str">
        <f t="shared" si="1"/>
        <v>Hello Parul Shah</v>
      </c>
      <c r="Y50" t="s">
        <v>754</v>
      </c>
      <c r="Z50" t="s">
        <v>855</v>
      </c>
    </row>
    <row r="51" spans="15:26">
      <c r="O51" s="48">
        <v>67</v>
      </c>
      <c r="P51" s="49" t="s">
        <v>255</v>
      </c>
      <c r="Q51" s="49" t="s">
        <v>178</v>
      </c>
      <c r="R51" s="49" t="s">
        <v>160</v>
      </c>
      <c r="S51" s="49" t="s">
        <v>193</v>
      </c>
      <c r="T51" s="49" t="s">
        <v>229</v>
      </c>
      <c r="U51" s="50">
        <v>32444</v>
      </c>
      <c r="V51" s="51">
        <v>20125</v>
      </c>
      <c r="W51" t="str">
        <f t="shared" si="0"/>
        <v>Uday Naik</v>
      </c>
      <c r="X51" t="str">
        <f t="shared" si="1"/>
        <v>Hello Uday Naik</v>
      </c>
      <c r="Y51" t="s">
        <v>755</v>
      </c>
      <c r="Z51" t="s">
        <v>856</v>
      </c>
    </row>
    <row r="52" spans="15:26">
      <c r="O52" s="48">
        <v>68</v>
      </c>
      <c r="P52" s="49" t="s">
        <v>256</v>
      </c>
      <c r="Q52" s="49" t="s">
        <v>176</v>
      </c>
      <c r="R52" s="49" t="s">
        <v>139</v>
      </c>
      <c r="S52" s="49" t="s">
        <v>193</v>
      </c>
      <c r="T52" s="49" t="s">
        <v>235</v>
      </c>
      <c r="U52" s="50">
        <v>35034</v>
      </c>
      <c r="V52" s="51">
        <v>14000</v>
      </c>
      <c r="W52" t="str">
        <f t="shared" si="0"/>
        <v>Mandakini Desai</v>
      </c>
      <c r="X52" t="str">
        <f t="shared" si="1"/>
        <v>Hello Mandakini Desai</v>
      </c>
      <c r="Y52" t="s">
        <v>756</v>
      </c>
      <c r="Z52" t="s">
        <v>857</v>
      </c>
    </row>
    <row r="53" spans="15:26">
      <c r="O53" s="48">
        <v>69</v>
      </c>
      <c r="P53" s="49" t="s">
        <v>257</v>
      </c>
      <c r="Q53" s="49" t="s">
        <v>241</v>
      </c>
      <c r="R53" s="49" t="s">
        <v>160</v>
      </c>
      <c r="S53" s="49" t="s">
        <v>193</v>
      </c>
      <c r="T53" s="49" t="s">
        <v>235</v>
      </c>
      <c r="U53" s="50">
        <v>34761</v>
      </c>
      <c r="V53" s="51">
        <v>14000</v>
      </c>
      <c r="W53" t="str">
        <f t="shared" si="0"/>
        <v>Pravin Joshi</v>
      </c>
      <c r="X53" t="str">
        <f t="shared" si="1"/>
        <v>Hello Pravin Joshi</v>
      </c>
      <c r="Y53" t="s">
        <v>757</v>
      </c>
      <c r="Z53" t="s">
        <v>858</v>
      </c>
    </row>
    <row r="54" spans="15:26">
      <c r="O54" s="48">
        <v>73</v>
      </c>
      <c r="P54" s="49" t="s">
        <v>258</v>
      </c>
      <c r="Q54" s="49" t="s">
        <v>259</v>
      </c>
      <c r="R54" s="49" t="s">
        <v>170</v>
      </c>
      <c r="S54" s="49" t="s">
        <v>193</v>
      </c>
      <c r="T54" s="49" t="s">
        <v>216</v>
      </c>
      <c r="U54" s="50">
        <v>32439</v>
      </c>
      <c r="V54" s="51">
        <v>17500</v>
      </c>
      <c r="W54" t="str">
        <f t="shared" si="0"/>
        <v>Laveena Shenoy</v>
      </c>
      <c r="X54" t="str">
        <f t="shared" si="1"/>
        <v>Hello Laveena Shenoy</v>
      </c>
      <c r="Y54" t="s">
        <v>758</v>
      </c>
      <c r="Z54" t="s">
        <v>859</v>
      </c>
    </row>
    <row r="55" spans="15:26">
      <c r="O55" s="48">
        <v>77</v>
      </c>
      <c r="P55" s="49" t="s">
        <v>260</v>
      </c>
      <c r="Q55" s="49" t="s">
        <v>254</v>
      </c>
      <c r="R55" s="49" t="s">
        <v>165</v>
      </c>
      <c r="S55" s="49" t="s">
        <v>193</v>
      </c>
      <c r="T55" s="49" t="s">
        <v>29</v>
      </c>
      <c r="U55" s="50">
        <v>32443</v>
      </c>
      <c r="V55" s="51">
        <v>17500</v>
      </c>
      <c r="W55" t="str">
        <f t="shared" si="0"/>
        <v>Drishti Shah</v>
      </c>
      <c r="X55" t="str">
        <f t="shared" si="1"/>
        <v>Hello Drishti Shah</v>
      </c>
      <c r="Y55" t="s">
        <v>759</v>
      </c>
      <c r="Z55" t="s">
        <v>860</v>
      </c>
    </row>
    <row r="56" spans="15:26">
      <c r="O56" s="48">
        <v>79</v>
      </c>
      <c r="P56" s="49" t="s">
        <v>261</v>
      </c>
      <c r="Q56" s="49" t="s">
        <v>262</v>
      </c>
      <c r="R56" s="49" t="s">
        <v>144</v>
      </c>
      <c r="S56" s="49" t="s">
        <v>193</v>
      </c>
      <c r="T56" s="49" t="s">
        <v>29</v>
      </c>
      <c r="U56" s="50">
        <v>32445</v>
      </c>
      <c r="V56" s="51">
        <v>17500</v>
      </c>
      <c r="W56" t="str">
        <f t="shared" si="0"/>
        <v>Sagar Bidkar</v>
      </c>
      <c r="X56" t="str">
        <f t="shared" si="1"/>
        <v>Hello Sagar Bidkar</v>
      </c>
      <c r="Y56" t="s">
        <v>760</v>
      </c>
      <c r="Z56" t="s">
        <v>861</v>
      </c>
    </row>
    <row r="57" spans="15:26">
      <c r="O57" s="48">
        <v>80</v>
      </c>
      <c r="P57" s="49" t="s">
        <v>263</v>
      </c>
      <c r="Q57" s="49" t="s">
        <v>264</v>
      </c>
      <c r="R57" s="49" t="s">
        <v>144</v>
      </c>
      <c r="S57" s="49" t="s">
        <v>193</v>
      </c>
      <c r="T57" s="49" t="s">
        <v>194</v>
      </c>
      <c r="U57" s="50">
        <v>32446</v>
      </c>
      <c r="V57" s="51">
        <v>17500</v>
      </c>
      <c r="W57" t="str">
        <f t="shared" si="0"/>
        <v>Dayanand Gandhi</v>
      </c>
      <c r="X57" t="str">
        <f t="shared" si="1"/>
        <v>Hello Dayanand Gandhi</v>
      </c>
      <c r="Y57" t="s">
        <v>761</v>
      </c>
      <c r="Z57" t="s">
        <v>862</v>
      </c>
    </row>
    <row r="58" spans="15:26">
      <c r="O58" s="48">
        <v>83</v>
      </c>
      <c r="P58" s="49" t="s">
        <v>265</v>
      </c>
      <c r="Q58" s="49" t="s">
        <v>254</v>
      </c>
      <c r="R58" s="49" t="s">
        <v>170</v>
      </c>
      <c r="S58" s="49" t="s">
        <v>193</v>
      </c>
      <c r="T58" s="49" t="s">
        <v>232</v>
      </c>
      <c r="U58" s="50">
        <v>36221</v>
      </c>
      <c r="V58" s="51">
        <v>7000</v>
      </c>
      <c r="W58" t="str">
        <f t="shared" si="0"/>
        <v>Kunal Shah</v>
      </c>
      <c r="X58" t="str">
        <f t="shared" si="1"/>
        <v>Hello Kunal Shah</v>
      </c>
      <c r="Y58" t="s">
        <v>762</v>
      </c>
      <c r="Z58" t="s">
        <v>863</v>
      </c>
    </row>
    <row r="59" spans="15:26">
      <c r="O59" s="48">
        <v>85</v>
      </c>
      <c r="P59" s="49" t="s">
        <v>266</v>
      </c>
      <c r="Q59" s="49" t="s">
        <v>267</v>
      </c>
      <c r="R59" s="49" t="s">
        <v>165</v>
      </c>
      <c r="S59" s="49" t="s">
        <v>193</v>
      </c>
      <c r="T59" s="49" t="s">
        <v>205</v>
      </c>
      <c r="U59" s="50">
        <v>35809</v>
      </c>
      <c r="V59" s="51">
        <v>7000</v>
      </c>
      <c r="W59" t="str">
        <f t="shared" si="0"/>
        <v>Ruby Joseph</v>
      </c>
      <c r="X59" t="str">
        <f t="shared" si="1"/>
        <v>Hello Ruby Joseph</v>
      </c>
      <c r="Y59" t="s">
        <v>763</v>
      </c>
      <c r="Z59" t="s">
        <v>864</v>
      </c>
    </row>
    <row r="60" spans="15:26">
      <c r="O60" s="48">
        <v>86</v>
      </c>
      <c r="P60" s="49" t="s">
        <v>268</v>
      </c>
      <c r="Q60" s="49" t="s">
        <v>154</v>
      </c>
      <c r="R60" s="49" t="s">
        <v>170</v>
      </c>
      <c r="S60" s="49" t="s">
        <v>193</v>
      </c>
      <c r="T60" s="49" t="s">
        <v>211</v>
      </c>
      <c r="U60" s="50">
        <v>35810</v>
      </c>
      <c r="V60" s="51">
        <v>17500</v>
      </c>
      <c r="W60" t="str">
        <f t="shared" si="0"/>
        <v>Sonia Sasan</v>
      </c>
      <c r="X60" t="str">
        <f t="shared" si="1"/>
        <v>Hello Sonia Sasan</v>
      </c>
      <c r="Y60" t="s">
        <v>764</v>
      </c>
      <c r="Z60" t="s">
        <v>865</v>
      </c>
    </row>
    <row r="61" spans="15:26">
      <c r="O61" s="48">
        <v>89</v>
      </c>
      <c r="P61" s="49" t="s">
        <v>269</v>
      </c>
      <c r="Q61" s="49" t="s">
        <v>270</v>
      </c>
      <c r="R61" s="49" t="s">
        <v>139</v>
      </c>
      <c r="S61" s="49" t="s">
        <v>193</v>
      </c>
      <c r="T61" s="49" t="s">
        <v>232</v>
      </c>
      <c r="U61" s="50">
        <v>28907</v>
      </c>
      <c r="V61" s="51">
        <v>22750</v>
      </c>
      <c r="W61" t="str">
        <f t="shared" si="0"/>
        <v>Tejal Patel</v>
      </c>
      <c r="X61" t="str">
        <f t="shared" si="1"/>
        <v>Hello Tejal Patel</v>
      </c>
      <c r="Y61" t="s">
        <v>765</v>
      </c>
      <c r="Z61" t="s">
        <v>866</v>
      </c>
    </row>
    <row r="62" spans="15:26">
      <c r="O62" s="48">
        <v>90</v>
      </c>
      <c r="P62" s="49" t="s">
        <v>271</v>
      </c>
      <c r="Q62" s="49" t="s">
        <v>237</v>
      </c>
      <c r="R62" s="49" t="s">
        <v>165</v>
      </c>
      <c r="S62" s="49" t="s">
        <v>193</v>
      </c>
      <c r="T62" s="49" t="s">
        <v>216</v>
      </c>
      <c r="U62" s="50">
        <v>29226</v>
      </c>
      <c r="V62" s="51">
        <v>22750</v>
      </c>
      <c r="W62" t="str">
        <f t="shared" si="0"/>
        <v>Priyanka Mehta</v>
      </c>
      <c r="X62" t="str">
        <f t="shared" si="1"/>
        <v>Hello Priyanka Mehta</v>
      </c>
      <c r="Y62" t="s">
        <v>766</v>
      </c>
      <c r="Z62" t="s">
        <v>867</v>
      </c>
    </row>
    <row r="63" spans="15:26">
      <c r="O63" s="48">
        <v>98</v>
      </c>
      <c r="P63" s="49" t="s">
        <v>272</v>
      </c>
      <c r="Q63" s="49" t="s">
        <v>273</v>
      </c>
      <c r="R63" s="49" t="s">
        <v>170</v>
      </c>
      <c r="S63" s="49" t="s">
        <v>193</v>
      </c>
      <c r="T63" s="49" t="s">
        <v>29</v>
      </c>
      <c r="U63" s="50">
        <v>32609</v>
      </c>
      <c r="V63" s="51">
        <v>17325</v>
      </c>
      <c r="W63" t="str">
        <f t="shared" si="0"/>
        <v>Chetan Dalvi</v>
      </c>
      <c r="X63" t="str">
        <f t="shared" si="1"/>
        <v>Hello Chetan Dalvi</v>
      </c>
      <c r="Y63" t="s">
        <v>767</v>
      </c>
      <c r="Z63" t="s">
        <v>868</v>
      </c>
    </row>
    <row r="64" spans="15:26">
      <c r="O64" s="48">
        <v>3</v>
      </c>
      <c r="P64" s="49" t="s">
        <v>274</v>
      </c>
      <c r="Q64" s="49" t="s">
        <v>275</v>
      </c>
      <c r="R64" s="49" t="s">
        <v>152</v>
      </c>
      <c r="S64" s="49" t="s">
        <v>276</v>
      </c>
      <c r="T64" s="49" t="s">
        <v>277</v>
      </c>
      <c r="U64" s="50">
        <v>36220</v>
      </c>
      <c r="V64" s="51">
        <v>7000</v>
      </c>
      <c r="W64" t="str">
        <f t="shared" si="0"/>
        <v>Kuldeep Sharma</v>
      </c>
      <c r="X64" t="str">
        <f t="shared" si="1"/>
        <v>Hello Kuldeep Sharma</v>
      </c>
      <c r="Y64" t="s">
        <v>768</v>
      </c>
      <c r="Z64" t="s">
        <v>869</v>
      </c>
    </row>
    <row r="65" spans="15:26">
      <c r="O65" s="48">
        <v>14</v>
      </c>
      <c r="P65" s="49" t="s">
        <v>233</v>
      </c>
      <c r="Q65" s="49" t="s">
        <v>176</v>
      </c>
      <c r="R65" s="49" t="s">
        <v>278</v>
      </c>
      <c r="S65" s="49" t="s">
        <v>276</v>
      </c>
      <c r="T65" s="49" t="s">
        <v>279</v>
      </c>
      <c r="U65" s="50">
        <v>31028</v>
      </c>
      <c r="V65" s="51">
        <v>49000</v>
      </c>
      <c r="W65" t="str">
        <f t="shared" si="0"/>
        <v>Sheetal Desai</v>
      </c>
      <c r="X65" t="str">
        <f t="shared" si="1"/>
        <v>Hello Sheetal Desai</v>
      </c>
      <c r="Y65" t="s">
        <v>769</v>
      </c>
      <c r="Z65" t="s">
        <v>870</v>
      </c>
    </row>
    <row r="66" spans="15:26">
      <c r="O66" s="48">
        <v>25</v>
      </c>
      <c r="P66" s="49" t="s">
        <v>280</v>
      </c>
      <c r="Q66" s="49" t="s">
        <v>281</v>
      </c>
      <c r="R66" s="49" t="s">
        <v>165</v>
      </c>
      <c r="S66" s="49" t="s">
        <v>276</v>
      </c>
      <c r="T66" s="49" t="s">
        <v>282</v>
      </c>
      <c r="U66" s="50">
        <v>36274</v>
      </c>
      <c r="V66" s="51">
        <v>7875</v>
      </c>
      <c r="W66" t="str">
        <f t="shared" si="0"/>
        <v>Jasbinder Khurana</v>
      </c>
      <c r="X66" t="str">
        <f t="shared" si="1"/>
        <v>Hello Jasbinder Khurana</v>
      </c>
      <c r="Y66" t="s">
        <v>770</v>
      </c>
      <c r="Z66" t="s">
        <v>871</v>
      </c>
    </row>
    <row r="67" spans="15:26">
      <c r="O67" s="48">
        <v>27</v>
      </c>
      <c r="P67" s="49" t="s">
        <v>283</v>
      </c>
      <c r="Q67" s="49" t="s">
        <v>284</v>
      </c>
      <c r="R67" s="49" t="s">
        <v>139</v>
      </c>
      <c r="S67" s="49" t="s">
        <v>276</v>
      </c>
      <c r="T67" s="49" t="s">
        <v>285</v>
      </c>
      <c r="U67" s="50">
        <v>33787</v>
      </c>
      <c r="V67" s="51">
        <v>13125</v>
      </c>
      <c r="W67" t="str">
        <f t="shared" si="0"/>
        <v>Rishi Malik</v>
      </c>
      <c r="X67" t="str">
        <f t="shared" si="1"/>
        <v>Hello Rishi Malik</v>
      </c>
      <c r="Y67" t="s">
        <v>771</v>
      </c>
      <c r="Z67" t="s">
        <v>872</v>
      </c>
    </row>
    <row r="68" spans="15:26">
      <c r="O68" s="48">
        <v>32</v>
      </c>
      <c r="P68" s="49" t="s">
        <v>286</v>
      </c>
      <c r="Q68" s="49" t="s">
        <v>241</v>
      </c>
      <c r="R68" s="49" t="s">
        <v>170</v>
      </c>
      <c r="S68" s="49" t="s">
        <v>276</v>
      </c>
      <c r="T68" s="49" t="s">
        <v>282</v>
      </c>
      <c r="U68" s="50">
        <v>30225</v>
      </c>
      <c r="V68" s="51">
        <v>15750</v>
      </c>
      <c r="W68" t="str">
        <f t="shared" si="0"/>
        <v>Ankur Joshi</v>
      </c>
      <c r="X68" t="str">
        <f t="shared" si="1"/>
        <v>Hello Ankur Joshi</v>
      </c>
      <c r="Y68" t="s">
        <v>772</v>
      </c>
      <c r="Z68" t="s">
        <v>873</v>
      </c>
    </row>
    <row r="69" spans="15:26">
      <c r="O69" s="48">
        <v>35</v>
      </c>
      <c r="P69" s="49" t="s">
        <v>287</v>
      </c>
      <c r="Q69" s="49" t="s">
        <v>241</v>
      </c>
      <c r="R69" s="49" t="s">
        <v>144</v>
      </c>
      <c r="S69" s="49" t="s">
        <v>276</v>
      </c>
      <c r="T69" s="49" t="s">
        <v>282</v>
      </c>
      <c r="U69" s="50">
        <v>33729</v>
      </c>
      <c r="V69" s="51">
        <v>9275</v>
      </c>
      <c r="W69" t="str">
        <f t="shared" ref="W69:W103" si="2">CONCATENATE(P69," ",Q69)</f>
        <v>Arun Joshi</v>
      </c>
      <c r="X69" t="str">
        <f t="shared" ref="X69:X103" si="3">_xlfn.CONCAT("Hello"," ",P69," ",Q69)</f>
        <v>Hello Arun Joshi</v>
      </c>
      <c r="Y69" t="s">
        <v>773</v>
      </c>
      <c r="Z69" t="s">
        <v>874</v>
      </c>
    </row>
    <row r="70" spans="15:26">
      <c r="O70" s="48">
        <v>37</v>
      </c>
      <c r="P70" s="49" t="s">
        <v>209</v>
      </c>
      <c r="Q70" s="49" t="s">
        <v>288</v>
      </c>
      <c r="R70" s="49" t="s">
        <v>148</v>
      </c>
      <c r="S70" s="49" t="s">
        <v>276</v>
      </c>
      <c r="T70" s="49" t="s">
        <v>289</v>
      </c>
      <c r="U70" s="50">
        <v>30225</v>
      </c>
      <c r="V70" s="51">
        <v>24500</v>
      </c>
      <c r="W70" t="str">
        <f t="shared" si="2"/>
        <v>Shilpa Parikh</v>
      </c>
      <c r="X70" t="str">
        <f t="shared" si="3"/>
        <v>Hello Shilpa Parikh</v>
      </c>
      <c r="Y70" t="s">
        <v>774</v>
      </c>
      <c r="Z70" t="s">
        <v>875</v>
      </c>
    </row>
    <row r="71" spans="15:26">
      <c r="O71" s="48">
        <v>40</v>
      </c>
      <c r="P71" s="49" t="s">
        <v>290</v>
      </c>
      <c r="Q71" s="49" t="s">
        <v>291</v>
      </c>
      <c r="R71" s="49" t="s">
        <v>139</v>
      </c>
      <c r="S71" s="49" t="s">
        <v>276</v>
      </c>
      <c r="T71" s="49" t="s">
        <v>282</v>
      </c>
      <c r="U71" s="50">
        <v>33510</v>
      </c>
      <c r="V71" s="51">
        <v>10500</v>
      </c>
      <c r="W71" t="str">
        <f t="shared" si="2"/>
        <v>Richa Raje</v>
      </c>
      <c r="X71" t="str">
        <f t="shared" si="3"/>
        <v>Hello Richa Raje</v>
      </c>
      <c r="Y71" t="s">
        <v>775</v>
      </c>
      <c r="Z71" t="s">
        <v>876</v>
      </c>
    </row>
    <row r="72" spans="15:26">
      <c r="O72" s="48">
        <v>49</v>
      </c>
      <c r="P72" s="49" t="s">
        <v>292</v>
      </c>
      <c r="Q72" s="49" t="s">
        <v>293</v>
      </c>
      <c r="R72" s="49" t="s">
        <v>170</v>
      </c>
      <c r="S72" s="49" t="s">
        <v>276</v>
      </c>
      <c r="T72" s="49" t="s">
        <v>279</v>
      </c>
      <c r="U72" s="50">
        <v>32435</v>
      </c>
      <c r="V72" s="51">
        <v>15750</v>
      </c>
      <c r="W72" t="str">
        <f t="shared" si="2"/>
        <v>Rakesh Kumar</v>
      </c>
      <c r="X72" t="str">
        <f t="shared" si="3"/>
        <v>Hello Rakesh Kumar</v>
      </c>
      <c r="Y72" t="s">
        <v>776</v>
      </c>
      <c r="Z72" t="s">
        <v>877</v>
      </c>
    </row>
    <row r="73" spans="15:26">
      <c r="O73" s="48">
        <v>57</v>
      </c>
      <c r="P73" s="49" t="s">
        <v>294</v>
      </c>
      <c r="Q73" s="49" t="s">
        <v>295</v>
      </c>
      <c r="R73" s="49" t="s">
        <v>139</v>
      </c>
      <c r="S73" s="49" t="s">
        <v>276</v>
      </c>
      <c r="T73" s="49" t="s">
        <v>296</v>
      </c>
      <c r="U73" s="50">
        <v>34098</v>
      </c>
      <c r="V73" s="51">
        <v>14875</v>
      </c>
      <c r="W73" t="str">
        <f t="shared" si="2"/>
        <v>Katti Surti</v>
      </c>
      <c r="X73" t="str">
        <f t="shared" si="3"/>
        <v>Hello Katti Surti</v>
      </c>
      <c r="Y73" t="s">
        <v>777</v>
      </c>
      <c r="Z73" t="s">
        <v>878</v>
      </c>
    </row>
    <row r="74" spans="15:26">
      <c r="O74" s="48">
        <v>59</v>
      </c>
      <c r="P74" s="49" t="s">
        <v>297</v>
      </c>
      <c r="Q74" s="49" t="s">
        <v>298</v>
      </c>
      <c r="R74" s="49" t="s">
        <v>152</v>
      </c>
      <c r="S74" s="49" t="s">
        <v>276</v>
      </c>
      <c r="T74" s="49" t="s">
        <v>285</v>
      </c>
      <c r="U74" s="50">
        <v>31791</v>
      </c>
      <c r="V74" s="51">
        <v>19250</v>
      </c>
      <c r="W74" t="str">
        <f t="shared" si="2"/>
        <v>Disha Parmar</v>
      </c>
      <c r="X74" t="str">
        <f t="shared" si="3"/>
        <v>Hello Disha Parmar</v>
      </c>
      <c r="Y74" t="s">
        <v>778</v>
      </c>
      <c r="Z74" t="s">
        <v>879</v>
      </c>
    </row>
    <row r="75" spans="15:26">
      <c r="O75" s="48">
        <v>60</v>
      </c>
      <c r="P75" s="49" t="s">
        <v>299</v>
      </c>
      <c r="Q75" s="49" t="s">
        <v>300</v>
      </c>
      <c r="R75" s="49" t="s">
        <v>144</v>
      </c>
      <c r="S75" s="49" t="s">
        <v>276</v>
      </c>
      <c r="T75" s="49" t="s">
        <v>301</v>
      </c>
      <c r="U75" s="50">
        <v>32105</v>
      </c>
      <c r="V75" s="51">
        <v>19250</v>
      </c>
      <c r="W75" t="str">
        <f t="shared" si="2"/>
        <v>Geeta Darekar</v>
      </c>
      <c r="X75" t="str">
        <f t="shared" si="3"/>
        <v>Hello Geeta Darekar</v>
      </c>
      <c r="Y75" t="s">
        <v>779</v>
      </c>
      <c r="Z75" t="s">
        <v>880</v>
      </c>
    </row>
    <row r="76" spans="15:26">
      <c r="O76" s="48">
        <v>64</v>
      </c>
      <c r="P76" s="49" t="s">
        <v>302</v>
      </c>
      <c r="Q76" s="49" t="s">
        <v>303</v>
      </c>
      <c r="R76" s="49" t="s">
        <v>160</v>
      </c>
      <c r="S76" s="49" t="s">
        <v>276</v>
      </c>
      <c r="T76" s="49" t="s">
        <v>277</v>
      </c>
      <c r="U76" s="50">
        <v>32441</v>
      </c>
      <c r="V76" s="51">
        <v>17500</v>
      </c>
      <c r="W76" t="str">
        <f t="shared" si="2"/>
        <v>Veena Patil</v>
      </c>
      <c r="X76" t="str">
        <f t="shared" si="3"/>
        <v>Hello Veena Patil</v>
      </c>
      <c r="Y76" t="s">
        <v>780</v>
      </c>
      <c r="Z76" t="s">
        <v>881</v>
      </c>
    </row>
    <row r="77" spans="15:26">
      <c r="O77" s="48">
        <v>72</v>
      </c>
      <c r="P77" s="49" t="s">
        <v>304</v>
      </c>
      <c r="Q77" s="49" t="s">
        <v>224</v>
      </c>
      <c r="R77" s="49" t="s">
        <v>165</v>
      </c>
      <c r="S77" s="49" t="s">
        <v>276</v>
      </c>
      <c r="T77" s="49" t="s">
        <v>289</v>
      </c>
      <c r="U77" s="50">
        <v>32438</v>
      </c>
      <c r="V77" s="51">
        <v>17500</v>
      </c>
      <c r="W77" t="str">
        <f t="shared" si="2"/>
        <v>Yamini Gupta</v>
      </c>
      <c r="X77" t="str">
        <f t="shared" si="3"/>
        <v>Hello Yamini Gupta</v>
      </c>
      <c r="Y77" t="s">
        <v>781</v>
      </c>
      <c r="Z77" t="s">
        <v>882</v>
      </c>
    </row>
    <row r="78" spans="15:26">
      <c r="O78" s="48">
        <v>81</v>
      </c>
      <c r="P78" s="49" t="s">
        <v>305</v>
      </c>
      <c r="Q78" s="49" t="s">
        <v>306</v>
      </c>
      <c r="R78" s="49" t="s">
        <v>170</v>
      </c>
      <c r="S78" s="49" t="s">
        <v>276</v>
      </c>
      <c r="T78" s="49" t="s">
        <v>296</v>
      </c>
      <c r="U78" s="50">
        <v>32447</v>
      </c>
      <c r="V78" s="51">
        <v>17500</v>
      </c>
      <c r="W78" t="str">
        <f t="shared" si="2"/>
        <v>Tara Phule</v>
      </c>
      <c r="X78" t="str">
        <f t="shared" si="3"/>
        <v>Hello Tara Phule</v>
      </c>
      <c r="Y78" t="s">
        <v>782</v>
      </c>
      <c r="Z78" t="s">
        <v>883</v>
      </c>
    </row>
    <row r="79" spans="15:26">
      <c r="O79" s="48">
        <v>87</v>
      </c>
      <c r="P79" s="49" t="s">
        <v>307</v>
      </c>
      <c r="Q79" s="49" t="s">
        <v>308</v>
      </c>
      <c r="R79" s="49" t="s">
        <v>144</v>
      </c>
      <c r="S79" s="49" t="s">
        <v>276</v>
      </c>
      <c r="T79" s="49" t="s">
        <v>277</v>
      </c>
      <c r="U79" s="50">
        <v>35811</v>
      </c>
      <c r="V79" s="51">
        <v>17500</v>
      </c>
      <c r="W79" t="str">
        <f t="shared" si="2"/>
        <v>Jignesh Tripathi</v>
      </c>
      <c r="X79" t="str">
        <f t="shared" si="3"/>
        <v>Hello Jignesh Tripathi</v>
      </c>
      <c r="Y79" t="s">
        <v>783</v>
      </c>
      <c r="Z79" t="s">
        <v>884</v>
      </c>
    </row>
    <row r="80" spans="15:26">
      <c r="O80" s="48">
        <v>93</v>
      </c>
      <c r="P80" s="49" t="s">
        <v>309</v>
      </c>
      <c r="Q80" s="49" t="s">
        <v>151</v>
      </c>
      <c r="R80" s="49" t="s">
        <v>139</v>
      </c>
      <c r="S80" s="49" t="s">
        <v>276</v>
      </c>
      <c r="T80" s="49" t="s">
        <v>285</v>
      </c>
      <c r="U80" s="50">
        <v>32604</v>
      </c>
      <c r="V80" s="51">
        <v>17325</v>
      </c>
      <c r="W80" t="str">
        <f t="shared" si="2"/>
        <v>Harsha Trivedi</v>
      </c>
      <c r="X80" t="str">
        <f t="shared" si="3"/>
        <v>Hello Harsha Trivedi</v>
      </c>
      <c r="Y80" t="s">
        <v>784</v>
      </c>
      <c r="Z80" t="s">
        <v>885</v>
      </c>
    </row>
    <row r="81" spans="15:26">
      <c r="O81" s="48">
        <v>95</v>
      </c>
      <c r="P81" s="49" t="s">
        <v>310</v>
      </c>
      <c r="Q81" s="49" t="s">
        <v>228</v>
      </c>
      <c r="R81" s="49" t="s">
        <v>144</v>
      </c>
      <c r="S81" s="49" t="s">
        <v>276</v>
      </c>
      <c r="T81" s="49" t="s">
        <v>285</v>
      </c>
      <c r="U81" s="50">
        <v>32606</v>
      </c>
      <c r="V81" s="51">
        <v>17325</v>
      </c>
      <c r="W81" t="str">
        <f t="shared" si="2"/>
        <v>Kabir Vora</v>
      </c>
      <c r="X81" t="str">
        <f t="shared" si="3"/>
        <v>Hello Kabir Vora</v>
      </c>
      <c r="Y81" t="s">
        <v>785</v>
      </c>
      <c r="Z81" t="s">
        <v>886</v>
      </c>
    </row>
    <row r="82" spans="15:26">
      <c r="O82" s="48">
        <v>97</v>
      </c>
      <c r="P82" s="49" t="s">
        <v>311</v>
      </c>
      <c r="Q82" s="49" t="s">
        <v>312</v>
      </c>
      <c r="R82" s="49" t="s">
        <v>165</v>
      </c>
      <c r="S82" s="49" t="s">
        <v>276</v>
      </c>
      <c r="T82" s="49" t="s">
        <v>301</v>
      </c>
      <c r="U82" s="50">
        <v>32608</v>
      </c>
      <c r="V82" s="51">
        <v>17325</v>
      </c>
      <c r="W82" t="str">
        <f t="shared" si="2"/>
        <v>Pushpa Raut</v>
      </c>
      <c r="X82" t="str">
        <f t="shared" si="3"/>
        <v>Hello Pushpa Raut</v>
      </c>
      <c r="Y82" t="s">
        <v>786</v>
      </c>
      <c r="Z82" t="s">
        <v>887</v>
      </c>
    </row>
    <row r="83" spans="15:26">
      <c r="O83" s="48">
        <v>100</v>
      </c>
      <c r="P83" s="49" t="s">
        <v>313</v>
      </c>
      <c r="Q83" s="49" t="s">
        <v>314</v>
      </c>
      <c r="R83" s="49" t="s">
        <v>148</v>
      </c>
      <c r="S83" s="49" t="s">
        <v>276</v>
      </c>
      <c r="T83" s="49" t="s">
        <v>277</v>
      </c>
      <c r="U83" s="50">
        <v>36193</v>
      </c>
      <c r="V83" s="51">
        <v>7875</v>
      </c>
      <c r="W83" t="str">
        <f t="shared" si="2"/>
        <v>Rupesh Sawant</v>
      </c>
      <c r="X83" t="str">
        <f t="shared" si="3"/>
        <v>Hello Rupesh Sawant</v>
      </c>
      <c r="Y83" t="s">
        <v>787</v>
      </c>
      <c r="Z83" t="s">
        <v>888</v>
      </c>
    </row>
    <row r="84" spans="15:26">
      <c r="O84" s="48">
        <v>7</v>
      </c>
      <c r="P84" s="49" t="s">
        <v>315</v>
      </c>
      <c r="Q84" s="49" t="s">
        <v>316</v>
      </c>
      <c r="R84" s="49" t="s">
        <v>160</v>
      </c>
      <c r="S84" s="49" t="s">
        <v>317</v>
      </c>
      <c r="T84" s="49" t="s">
        <v>318</v>
      </c>
      <c r="U84" s="50">
        <v>33102</v>
      </c>
      <c r="V84" s="51">
        <v>12425</v>
      </c>
      <c r="W84" t="str">
        <f t="shared" si="2"/>
        <v>Deepak Jain</v>
      </c>
      <c r="X84" t="str">
        <f t="shared" si="3"/>
        <v>Hello Deepak Jain</v>
      </c>
      <c r="Y84" t="s">
        <v>788</v>
      </c>
      <c r="Z84" t="s">
        <v>889</v>
      </c>
    </row>
    <row r="85" spans="15:26">
      <c r="O85" s="48">
        <v>11</v>
      </c>
      <c r="P85" s="49" t="s">
        <v>319</v>
      </c>
      <c r="Q85" s="49" t="s">
        <v>320</v>
      </c>
      <c r="R85" s="49" t="s">
        <v>148</v>
      </c>
      <c r="S85" s="49" t="s">
        <v>317</v>
      </c>
      <c r="T85" s="49" t="s">
        <v>318</v>
      </c>
      <c r="U85" s="50">
        <v>31402</v>
      </c>
      <c r="V85" s="51">
        <v>14875</v>
      </c>
      <c r="W85" t="str">
        <f t="shared" si="2"/>
        <v>Sujay Madhrani</v>
      </c>
      <c r="X85" t="str">
        <f t="shared" si="3"/>
        <v>Hello Sujay Madhrani</v>
      </c>
      <c r="Y85" t="s">
        <v>789</v>
      </c>
      <c r="Z85" t="s">
        <v>890</v>
      </c>
    </row>
    <row r="86" spans="15:26">
      <c r="O86" s="48">
        <v>18</v>
      </c>
      <c r="P86" s="49" t="s">
        <v>321</v>
      </c>
      <c r="Q86" s="49" t="s">
        <v>322</v>
      </c>
      <c r="R86" s="49" t="s">
        <v>152</v>
      </c>
      <c r="S86" s="49" t="s">
        <v>317</v>
      </c>
      <c r="T86" s="49" t="s">
        <v>323</v>
      </c>
      <c r="U86" s="50">
        <v>30376</v>
      </c>
      <c r="V86" s="51">
        <v>15750</v>
      </c>
      <c r="W86" t="str">
        <f t="shared" si="2"/>
        <v>Aakash Dixit</v>
      </c>
      <c r="X86" t="str">
        <f t="shared" si="3"/>
        <v>Hello Aakash Dixit</v>
      </c>
      <c r="Y86" t="s">
        <v>790</v>
      </c>
      <c r="Z86" t="s">
        <v>891</v>
      </c>
    </row>
    <row r="87" spans="15:26">
      <c r="O87" s="48">
        <v>22</v>
      </c>
      <c r="P87" s="49" t="s">
        <v>324</v>
      </c>
      <c r="Q87" s="49" t="s">
        <v>247</v>
      </c>
      <c r="R87" s="49" t="s">
        <v>144</v>
      </c>
      <c r="S87" s="49" t="s">
        <v>317</v>
      </c>
      <c r="T87" s="49" t="s">
        <v>323</v>
      </c>
      <c r="U87" s="50">
        <v>36318</v>
      </c>
      <c r="V87" s="51">
        <v>7875</v>
      </c>
      <c r="W87" t="str">
        <f t="shared" si="2"/>
        <v>Suchita Panchal</v>
      </c>
      <c r="X87" t="str">
        <f t="shared" si="3"/>
        <v>Hello Suchita Panchal</v>
      </c>
      <c r="Y87" t="s">
        <v>791</v>
      </c>
      <c r="Z87" t="s">
        <v>892</v>
      </c>
    </row>
    <row r="88" spans="15:26">
      <c r="O88" s="48">
        <v>23</v>
      </c>
      <c r="P88" s="49" t="s">
        <v>325</v>
      </c>
      <c r="Q88" s="49" t="s">
        <v>252</v>
      </c>
      <c r="R88" s="49" t="s">
        <v>144</v>
      </c>
      <c r="S88" s="49" t="s">
        <v>317</v>
      </c>
      <c r="T88" s="49" t="s">
        <v>318</v>
      </c>
      <c r="U88" s="50">
        <v>36319</v>
      </c>
      <c r="V88" s="51">
        <v>7875</v>
      </c>
      <c r="W88" t="str">
        <f t="shared" si="2"/>
        <v>Shazia Sheikh</v>
      </c>
      <c r="X88" t="str">
        <f t="shared" si="3"/>
        <v>Hello Shazia Sheikh</v>
      </c>
      <c r="Y88" t="s">
        <v>792</v>
      </c>
      <c r="Z88" t="s">
        <v>893</v>
      </c>
    </row>
    <row r="89" spans="15:26">
      <c r="O89" s="48">
        <v>24</v>
      </c>
      <c r="P89" s="49" t="s">
        <v>163</v>
      </c>
      <c r="Q89" s="49" t="s">
        <v>326</v>
      </c>
      <c r="R89" s="49" t="s">
        <v>139</v>
      </c>
      <c r="S89" s="49" t="s">
        <v>317</v>
      </c>
      <c r="T89" s="49" t="s">
        <v>323</v>
      </c>
      <c r="U89" s="50">
        <v>29362</v>
      </c>
      <c r="V89" s="51">
        <v>14875</v>
      </c>
      <c r="W89" t="str">
        <f t="shared" si="2"/>
        <v>Pooja Nimkar</v>
      </c>
      <c r="X89" t="str">
        <f t="shared" si="3"/>
        <v>Hello Pooja Nimkar</v>
      </c>
      <c r="Y89" t="s">
        <v>793</v>
      </c>
      <c r="Z89" t="s">
        <v>894</v>
      </c>
    </row>
    <row r="90" spans="15:26">
      <c r="O90" s="48">
        <v>28</v>
      </c>
      <c r="P90" s="49" t="s">
        <v>327</v>
      </c>
      <c r="Q90" s="49" t="s">
        <v>328</v>
      </c>
      <c r="R90" s="49" t="s">
        <v>165</v>
      </c>
      <c r="S90" s="49" t="s">
        <v>317</v>
      </c>
      <c r="T90" s="49" t="s">
        <v>27</v>
      </c>
      <c r="U90" s="50">
        <v>34777</v>
      </c>
      <c r="V90" s="51">
        <v>10500</v>
      </c>
      <c r="W90" t="str">
        <f t="shared" si="2"/>
        <v>Mala Bhaduri</v>
      </c>
      <c r="X90" t="str">
        <f t="shared" si="3"/>
        <v>Hello Mala Bhaduri</v>
      </c>
      <c r="Y90" t="s">
        <v>794</v>
      </c>
      <c r="Z90" t="s">
        <v>895</v>
      </c>
    </row>
    <row r="91" spans="15:26">
      <c r="O91" s="48">
        <v>36</v>
      </c>
      <c r="P91" s="49" t="s">
        <v>163</v>
      </c>
      <c r="Q91" s="49" t="s">
        <v>329</v>
      </c>
      <c r="R91" s="49" t="s">
        <v>160</v>
      </c>
      <c r="S91" s="49" t="s">
        <v>317</v>
      </c>
      <c r="T91" s="49" t="s">
        <v>330</v>
      </c>
      <c r="U91" s="50">
        <v>34580</v>
      </c>
      <c r="V91" s="51">
        <v>11725</v>
      </c>
      <c r="W91" t="str">
        <f t="shared" si="2"/>
        <v>Pooja Khetan</v>
      </c>
      <c r="X91" t="str">
        <f t="shared" si="3"/>
        <v>Hello Pooja Khetan</v>
      </c>
      <c r="Y91" t="s">
        <v>795</v>
      </c>
      <c r="Z91" t="s">
        <v>896</v>
      </c>
    </row>
    <row r="92" spans="15:26">
      <c r="O92" s="48">
        <v>43</v>
      </c>
      <c r="P92" s="49" t="s">
        <v>331</v>
      </c>
      <c r="Q92" s="49" t="s">
        <v>295</v>
      </c>
      <c r="R92" s="49" t="s">
        <v>160</v>
      </c>
      <c r="S92" s="49" t="s">
        <v>317</v>
      </c>
      <c r="T92" s="49" t="s">
        <v>27</v>
      </c>
      <c r="U92" s="50">
        <v>32435</v>
      </c>
      <c r="V92" s="51">
        <v>15750</v>
      </c>
      <c r="W92" t="str">
        <f t="shared" si="2"/>
        <v>Piyush Surti</v>
      </c>
      <c r="X92" t="str">
        <f t="shared" si="3"/>
        <v>Hello Piyush Surti</v>
      </c>
      <c r="Y92" t="s">
        <v>796</v>
      </c>
      <c r="Z92" t="s">
        <v>897</v>
      </c>
    </row>
    <row r="93" spans="15:26">
      <c r="O93" s="48">
        <v>48</v>
      </c>
      <c r="P93" s="49" t="s">
        <v>332</v>
      </c>
      <c r="Q93" s="49" t="s">
        <v>241</v>
      </c>
      <c r="R93" s="49" t="s">
        <v>170</v>
      </c>
      <c r="S93" s="49" t="s">
        <v>317</v>
      </c>
      <c r="T93" s="49" t="s">
        <v>333</v>
      </c>
      <c r="U93" s="50">
        <v>32435</v>
      </c>
      <c r="V93" s="51">
        <v>15750</v>
      </c>
      <c r="W93" t="str">
        <f t="shared" si="2"/>
        <v>Neha Joshi</v>
      </c>
      <c r="X93" t="str">
        <f t="shared" si="3"/>
        <v>Hello Neha Joshi</v>
      </c>
      <c r="Y93" t="s">
        <v>797</v>
      </c>
      <c r="Z93" t="s">
        <v>898</v>
      </c>
    </row>
    <row r="94" spans="15:26">
      <c r="O94" s="48">
        <v>50</v>
      </c>
      <c r="P94" s="49" t="s">
        <v>334</v>
      </c>
      <c r="Q94" s="49" t="s">
        <v>239</v>
      </c>
      <c r="R94" s="49" t="s">
        <v>160</v>
      </c>
      <c r="S94" s="49" t="s">
        <v>317</v>
      </c>
      <c r="T94" s="49" t="s">
        <v>333</v>
      </c>
      <c r="U94" s="50">
        <v>32435</v>
      </c>
      <c r="V94" s="51">
        <v>15750</v>
      </c>
      <c r="W94" t="str">
        <f t="shared" si="2"/>
        <v>Ruheal Baig</v>
      </c>
      <c r="X94" t="str">
        <f t="shared" si="3"/>
        <v>Hello Ruheal Baig</v>
      </c>
      <c r="Y94" t="s">
        <v>798</v>
      </c>
      <c r="Z94" t="s">
        <v>899</v>
      </c>
    </row>
    <row r="95" spans="15:26">
      <c r="O95" s="48">
        <v>53</v>
      </c>
      <c r="P95" s="49" t="s">
        <v>335</v>
      </c>
      <c r="Q95" s="49" t="s">
        <v>336</v>
      </c>
      <c r="R95" s="49" t="s">
        <v>170</v>
      </c>
      <c r="S95" s="49" t="s">
        <v>317</v>
      </c>
      <c r="T95" s="49" t="s">
        <v>337</v>
      </c>
      <c r="U95" s="50">
        <v>35034</v>
      </c>
      <c r="V95" s="51">
        <v>15750</v>
      </c>
      <c r="W95" t="str">
        <f t="shared" si="2"/>
        <v>Mehul Sheth</v>
      </c>
      <c r="X95" t="str">
        <f t="shared" si="3"/>
        <v>Hello Mehul Sheth</v>
      </c>
      <c r="Y95" t="s">
        <v>799</v>
      </c>
      <c r="Z95" t="s">
        <v>900</v>
      </c>
    </row>
    <row r="96" spans="15:26">
      <c r="O96" s="48">
        <v>56</v>
      </c>
      <c r="P96" s="49" t="s">
        <v>338</v>
      </c>
      <c r="Q96" s="49" t="s">
        <v>339</v>
      </c>
      <c r="R96" s="49" t="s">
        <v>139</v>
      </c>
      <c r="S96" s="49" t="s">
        <v>317</v>
      </c>
      <c r="T96" s="49" t="s">
        <v>337</v>
      </c>
      <c r="U96" s="50">
        <v>33878</v>
      </c>
      <c r="V96" s="51">
        <v>14875</v>
      </c>
      <c r="W96" t="str">
        <f t="shared" si="2"/>
        <v>Kajal Joglekar</v>
      </c>
      <c r="X96" t="str">
        <f t="shared" si="3"/>
        <v>Hello Kajal Joglekar</v>
      </c>
      <c r="Y96" t="s">
        <v>800</v>
      </c>
      <c r="Z96" t="s">
        <v>901</v>
      </c>
    </row>
    <row r="97" spans="15:26">
      <c r="O97" s="48">
        <v>71</v>
      </c>
      <c r="P97" s="49" t="s">
        <v>340</v>
      </c>
      <c r="Q97" s="49" t="s">
        <v>341</v>
      </c>
      <c r="R97" s="49" t="s">
        <v>165</v>
      </c>
      <c r="S97" s="49" t="s">
        <v>317</v>
      </c>
      <c r="T97" s="49" t="s">
        <v>342</v>
      </c>
      <c r="U97" s="50">
        <v>34763</v>
      </c>
      <c r="V97" s="51">
        <v>14000</v>
      </c>
      <c r="W97" t="str">
        <f t="shared" si="2"/>
        <v>Surendra Godse</v>
      </c>
      <c r="X97" t="str">
        <f t="shared" si="3"/>
        <v>Hello Surendra Godse</v>
      </c>
      <c r="Y97" t="s">
        <v>801</v>
      </c>
      <c r="Z97" t="s">
        <v>902</v>
      </c>
    </row>
    <row r="98" spans="15:26">
      <c r="O98" s="48">
        <v>76</v>
      </c>
      <c r="P98" s="49" t="s">
        <v>343</v>
      </c>
      <c r="Q98" s="49" t="s">
        <v>167</v>
      </c>
      <c r="R98" s="49" t="s">
        <v>170</v>
      </c>
      <c r="S98" s="49" t="s">
        <v>317</v>
      </c>
      <c r="T98" s="49" t="s">
        <v>342</v>
      </c>
      <c r="U98" s="50">
        <v>32442</v>
      </c>
      <c r="V98" s="51">
        <v>17500</v>
      </c>
      <c r="W98" t="str">
        <f t="shared" si="2"/>
        <v>Nayeem Khan</v>
      </c>
      <c r="X98" t="str">
        <f t="shared" si="3"/>
        <v>Hello Nayeem Khan</v>
      </c>
      <c r="Y98" t="s">
        <v>802</v>
      </c>
      <c r="Z98" t="s">
        <v>903</v>
      </c>
    </row>
    <row r="99" spans="15:26">
      <c r="O99" s="48">
        <v>78</v>
      </c>
      <c r="P99" s="49" t="s">
        <v>344</v>
      </c>
      <c r="Q99" s="49" t="s">
        <v>345</v>
      </c>
      <c r="R99" s="49" t="s">
        <v>139</v>
      </c>
      <c r="S99" s="49" t="s">
        <v>317</v>
      </c>
      <c r="T99" s="49" t="s">
        <v>27</v>
      </c>
      <c r="U99" s="50">
        <v>32444</v>
      </c>
      <c r="V99" s="51">
        <v>17500</v>
      </c>
      <c r="W99" t="str">
        <f t="shared" si="2"/>
        <v>Deep Chhaya</v>
      </c>
      <c r="X99" t="str">
        <f t="shared" si="3"/>
        <v>Hello Deep Chhaya</v>
      </c>
      <c r="Y99" t="s">
        <v>803</v>
      </c>
      <c r="Z99" t="s">
        <v>904</v>
      </c>
    </row>
    <row r="100" spans="15:26">
      <c r="O100" s="48">
        <v>88</v>
      </c>
      <c r="P100" s="49" t="s">
        <v>346</v>
      </c>
      <c r="Q100" s="49" t="s">
        <v>347</v>
      </c>
      <c r="R100" s="49" t="s">
        <v>144</v>
      </c>
      <c r="S100" s="49" t="s">
        <v>317</v>
      </c>
      <c r="T100" s="49" t="s">
        <v>318</v>
      </c>
      <c r="U100" s="50">
        <v>35794</v>
      </c>
      <c r="V100" s="51">
        <v>7875</v>
      </c>
      <c r="W100" t="str">
        <f t="shared" si="2"/>
        <v>Vinit Shrivastava</v>
      </c>
      <c r="X100" t="str">
        <f t="shared" si="3"/>
        <v>Hello Vinit Shrivastava</v>
      </c>
      <c r="Y100" t="s">
        <v>804</v>
      </c>
      <c r="Z100" t="s">
        <v>905</v>
      </c>
    </row>
    <row r="101" spans="15:26">
      <c r="O101" s="48">
        <v>94</v>
      </c>
      <c r="P101" s="49" t="s">
        <v>348</v>
      </c>
      <c r="Q101" s="49" t="s">
        <v>349</v>
      </c>
      <c r="R101" s="49" t="s">
        <v>144</v>
      </c>
      <c r="S101" s="49" t="s">
        <v>317</v>
      </c>
      <c r="T101" s="49" t="s">
        <v>330</v>
      </c>
      <c r="U101" s="50">
        <v>32605</v>
      </c>
      <c r="V101" s="51">
        <v>17325</v>
      </c>
      <c r="W101" t="str">
        <f t="shared" si="2"/>
        <v>Radhika Kulkarni</v>
      </c>
      <c r="X101" t="str">
        <f t="shared" si="3"/>
        <v>Hello Radhika Kulkarni</v>
      </c>
      <c r="Y101" t="s">
        <v>805</v>
      </c>
      <c r="Z101" t="s">
        <v>906</v>
      </c>
    </row>
    <row r="102" spans="15:26">
      <c r="O102" s="48">
        <v>96</v>
      </c>
      <c r="P102" s="49" t="s">
        <v>195</v>
      </c>
      <c r="Q102" s="49" t="s">
        <v>275</v>
      </c>
      <c r="R102" s="49" t="s">
        <v>165</v>
      </c>
      <c r="S102" s="49" t="s">
        <v>317</v>
      </c>
      <c r="T102" s="49" t="s">
        <v>337</v>
      </c>
      <c r="U102" s="50">
        <v>32607</v>
      </c>
      <c r="V102" s="51">
        <v>17325</v>
      </c>
      <c r="W102" t="str">
        <f t="shared" si="2"/>
        <v>Beena Sharma</v>
      </c>
      <c r="X102" t="str">
        <f t="shared" si="3"/>
        <v>Hello Beena Sharma</v>
      </c>
      <c r="Y102" t="s">
        <v>806</v>
      </c>
      <c r="Z102" t="s">
        <v>907</v>
      </c>
    </row>
    <row r="103" spans="15:26">
      <c r="O103" s="48">
        <v>99</v>
      </c>
      <c r="P103" s="49" t="s">
        <v>350</v>
      </c>
      <c r="Q103" s="49" t="s">
        <v>254</v>
      </c>
      <c r="R103" s="49" t="s">
        <v>148</v>
      </c>
      <c r="S103" s="49" t="s">
        <v>317</v>
      </c>
      <c r="T103" s="49" t="s">
        <v>27</v>
      </c>
      <c r="U103" s="50">
        <v>35794</v>
      </c>
      <c r="V103" s="51">
        <v>10500</v>
      </c>
      <c r="W103" t="str">
        <f t="shared" si="2"/>
        <v>Indu Shah</v>
      </c>
      <c r="X103" t="str">
        <f t="shared" si="3"/>
        <v>Hello Indu Shah</v>
      </c>
      <c r="Y103" t="s">
        <v>807</v>
      </c>
      <c r="Z103" t="s">
        <v>908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21"/>
  <sheetViews>
    <sheetView workbookViewId="0">
      <selection activeCell="J24" sqref="J24"/>
    </sheetView>
  </sheetViews>
  <sheetFormatPr defaultRowHeight="15"/>
  <cols>
    <col min="1" max="1" width="20.4453125" bestFit="1" customWidth="1"/>
    <col min="11" max="11" width="10.35546875" bestFit="1" customWidth="1"/>
    <col min="12" max="12" width="11.8359375" bestFit="1" customWidth="1"/>
    <col min="13" max="13" width="11.56640625" bestFit="1" customWidth="1"/>
    <col min="14" max="14" width="5.91796875" bestFit="1" customWidth="1"/>
    <col min="15" max="16" width="8.33984375" bestFit="1" customWidth="1"/>
    <col min="17" max="17" width="9.68359375" bestFit="1" customWidth="1"/>
    <col min="18" max="18" width="7.12890625" bestFit="1" customWidth="1"/>
  </cols>
  <sheetData>
    <row r="1" spans="1:18" ht="21">
      <c r="A1" s="89" t="s">
        <v>467</v>
      </c>
      <c r="B1" s="89"/>
    </row>
    <row r="3" spans="1:18" ht="15.75" thickBot="1">
      <c r="A3" s="47" t="s">
        <v>129</v>
      </c>
      <c r="B3" s="47" t="s">
        <v>130</v>
      </c>
      <c r="C3" s="47" t="s">
        <v>131</v>
      </c>
      <c r="D3" s="47" t="s">
        <v>132</v>
      </c>
      <c r="E3" s="47" t="s">
        <v>133</v>
      </c>
      <c r="F3" s="47" t="s">
        <v>134</v>
      </c>
      <c r="G3" s="47" t="s">
        <v>135</v>
      </c>
      <c r="H3" s="47" t="s">
        <v>136</v>
      </c>
      <c r="K3" s="47" t="s">
        <v>129</v>
      </c>
      <c r="L3" s="47" t="s">
        <v>130</v>
      </c>
      <c r="M3" s="47" t="s">
        <v>131</v>
      </c>
      <c r="N3" s="47" t="s">
        <v>132</v>
      </c>
      <c r="O3" s="47" t="s">
        <v>133</v>
      </c>
      <c r="P3" s="47" t="s">
        <v>134</v>
      </c>
      <c r="Q3" s="47" t="s">
        <v>135</v>
      </c>
      <c r="R3" s="47" t="s">
        <v>136</v>
      </c>
    </row>
    <row r="4" spans="1:18">
      <c r="A4" s="48">
        <v>2</v>
      </c>
      <c r="B4" s="49" t="s">
        <v>137</v>
      </c>
      <c r="C4" s="49" t="s">
        <v>138</v>
      </c>
      <c r="D4" s="49" t="s">
        <v>139</v>
      </c>
      <c r="E4" s="49" t="s">
        <v>140</v>
      </c>
      <c r="F4" s="49" t="s">
        <v>141</v>
      </c>
      <c r="G4" s="50">
        <v>28126</v>
      </c>
      <c r="H4" s="51">
        <v>17500</v>
      </c>
    </row>
    <row r="5" spans="1:18">
      <c r="A5" s="48">
        <v>10</v>
      </c>
      <c r="B5" s="49" t="s">
        <v>142</v>
      </c>
      <c r="C5" s="49" t="s">
        <v>143</v>
      </c>
      <c r="D5" s="49" t="s">
        <v>144</v>
      </c>
      <c r="E5" s="49" t="s">
        <v>140</v>
      </c>
      <c r="F5" s="49" t="s">
        <v>145</v>
      </c>
      <c r="G5" s="50">
        <v>28326</v>
      </c>
      <c r="H5" s="51">
        <v>15750</v>
      </c>
    </row>
    <row r="6" spans="1:18">
      <c r="A6" s="48">
        <v>13</v>
      </c>
      <c r="B6" s="49" t="s">
        <v>146</v>
      </c>
      <c r="C6" s="49" t="s">
        <v>147</v>
      </c>
      <c r="D6" s="49" t="s">
        <v>148</v>
      </c>
      <c r="E6" s="49" t="s">
        <v>140</v>
      </c>
      <c r="F6" s="49" t="s">
        <v>149</v>
      </c>
      <c r="G6" s="50">
        <v>31027</v>
      </c>
      <c r="H6" s="51">
        <v>19250</v>
      </c>
    </row>
    <row r="7" spans="1:18">
      <c r="A7" s="48">
        <v>17</v>
      </c>
      <c r="B7" s="49" t="s">
        <v>150</v>
      </c>
      <c r="C7" s="49" t="s">
        <v>151</v>
      </c>
      <c r="D7" s="49" t="s">
        <v>152</v>
      </c>
      <c r="E7" s="49" t="s">
        <v>140</v>
      </c>
      <c r="F7" s="49" t="s">
        <v>141</v>
      </c>
      <c r="G7" s="50">
        <v>30376</v>
      </c>
      <c r="H7" s="51">
        <v>15750</v>
      </c>
    </row>
    <row r="8" spans="1:18">
      <c r="A8" s="48">
        <v>21</v>
      </c>
      <c r="B8" s="49" t="s">
        <v>153</v>
      </c>
      <c r="C8" s="49" t="s">
        <v>154</v>
      </c>
      <c r="D8" s="49" t="s">
        <v>144</v>
      </c>
      <c r="E8" s="49" t="s">
        <v>140</v>
      </c>
      <c r="F8" s="49" t="s">
        <v>155</v>
      </c>
      <c r="G8" s="50">
        <v>36317</v>
      </c>
      <c r="H8" s="51">
        <v>7875</v>
      </c>
    </row>
    <row r="9" spans="1:18">
      <c r="A9" s="48">
        <v>26</v>
      </c>
      <c r="B9" s="49" t="s">
        <v>156</v>
      </c>
      <c r="C9" s="49" t="s">
        <v>157</v>
      </c>
      <c r="D9" s="49" t="s">
        <v>139</v>
      </c>
      <c r="E9" s="49" t="s">
        <v>140</v>
      </c>
      <c r="F9" s="49" t="s">
        <v>141</v>
      </c>
      <c r="G9" s="50">
        <v>30225</v>
      </c>
      <c r="H9" s="51">
        <v>19250</v>
      </c>
    </row>
    <row r="10" spans="1:18">
      <c r="A10" s="48">
        <v>30</v>
      </c>
      <c r="B10" s="49" t="s">
        <v>158</v>
      </c>
      <c r="C10" s="49" t="s">
        <v>159</v>
      </c>
      <c r="D10" s="49" t="s">
        <v>160</v>
      </c>
      <c r="E10" s="49" t="s">
        <v>140</v>
      </c>
      <c r="F10" s="49" t="s">
        <v>155</v>
      </c>
      <c r="G10" s="50">
        <v>32435</v>
      </c>
      <c r="H10" s="51">
        <v>14175</v>
      </c>
    </row>
    <row r="11" spans="1:18">
      <c r="A11" s="48">
        <v>41</v>
      </c>
      <c r="B11" s="49" t="s">
        <v>161</v>
      </c>
      <c r="C11" s="49" t="s">
        <v>162</v>
      </c>
      <c r="D11" s="49" t="s">
        <v>152</v>
      </c>
      <c r="E11" s="49" t="s">
        <v>140</v>
      </c>
      <c r="F11" s="49" t="s">
        <v>145</v>
      </c>
      <c r="G11" s="50">
        <v>35595</v>
      </c>
      <c r="H11" s="51">
        <v>7875</v>
      </c>
    </row>
    <row r="12" spans="1:18">
      <c r="A12" s="48">
        <v>42</v>
      </c>
      <c r="B12" s="49" t="s">
        <v>163</v>
      </c>
      <c r="C12" s="49" t="s">
        <v>164</v>
      </c>
      <c r="D12" s="49" t="s">
        <v>165</v>
      </c>
      <c r="E12" s="49" t="s">
        <v>140</v>
      </c>
      <c r="F12" s="49" t="s">
        <v>149</v>
      </c>
      <c r="G12" s="50">
        <v>33510</v>
      </c>
      <c r="H12" s="51">
        <v>13300</v>
      </c>
    </row>
    <row r="13" spans="1:18">
      <c r="A13" s="48">
        <v>44</v>
      </c>
      <c r="B13" s="49" t="s">
        <v>166</v>
      </c>
      <c r="C13" s="49" t="s">
        <v>167</v>
      </c>
      <c r="D13" s="49" t="s">
        <v>160</v>
      </c>
      <c r="E13" s="49" t="s">
        <v>140</v>
      </c>
      <c r="F13" s="49" t="s">
        <v>141</v>
      </c>
      <c r="G13" s="50">
        <v>33194</v>
      </c>
      <c r="H13" s="51">
        <v>13825</v>
      </c>
    </row>
    <row r="14" spans="1:18">
      <c r="A14" s="48">
        <v>54</v>
      </c>
      <c r="B14" s="49" t="s">
        <v>168</v>
      </c>
      <c r="C14" s="49" t="s">
        <v>169</v>
      </c>
      <c r="D14" s="49" t="s">
        <v>170</v>
      </c>
      <c r="E14" s="49" t="s">
        <v>140</v>
      </c>
      <c r="F14" s="49" t="s">
        <v>171</v>
      </c>
      <c r="G14" s="50">
        <v>34761</v>
      </c>
      <c r="H14" s="51">
        <v>15750</v>
      </c>
    </row>
    <row r="15" spans="1:18">
      <c r="A15" s="48">
        <v>55</v>
      </c>
      <c r="B15" s="49" t="s">
        <v>172</v>
      </c>
      <c r="C15" s="49" t="s">
        <v>173</v>
      </c>
      <c r="D15" s="49" t="s">
        <v>170</v>
      </c>
      <c r="E15" s="49" t="s">
        <v>140</v>
      </c>
      <c r="F15" s="49" t="s">
        <v>174</v>
      </c>
      <c r="G15" s="50">
        <v>31717</v>
      </c>
      <c r="H15" s="51">
        <v>15750</v>
      </c>
    </row>
    <row r="16" spans="1:18">
      <c r="A16" s="48">
        <v>65</v>
      </c>
      <c r="B16" s="49" t="s">
        <v>175</v>
      </c>
      <c r="C16" s="49" t="s">
        <v>176</v>
      </c>
      <c r="D16" s="49" t="s">
        <v>170</v>
      </c>
      <c r="E16" s="49" t="s">
        <v>140</v>
      </c>
      <c r="F16" s="49" t="s">
        <v>149</v>
      </c>
      <c r="G16" s="50">
        <v>32442</v>
      </c>
      <c r="H16" s="51">
        <v>17500</v>
      </c>
    </row>
    <row r="17" spans="1:8">
      <c r="A17" s="48">
        <v>70</v>
      </c>
      <c r="B17" s="49" t="s">
        <v>177</v>
      </c>
      <c r="C17" s="49" t="s">
        <v>178</v>
      </c>
      <c r="D17" s="49" t="s">
        <v>144</v>
      </c>
      <c r="E17" s="49" t="s">
        <v>140</v>
      </c>
      <c r="F17" s="49" t="s">
        <v>149</v>
      </c>
      <c r="G17" s="50">
        <v>34762</v>
      </c>
      <c r="H17" s="51">
        <v>14000</v>
      </c>
    </row>
    <row r="18" spans="1:8">
      <c r="A18" s="48">
        <v>74</v>
      </c>
      <c r="B18" s="49" t="s">
        <v>179</v>
      </c>
      <c r="C18" s="49" t="s">
        <v>180</v>
      </c>
      <c r="D18" s="49" t="s">
        <v>139</v>
      </c>
      <c r="E18" s="49" t="s">
        <v>140</v>
      </c>
      <c r="F18" s="49" t="s">
        <v>145</v>
      </c>
      <c r="G18" s="50">
        <v>32440</v>
      </c>
      <c r="H18" s="51">
        <v>17500</v>
      </c>
    </row>
    <row r="19" spans="1:8">
      <c r="A19" s="48">
        <v>75</v>
      </c>
      <c r="B19" s="49" t="s">
        <v>181</v>
      </c>
      <c r="C19" s="49" t="s">
        <v>182</v>
      </c>
      <c r="D19" s="49" t="s">
        <v>152</v>
      </c>
      <c r="E19" s="49" t="s">
        <v>140</v>
      </c>
      <c r="F19" s="49" t="s">
        <v>149</v>
      </c>
      <c r="G19" s="50">
        <v>32441</v>
      </c>
      <c r="H19" s="51">
        <v>17500</v>
      </c>
    </row>
    <row r="21" spans="1:8">
      <c r="G21" t="s">
        <v>689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0"/>
  <sheetViews>
    <sheetView workbookViewId="0">
      <selection activeCell="P9" sqref="P9"/>
    </sheetView>
  </sheetViews>
  <sheetFormatPr defaultRowHeight="15"/>
  <sheetData>
    <row r="1" spans="1:11">
      <c r="A1" s="236" t="s">
        <v>468</v>
      </c>
      <c r="B1" s="236"/>
      <c r="C1" s="236"/>
    </row>
    <row r="3" spans="1:11">
      <c r="A3" s="1" t="s">
        <v>0</v>
      </c>
      <c r="B3" s="1" t="s">
        <v>1</v>
      </c>
      <c r="C3" s="1" t="s">
        <v>2</v>
      </c>
      <c r="D3" s="1" t="s">
        <v>3</v>
      </c>
      <c r="E3" s="1" t="s">
        <v>4</v>
      </c>
      <c r="G3" t="s">
        <v>0</v>
      </c>
      <c r="H3" t="s">
        <v>1</v>
      </c>
      <c r="I3" t="s">
        <v>2</v>
      </c>
      <c r="J3" t="s">
        <v>3</v>
      </c>
      <c r="K3" t="s">
        <v>4</v>
      </c>
    </row>
    <row r="4" spans="1:11">
      <c r="A4" s="90" t="s">
        <v>5</v>
      </c>
      <c r="B4" s="91">
        <v>99</v>
      </c>
      <c r="C4" s="91">
        <v>75</v>
      </c>
      <c r="D4" s="91">
        <v>69</v>
      </c>
      <c r="E4" s="91">
        <v>75</v>
      </c>
      <c r="G4" t="s">
        <v>5</v>
      </c>
      <c r="H4">
        <v>99</v>
      </c>
      <c r="I4">
        <v>75</v>
      </c>
      <c r="J4">
        <v>69</v>
      </c>
      <c r="K4">
        <v>75</v>
      </c>
    </row>
    <row r="5" spans="1:11">
      <c r="A5" s="90" t="s">
        <v>6</v>
      </c>
      <c r="B5" s="91">
        <v>66</v>
      </c>
      <c r="C5" s="91">
        <v>96</v>
      </c>
      <c r="D5" s="91">
        <v>52</v>
      </c>
      <c r="E5" s="91">
        <v>88</v>
      </c>
      <c r="G5" t="s">
        <v>6</v>
      </c>
      <c r="H5">
        <v>66</v>
      </c>
      <c r="I5">
        <v>96</v>
      </c>
      <c r="J5">
        <v>52</v>
      </c>
      <c r="K5">
        <v>88</v>
      </c>
    </row>
    <row r="6" spans="1:11">
      <c r="A6" s="90" t="s">
        <v>7</v>
      </c>
      <c r="B6" s="91">
        <v>41</v>
      </c>
      <c r="C6" s="91">
        <v>75</v>
      </c>
      <c r="D6" s="91">
        <v>41</v>
      </c>
      <c r="E6" s="91">
        <v>52</v>
      </c>
      <c r="G6" t="s">
        <v>7</v>
      </c>
      <c r="H6">
        <v>41</v>
      </c>
      <c r="I6">
        <v>75</v>
      </c>
      <c r="J6">
        <v>41</v>
      </c>
      <c r="K6">
        <v>52</v>
      </c>
    </row>
    <row r="7" spans="1:11">
      <c r="A7" s="90" t="s">
        <v>8</v>
      </c>
      <c r="B7" s="91">
        <v>23</v>
      </c>
      <c r="C7" s="91">
        <v>52</v>
      </c>
      <c r="D7" s="91">
        <v>11</v>
      </c>
      <c r="E7" s="91">
        <v>42</v>
      </c>
      <c r="G7" t="s">
        <v>8</v>
      </c>
      <c r="H7">
        <v>23</v>
      </c>
      <c r="I7">
        <v>52</v>
      </c>
      <c r="J7">
        <v>11</v>
      </c>
      <c r="K7">
        <v>42</v>
      </c>
    </row>
    <row r="10" spans="1:11">
      <c r="A10" t="s">
        <v>0</v>
      </c>
      <c r="B10" t="s">
        <v>1</v>
      </c>
      <c r="C10" t="s">
        <v>2</v>
      </c>
      <c r="D10" t="s">
        <v>3</v>
      </c>
      <c r="E10" t="s">
        <v>4</v>
      </c>
      <c r="G10" t="s">
        <v>0</v>
      </c>
      <c r="H10" t="s">
        <v>1</v>
      </c>
      <c r="I10" t="s">
        <v>2</v>
      </c>
      <c r="J10" t="s">
        <v>3</v>
      </c>
      <c r="K10" t="s">
        <v>4</v>
      </c>
    </row>
    <row r="11" spans="1:11">
      <c r="A11" t="s">
        <v>5</v>
      </c>
      <c r="B11">
        <v>99</v>
      </c>
      <c r="C11">
        <v>75</v>
      </c>
      <c r="D11">
        <v>69</v>
      </c>
      <c r="E11">
        <v>75</v>
      </c>
      <c r="G11" t="s">
        <v>5</v>
      </c>
      <c r="H11">
        <v>99</v>
      </c>
      <c r="I11">
        <v>75</v>
      </c>
      <c r="J11">
        <v>69</v>
      </c>
      <c r="K11">
        <v>75</v>
      </c>
    </row>
    <row r="12" spans="1:11">
      <c r="A12" t="s">
        <v>6</v>
      </c>
      <c r="B12">
        <v>66</v>
      </c>
      <c r="C12">
        <v>96</v>
      </c>
      <c r="D12">
        <v>52</v>
      </c>
      <c r="E12">
        <v>88</v>
      </c>
      <c r="G12" t="s">
        <v>6</v>
      </c>
      <c r="H12">
        <v>66</v>
      </c>
      <c r="I12">
        <v>96</v>
      </c>
      <c r="J12">
        <v>52</v>
      </c>
      <c r="K12">
        <v>88</v>
      </c>
    </row>
    <row r="13" spans="1:11">
      <c r="A13" t="s">
        <v>7</v>
      </c>
      <c r="B13">
        <v>41</v>
      </c>
      <c r="C13">
        <v>75</v>
      </c>
      <c r="D13">
        <v>41</v>
      </c>
      <c r="E13">
        <v>52</v>
      </c>
      <c r="G13" t="s">
        <v>7</v>
      </c>
      <c r="H13">
        <v>41</v>
      </c>
      <c r="I13">
        <v>75</v>
      </c>
      <c r="J13">
        <v>41</v>
      </c>
      <c r="K13">
        <v>52</v>
      </c>
    </row>
    <row r="14" spans="1:11">
      <c r="A14" t="s">
        <v>8</v>
      </c>
      <c r="B14">
        <v>23</v>
      </c>
      <c r="C14">
        <v>52</v>
      </c>
      <c r="D14">
        <v>11</v>
      </c>
      <c r="E14">
        <v>42</v>
      </c>
      <c r="G14" t="s">
        <v>8</v>
      </c>
      <c r="H14">
        <v>23</v>
      </c>
      <c r="I14">
        <v>52</v>
      </c>
      <c r="J14">
        <v>11</v>
      </c>
      <c r="K14">
        <v>42</v>
      </c>
    </row>
    <row r="16" spans="1:11">
      <c r="A16" t="s">
        <v>0</v>
      </c>
      <c r="B16" t="s">
        <v>1</v>
      </c>
      <c r="C16" t="s">
        <v>2</v>
      </c>
      <c r="D16" t="s">
        <v>3</v>
      </c>
      <c r="E16" t="s">
        <v>4</v>
      </c>
      <c r="G16" t="s">
        <v>0</v>
      </c>
      <c r="H16" t="s">
        <v>1</v>
      </c>
      <c r="I16" t="s">
        <v>2</v>
      </c>
      <c r="J16" t="s">
        <v>3</v>
      </c>
      <c r="K16" t="s">
        <v>4</v>
      </c>
    </row>
    <row r="17" spans="1:11">
      <c r="A17" t="s">
        <v>5</v>
      </c>
      <c r="B17">
        <v>99</v>
      </c>
      <c r="C17">
        <v>75</v>
      </c>
      <c r="D17">
        <v>69</v>
      </c>
      <c r="E17">
        <v>75</v>
      </c>
      <c r="G17" t="s">
        <v>5</v>
      </c>
      <c r="H17">
        <v>99</v>
      </c>
      <c r="I17">
        <v>75</v>
      </c>
      <c r="J17">
        <v>69</v>
      </c>
      <c r="K17">
        <v>75</v>
      </c>
    </row>
    <row r="18" spans="1:11">
      <c r="A18" t="s">
        <v>6</v>
      </c>
      <c r="B18">
        <v>66</v>
      </c>
      <c r="C18">
        <v>96</v>
      </c>
      <c r="D18">
        <v>52</v>
      </c>
      <c r="E18">
        <v>88</v>
      </c>
      <c r="G18" t="s">
        <v>6</v>
      </c>
      <c r="H18">
        <v>66</v>
      </c>
      <c r="I18">
        <v>96</v>
      </c>
      <c r="J18">
        <v>52</v>
      </c>
      <c r="K18">
        <v>88</v>
      </c>
    </row>
    <row r="19" spans="1:11">
      <c r="A19" t="s">
        <v>7</v>
      </c>
      <c r="B19">
        <v>41</v>
      </c>
      <c r="C19">
        <v>75</v>
      </c>
      <c r="D19">
        <v>41</v>
      </c>
      <c r="E19">
        <v>52</v>
      </c>
      <c r="G19" t="s">
        <v>7</v>
      </c>
      <c r="H19">
        <v>41</v>
      </c>
      <c r="I19">
        <v>75</v>
      </c>
      <c r="J19">
        <v>41</v>
      </c>
      <c r="K19">
        <v>52</v>
      </c>
    </row>
    <row r="20" spans="1:11">
      <c r="A20" t="s">
        <v>8</v>
      </c>
      <c r="B20">
        <v>23</v>
      </c>
      <c r="C20">
        <v>52</v>
      </c>
      <c r="D20">
        <v>11</v>
      </c>
      <c r="E20">
        <v>42</v>
      </c>
      <c r="G20" t="s">
        <v>8</v>
      </c>
      <c r="H20">
        <v>23</v>
      </c>
      <c r="I20">
        <v>52</v>
      </c>
      <c r="J20">
        <v>11</v>
      </c>
      <c r="K20">
        <v>42</v>
      </c>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31"/>
  <sheetViews>
    <sheetView workbookViewId="0">
      <selection activeCell="G22" sqref="G22"/>
    </sheetView>
  </sheetViews>
  <sheetFormatPr defaultRowHeight="15"/>
  <cols>
    <col min="1" max="1" width="23.9453125" bestFit="1" customWidth="1"/>
    <col min="2" max="2" width="13.31640625" bestFit="1" customWidth="1"/>
    <col min="3" max="3" width="17.08203125" customWidth="1"/>
    <col min="4" max="4" width="16.27734375" bestFit="1" customWidth="1"/>
  </cols>
  <sheetData>
    <row r="1" spans="1:24" ht="15.75" thickBot="1"/>
    <row r="2" spans="1:24" ht="25.5" thickTop="1">
      <c r="G2" s="113" t="s">
        <v>528</v>
      </c>
      <c r="H2" s="114" t="s">
        <v>535</v>
      </c>
      <c r="I2" s="114" t="s">
        <v>536</v>
      </c>
      <c r="J2" s="114" t="s">
        <v>537</v>
      </c>
      <c r="K2" s="114" t="s">
        <v>538</v>
      </c>
      <c r="L2" s="114" t="s">
        <v>539</v>
      </c>
      <c r="M2" s="114" t="s">
        <v>540</v>
      </c>
      <c r="N2" s="115" t="s">
        <v>541</v>
      </c>
      <c r="P2" s="16"/>
      <c r="Q2" s="7" t="s">
        <v>549</v>
      </c>
      <c r="R2" s="7"/>
      <c r="S2" s="7"/>
      <c r="T2" s="7"/>
      <c r="U2" s="7"/>
      <c r="V2" s="7"/>
      <c r="W2" s="7"/>
      <c r="X2" s="8"/>
    </row>
    <row r="3" spans="1:24" ht="15.75" thickBot="1">
      <c r="A3" s="92" t="s">
        <v>469</v>
      </c>
      <c r="B3" s="92" t="s">
        <v>470</v>
      </c>
      <c r="C3" s="92" t="s">
        <v>471</v>
      </c>
      <c r="G3" s="116" t="s">
        <v>542</v>
      </c>
      <c r="H3" s="117">
        <v>200</v>
      </c>
      <c r="I3" s="117">
        <v>3000</v>
      </c>
      <c r="J3" s="117" t="s">
        <v>543</v>
      </c>
      <c r="K3" s="118">
        <v>4.5</v>
      </c>
      <c r="L3" s="117">
        <v>4</v>
      </c>
      <c r="M3" s="117">
        <v>3</v>
      </c>
      <c r="N3" s="119">
        <f t="shared" ref="N3:N18" si="0">K3*L3*M3</f>
        <v>54</v>
      </c>
      <c r="P3" s="11"/>
      <c r="Q3" s="4"/>
      <c r="R3" s="4"/>
      <c r="S3" s="4"/>
      <c r="T3" s="4"/>
      <c r="U3" s="4"/>
      <c r="V3" s="4"/>
      <c r="W3" s="4"/>
      <c r="X3" s="10"/>
    </row>
    <row r="4" spans="1:24" ht="15.75" thickTop="1">
      <c r="A4" s="93">
        <v>35796</v>
      </c>
      <c r="B4" s="93">
        <v>44201</v>
      </c>
      <c r="C4" s="94" t="s">
        <v>472</v>
      </c>
      <c r="G4" s="116" t="s">
        <v>544</v>
      </c>
      <c r="H4" s="117">
        <v>100</v>
      </c>
      <c r="I4" s="117">
        <v>2000</v>
      </c>
      <c r="J4" s="117" t="s">
        <v>543</v>
      </c>
      <c r="K4" s="118">
        <v>2</v>
      </c>
      <c r="L4" s="117">
        <v>15</v>
      </c>
      <c r="M4" s="117">
        <v>2</v>
      </c>
      <c r="N4" s="119">
        <f t="shared" si="0"/>
        <v>60</v>
      </c>
      <c r="P4" s="11"/>
      <c r="Q4" s="4"/>
      <c r="R4" s="4"/>
      <c r="S4" s="4"/>
      <c r="T4" s="123" t="s">
        <v>537</v>
      </c>
      <c r="U4" s="126" t="s">
        <v>550</v>
      </c>
      <c r="V4" s="4"/>
      <c r="W4" s="4"/>
      <c r="X4" s="10"/>
    </row>
    <row r="5" spans="1:24" ht="15.75" thickBot="1">
      <c r="A5" s="93">
        <v>35796</v>
      </c>
      <c r="B5" s="93">
        <v>44228</v>
      </c>
      <c r="C5" s="94" t="s">
        <v>472</v>
      </c>
      <c r="G5" s="116" t="s">
        <v>545</v>
      </c>
      <c r="H5" s="117">
        <v>60</v>
      </c>
      <c r="I5" s="117"/>
      <c r="J5" s="117"/>
      <c r="K5" s="118"/>
      <c r="L5" s="117"/>
      <c r="M5" s="117"/>
      <c r="N5" s="119">
        <f t="shared" si="0"/>
        <v>0</v>
      </c>
      <c r="P5" s="11"/>
      <c r="Q5" s="4"/>
      <c r="R5" s="4"/>
      <c r="S5" s="127" t="s">
        <v>551</v>
      </c>
      <c r="T5" s="124" t="s">
        <v>543</v>
      </c>
      <c r="U5" s="4"/>
      <c r="V5" s="4"/>
      <c r="W5" s="4"/>
      <c r="X5" s="10"/>
    </row>
    <row r="6" spans="1:24" ht="15.75" thickTop="1">
      <c r="A6" s="93">
        <v>35796</v>
      </c>
      <c r="B6" s="93">
        <v>43921</v>
      </c>
      <c r="C6" s="94" t="s">
        <v>472</v>
      </c>
      <c r="G6" s="116" t="s">
        <v>546</v>
      </c>
      <c r="H6" s="117">
        <v>10</v>
      </c>
      <c r="I6" s="117">
        <v>8000</v>
      </c>
      <c r="J6" s="117" t="s">
        <v>547</v>
      </c>
      <c r="K6" s="118">
        <v>0.8</v>
      </c>
      <c r="L6" s="117">
        <v>25</v>
      </c>
      <c r="M6" s="117">
        <v>6</v>
      </c>
      <c r="N6" s="119">
        <f t="shared" si="0"/>
        <v>120</v>
      </c>
      <c r="P6" s="11"/>
      <c r="Q6" s="4"/>
      <c r="R6" s="4"/>
      <c r="S6" s="4"/>
      <c r="T6" s="4"/>
      <c r="U6" s="4"/>
      <c r="V6" s="4"/>
      <c r="W6" s="4"/>
      <c r="X6" s="10"/>
    </row>
    <row r="7" spans="1:24">
      <c r="A7" s="93">
        <v>35796</v>
      </c>
      <c r="B7" s="93">
        <v>40543</v>
      </c>
      <c r="C7" s="94" t="s">
        <v>472</v>
      </c>
      <c r="G7" s="116" t="s">
        <v>542</v>
      </c>
      <c r="H7" s="117">
        <v>80</v>
      </c>
      <c r="I7" s="117">
        <v>1000</v>
      </c>
      <c r="J7" s="117" t="s">
        <v>543</v>
      </c>
      <c r="K7" s="118">
        <v>0.2</v>
      </c>
      <c r="L7" s="117">
        <v>40</v>
      </c>
      <c r="M7" s="117">
        <v>3</v>
      </c>
      <c r="N7" s="119">
        <f t="shared" si="0"/>
        <v>24</v>
      </c>
      <c r="P7" s="11"/>
      <c r="Q7" s="4"/>
      <c r="R7" s="4"/>
      <c r="S7" s="127" t="str">
        <f>"The COUNT value of "&amp;T5&amp;" is : "</f>
        <v xml:space="preserve">The COUNT value of Horizon is : </v>
      </c>
      <c r="T7" s="129"/>
      <c r="U7" s="128"/>
      <c r="V7" s="4"/>
      <c r="W7" s="4"/>
      <c r="X7" s="10"/>
    </row>
    <row r="8" spans="1:24">
      <c r="G8" s="116" t="s">
        <v>545</v>
      </c>
      <c r="H8" s="117">
        <v>100</v>
      </c>
      <c r="I8" s="117" t="s">
        <v>548</v>
      </c>
      <c r="J8" s="117" t="s">
        <v>543</v>
      </c>
      <c r="K8" s="118">
        <v>1.25</v>
      </c>
      <c r="L8" s="117">
        <v>10</v>
      </c>
      <c r="M8" s="117">
        <v>4</v>
      </c>
      <c r="N8" s="119">
        <f t="shared" si="0"/>
        <v>50</v>
      </c>
      <c r="P8" s="11"/>
      <c r="Q8" s="4"/>
      <c r="R8" s="4"/>
      <c r="S8" s="4"/>
      <c r="T8" s="4"/>
      <c r="U8" s="4"/>
      <c r="V8" s="4"/>
      <c r="W8" s="4"/>
      <c r="X8" s="10"/>
    </row>
    <row r="9" spans="1:24" ht="15.75" thickBot="1">
      <c r="G9" s="116" t="s">
        <v>545</v>
      </c>
      <c r="H9" s="117">
        <v>200</v>
      </c>
      <c r="I9" s="117">
        <v>3000</v>
      </c>
      <c r="J9" s="117" t="s">
        <v>543</v>
      </c>
      <c r="K9" s="118">
        <v>2.5</v>
      </c>
      <c r="L9" s="117">
        <v>15</v>
      </c>
      <c r="M9" s="117">
        <v>1</v>
      </c>
      <c r="N9" s="119">
        <f t="shared" si="0"/>
        <v>37.5</v>
      </c>
      <c r="P9" s="12"/>
      <c r="Q9" s="13"/>
      <c r="R9" s="13"/>
      <c r="S9" s="13"/>
      <c r="T9" s="13"/>
      <c r="U9" s="13"/>
      <c r="V9" s="13"/>
      <c r="W9" s="13"/>
      <c r="X9" s="15"/>
    </row>
    <row r="10" spans="1:24">
      <c r="A10" s="92" t="s">
        <v>473</v>
      </c>
      <c r="B10" s="92" t="s">
        <v>474</v>
      </c>
      <c r="C10" s="92" t="s">
        <v>475</v>
      </c>
      <c r="D10" s="92" t="s">
        <v>476</v>
      </c>
      <c r="G10" s="116" t="s">
        <v>546</v>
      </c>
      <c r="H10" s="117">
        <v>25</v>
      </c>
      <c r="I10" s="117" t="s">
        <v>548</v>
      </c>
      <c r="J10" s="117" t="s">
        <v>547</v>
      </c>
      <c r="K10" s="118">
        <v>0.5</v>
      </c>
      <c r="L10" s="117">
        <v>10</v>
      </c>
      <c r="M10" s="117">
        <v>3</v>
      </c>
      <c r="N10" s="119">
        <f t="shared" si="0"/>
        <v>15</v>
      </c>
    </row>
    <row r="11" spans="1:24">
      <c r="A11" s="93">
        <v>43831</v>
      </c>
      <c r="B11" s="93">
        <v>44326</v>
      </c>
      <c r="C11" s="95" t="s">
        <v>477</v>
      </c>
      <c r="D11" s="94"/>
      <c r="G11" s="116" t="s">
        <v>542</v>
      </c>
      <c r="H11" s="117">
        <v>200</v>
      </c>
      <c r="I11" s="117">
        <v>3000</v>
      </c>
      <c r="J11" s="117" t="s">
        <v>547</v>
      </c>
      <c r="K11" s="118">
        <v>5</v>
      </c>
      <c r="L11" s="117">
        <v>3</v>
      </c>
      <c r="M11" s="117">
        <v>2</v>
      </c>
      <c r="N11" s="119">
        <f t="shared" si="0"/>
        <v>30</v>
      </c>
    </row>
    <row r="12" spans="1:24">
      <c r="A12" s="93">
        <v>21916</v>
      </c>
      <c r="B12" s="93">
        <v>25698</v>
      </c>
      <c r="C12" s="95" t="s">
        <v>478</v>
      </c>
      <c r="D12" s="94"/>
      <c r="G12" s="116" t="s">
        <v>544</v>
      </c>
      <c r="H12" s="117">
        <v>100</v>
      </c>
      <c r="I12" s="117">
        <v>2000</v>
      </c>
      <c r="J12" s="117" t="s">
        <v>547</v>
      </c>
      <c r="K12" s="118">
        <v>1.8</v>
      </c>
      <c r="L12" s="117">
        <v>20</v>
      </c>
      <c r="M12" s="117">
        <v>5</v>
      </c>
      <c r="N12" s="119">
        <f t="shared" si="0"/>
        <v>180</v>
      </c>
    </row>
    <row r="13" spans="1:24">
      <c r="A13" s="93">
        <v>21916</v>
      </c>
      <c r="B13" s="93">
        <v>25698</v>
      </c>
      <c r="C13" s="95" t="s">
        <v>479</v>
      </c>
      <c r="D13" s="94"/>
      <c r="G13" s="116" t="s">
        <v>542</v>
      </c>
      <c r="H13" s="117">
        <v>100</v>
      </c>
      <c r="I13" s="117" t="s">
        <v>548</v>
      </c>
      <c r="J13" s="117" t="s">
        <v>547</v>
      </c>
      <c r="K13" s="118">
        <v>0.25</v>
      </c>
      <c r="L13" s="117">
        <v>10</v>
      </c>
      <c r="M13" s="117">
        <v>5</v>
      </c>
      <c r="N13" s="119">
        <f t="shared" si="0"/>
        <v>12.5</v>
      </c>
    </row>
    <row r="14" spans="1:24">
      <c r="A14" s="93">
        <v>43831</v>
      </c>
      <c r="B14" s="93">
        <v>44326</v>
      </c>
      <c r="C14" s="95" t="s">
        <v>480</v>
      </c>
      <c r="D14" s="94"/>
      <c r="G14" s="116" t="s">
        <v>542</v>
      </c>
      <c r="H14" s="117">
        <v>10</v>
      </c>
      <c r="I14" s="117">
        <v>800</v>
      </c>
      <c r="J14" s="117" t="s">
        <v>543</v>
      </c>
      <c r="K14" s="118">
        <v>0.2</v>
      </c>
      <c r="L14" s="117">
        <v>25</v>
      </c>
      <c r="M14" s="117">
        <v>2</v>
      </c>
      <c r="N14" s="119">
        <f t="shared" si="0"/>
        <v>10</v>
      </c>
    </row>
    <row r="15" spans="1:24">
      <c r="A15" s="93">
        <v>21916</v>
      </c>
      <c r="B15" s="93">
        <v>25698</v>
      </c>
      <c r="C15" s="95" t="s">
        <v>481</v>
      </c>
      <c r="D15" s="94"/>
      <c r="G15" s="116" t="s">
        <v>542</v>
      </c>
      <c r="H15" s="117">
        <v>60</v>
      </c>
      <c r="I15" s="117">
        <v>1000</v>
      </c>
      <c r="J15" s="117" t="s">
        <v>547</v>
      </c>
      <c r="K15" s="118">
        <v>0.15</v>
      </c>
      <c r="L15" s="117">
        <v>25</v>
      </c>
      <c r="M15" s="117">
        <v>1</v>
      </c>
      <c r="N15" s="119">
        <f t="shared" si="0"/>
        <v>3.75</v>
      </c>
    </row>
    <row r="16" spans="1:24">
      <c r="A16" s="93">
        <v>21916</v>
      </c>
      <c r="B16" s="93">
        <v>25698</v>
      </c>
      <c r="C16" s="95" t="s">
        <v>482</v>
      </c>
      <c r="D16" s="94"/>
      <c r="G16" s="116" t="s">
        <v>542</v>
      </c>
      <c r="H16" s="117">
        <v>80</v>
      </c>
      <c r="I16" s="117">
        <v>1000</v>
      </c>
      <c r="J16" s="117" t="s">
        <v>547</v>
      </c>
      <c r="K16" s="118">
        <v>0.2</v>
      </c>
      <c r="L16" s="117">
        <v>30</v>
      </c>
      <c r="M16" s="117">
        <v>2</v>
      </c>
      <c r="N16" s="119">
        <f t="shared" si="0"/>
        <v>12</v>
      </c>
    </row>
    <row r="17" spans="1:14">
      <c r="G17" s="116" t="s">
        <v>542</v>
      </c>
      <c r="H17" s="117">
        <v>100</v>
      </c>
      <c r="I17" s="117">
        <v>2000</v>
      </c>
      <c r="J17" s="117" t="s">
        <v>543</v>
      </c>
      <c r="K17" s="118">
        <v>0.8</v>
      </c>
      <c r="L17" s="117">
        <v>10</v>
      </c>
      <c r="M17" s="117">
        <v>5</v>
      </c>
      <c r="N17" s="119">
        <f t="shared" si="0"/>
        <v>40</v>
      </c>
    </row>
    <row r="18" spans="1:14" ht="15.75" thickBot="1">
      <c r="G18" s="120" t="s">
        <v>542</v>
      </c>
      <c r="H18" s="121">
        <v>40</v>
      </c>
      <c r="I18" s="121">
        <v>1000</v>
      </c>
      <c r="J18" s="121" t="s">
        <v>543</v>
      </c>
      <c r="K18" s="122">
        <v>0.1</v>
      </c>
      <c r="L18" s="121">
        <v>20</v>
      </c>
      <c r="M18" s="121">
        <v>5</v>
      </c>
      <c r="N18" s="119">
        <f t="shared" si="0"/>
        <v>10</v>
      </c>
    </row>
    <row r="19" spans="1:14" ht="15.75" thickTop="1"/>
    <row r="22" spans="1:14">
      <c r="G22" t="s">
        <v>693</v>
      </c>
    </row>
    <row r="23" spans="1:14">
      <c r="A23" s="186" t="s">
        <v>616</v>
      </c>
      <c r="B23" s="97" t="s">
        <v>617</v>
      </c>
      <c r="C23" s="97" t="s">
        <v>618</v>
      </c>
      <c r="D23" s="97" t="s">
        <v>619</v>
      </c>
    </row>
    <row r="24" spans="1:14">
      <c r="A24" s="104" t="str">
        <f>DOLLAR(B24,0)&amp;" &lt;= Sales &lt; "&amp;DOLLAR(B25,0)</f>
        <v>$0 &lt;= Sales &lt; $1,000</v>
      </c>
      <c r="B24" s="187">
        <v>0</v>
      </c>
      <c r="C24" s="104" t="s">
        <v>620</v>
      </c>
      <c r="D24" s="187">
        <v>0</v>
      </c>
    </row>
    <row r="25" spans="1:14">
      <c r="A25" s="104" t="str">
        <f>DOLLAR(B25,0)&amp;" &lt;= Sales &lt; "&amp;DOLLAR(B26,0)</f>
        <v>$1,000 &lt;= Sales &lt; $2,500</v>
      </c>
      <c r="B25" s="187">
        <v>1000</v>
      </c>
      <c r="C25" s="104" t="s">
        <v>621</v>
      </c>
      <c r="D25" s="187">
        <v>20</v>
      </c>
    </row>
    <row r="26" spans="1:14">
      <c r="A26" s="104" t="str">
        <f>DOLLAR(B26,0)&amp;" &lt;= Sales &lt; "&amp;DOLLAR(B27,0)</f>
        <v>$2,500 &lt;= Sales &lt; $7,000</v>
      </c>
      <c r="B26" s="187">
        <v>2500</v>
      </c>
      <c r="C26" s="104" t="s">
        <v>622</v>
      </c>
      <c r="D26" s="187">
        <v>100</v>
      </c>
    </row>
    <row r="27" spans="1:14">
      <c r="A27" s="104" t="str">
        <f>DOLLAR(B27,0)&amp;" &lt;= Sales &lt; "&amp;DOLLAR(B28,0)</f>
        <v>$7,000 &lt;= Sales &lt; $10,000</v>
      </c>
      <c r="B27" s="187">
        <v>7000</v>
      </c>
      <c r="C27" s="104" t="s">
        <v>113</v>
      </c>
      <c r="D27" s="187">
        <v>250</v>
      </c>
    </row>
    <row r="28" spans="1:14">
      <c r="A28" s="104" t="str">
        <f>DOLLAR(B28,0)&amp;" &gt;= Sales"</f>
        <v>$10,000 &gt;= Sales</v>
      </c>
      <c r="B28" s="187">
        <v>10000</v>
      </c>
      <c r="C28" s="104" t="s">
        <v>110</v>
      </c>
      <c r="D28" s="187">
        <v>700</v>
      </c>
    </row>
    <row r="30" spans="1:14">
      <c r="A30" s="97" t="s">
        <v>623</v>
      </c>
      <c r="B30" s="97" t="s">
        <v>624</v>
      </c>
    </row>
    <row r="31" spans="1:14">
      <c r="A31" s="187">
        <v>150000</v>
      </c>
      <c r="B31" s="10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24"/>
  <sheetViews>
    <sheetView workbookViewId="0">
      <selection activeCell="J19" sqref="J19"/>
    </sheetView>
  </sheetViews>
  <sheetFormatPr defaultColWidth="9.14453125" defaultRowHeight="15"/>
  <cols>
    <col min="1" max="1" width="9.68359375" style="110" bestFit="1" customWidth="1"/>
    <col min="2" max="2" width="9.953125" style="110" bestFit="1" customWidth="1"/>
    <col min="3" max="10" width="9.14453125" style="110"/>
    <col min="11" max="12" width="8.609375"/>
    <col min="13" max="13" width="13.31640625" bestFit="1" customWidth="1"/>
    <col min="14" max="14" width="2.15234375" customWidth="1"/>
    <col min="15" max="15" width="13.046875" customWidth="1"/>
    <col min="16" max="16" width="13.98828125" customWidth="1"/>
    <col min="17" max="20" width="10.625" bestFit="1" customWidth="1"/>
    <col min="21" max="21" width="13.85546875" customWidth="1"/>
    <col min="22" max="22" width="8.609375" customWidth="1"/>
    <col min="23" max="16384" width="9.14453125" style="110"/>
  </cols>
  <sheetData>
    <row r="1" spans="1:8">
      <c r="A1" s="109" t="s">
        <v>504</v>
      </c>
      <c r="B1" s="109" t="s">
        <v>505</v>
      </c>
      <c r="C1" s="109" t="s">
        <v>82</v>
      </c>
      <c r="D1" s="109" t="s">
        <v>506</v>
      </c>
    </row>
    <row r="2" spans="1:8">
      <c r="A2" s="111" t="s">
        <v>507</v>
      </c>
      <c r="B2" s="111" t="s">
        <v>518</v>
      </c>
      <c r="C2" s="111" t="s">
        <v>510</v>
      </c>
      <c r="D2" s="112">
        <f t="array" ref="D2">IFERROR(INDEX(C6:H17,MATCH(A2&amp;B2,A6:A17&amp;B6:B17,0),MATCH(C2,C5:H5,0)),"")</f>
        <v>505</v>
      </c>
    </row>
    <row r="4" spans="1:8">
      <c r="A4" s="111"/>
      <c r="B4" s="111"/>
      <c r="C4" s="109" t="s">
        <v>82</v>
      </c>
    </row>
    <row r="5" spans="1:8">
      <c r="A5" s="109" t="s">
        <v>504</v>
      </c>
      <c r="B5" s="109" t="s">
        <v>505</v>
      </c>
      <c r="C5" s="111" t="s">
        <v>510</v>
      </c>
      <c r="D5" s="111" t="s">
        <v>509</v>
      </c>
      <c r="E5" s="111" t="s">
        <v>511</v>
      </c>
      <c r="F5" s="111" t="s">
        <v>512</v>
      </c>
      <c r="G5" s="111" t="s">
        <v>513</v>
      </c>
      <c r="H5" s="111" t="s">
        <v>514</v>
      </c>
    </row>
    <row r="6" spans="1:8">
      <c r="A6" s="111" t="s">
        <v>507</v>
      </c>
      <c r="B6" s="111" t="s">
        <v>515</v>
      </c>
      <c r="C6" s="111">
        <v>199</v>
      </c>
      <c r="D6" s="111">
        <v>633</v>
      </c>
      <c r="E6" s="111">
        <v>718</v>
      </c>
      <c r="F6" s="111">
        <v>124</v>
      </c>
      <c r="G6" s="111">
        <v>399</v>
      </c>
      <c r="H6" s="111">
        <v>236</v>
      </c>
    </row>
    <row r="7" spans="1:8">
      <c r="A7" s="111" t="s">
        <v>507</v>
      </c>
      <c r="B7" s="111" t="s">
        <v>516</v>
      </c>
      <c r="C7" s="111">
        <v>703</v>
      </c>
      <c r="D7" s="111">
        <v>336</v>
      </c>
      <c r="E7" s="111">
        <v>132</v>
      </c>
      <c r="F7" s="111">
        <v>848</v>
      </c>
      <c r="G7" s="111">
        <v>817</v>
      </c>
      <c r="H7" s="111">
        <v>326</v>
      </c>
    </row>
    <row r="8" spans="1:8">
      <c r="A8" s="111" t="s">
        <v>507</v>
      </c>
      <c r="B8" s="111" t="s">
        <v>517</v>
      </c>
      <c r="C8" s="111">
        <v>787</v>
      </c>
      <c r="D8" s="111">
        <v>131</v>
      </c>
      <c r="E8" s="111">
        <v>716</v>
      </c>
      <c r="F8" s="111">
        <v>351</v>
      </c>
      <c r="G8" s="111">
        <v>685</v>
      </c>
      <c r="H8" s="111">
        <v>802</v>
      </c>
    </row>
    <row r="9" spans="1:8">
      <c r="A9" s="111" t="s">
        <v>507</v>
      </c>
      <c r="B9" s="111" t="s">
        <v>508</v>
      </c>
      <c r="C9" s="111">
        <v>195</v>
      </c>
      <c r="D9" s="111">
        <v>685</v>
      </c>
      <c r="E9" s="111">
        <v>105</v>
      </c>
      <c r="F9" s="111">
        <v>379</v>
      </c>
      <c r="G9" s="111">
        <v>701</v>
      </c>
      <c r="H9" s="111">
        <v>752</v>
      </c>
    </row>
    <row r="10" spans="1:8">
      <c r="A10" s="111" t="s">
        <v>507</v>
      </c>
      <c r="B10" s="111" t="s">
        <v>518</v>
      </c>
      <c r="C10" s="111">
        <v>505</v>
      </c>
      <c r="D10" s="111">
        <v>436</v>
      </c>
      <c r="E10" s="111">
        <v>888</v>
      </c>
      <c r="F10" s="111">
        <v>673</v>
      </c>
      <c r="G10" s="111">
        <v>419</v>
      </c>
      <c r="H10" s="111">
        <v>516</v>
      </c>
    </row>
    <row r="11" spans="1:8">
      <c r="A11" s="111" t="s">
        <v>507</v>
      </c>
      <c r="B11" s="111" t="s">
        <v>519</v>
      </c>
      <c r="C11" s="111">
        <v>158</v>
      </c>
      <c r="D11" s="111">
        <v>264</v>
      </c>
      <c r="E11" s="111">
        <v>690</v>
      </c>
      <c r="F11" s="111">
        <v>320</v>
      </c>
      <c r="G11" s="111">
        <v>276</v>
      </c>
      <c r="H11" s="111">
        <v>578</v>
      </c>
    </row>
    <row r="12" spans="1:8">
      <c r="A12" s="111" t="s">
        <v>520</v>
      </c>
      <c r="B12" s="111" t="s">
        <v>521</v>
      </c>
      <c r="C12" s="111">
        <v>625</v>
      </c>
      <c r="D12" s="111">
        <v>193</v>
      </c>
      <c r="E12" s="111">
        <v>830</v>
      </c>
      <c r="F12" s="111">
        <v>139</v>
      </c>
      <c r="G12" s="111">
        <v>389</v>
      </c>
      <c r="H12" s="111">
        <v>180</v>
      </c>
    </row>
    <row r="13" spans="1:8">
      <c r="A13" s="111" t="s">
        <v>520</v>
      </c>
      <c r="B13" s="111" t="s">
        <v>522</v>
      </c>
      <c r="C13" s="111">
        <v>165</v>
      </c>
      <c r="D13" s="111">
        <v>177</v>
      </c>
      <c r="E13" s="111">
        <v>365</v>
      </c>
      <c r="F13" s="111">
        <v>129</v>
      </c>
      <c r="G13" s="111">
        <v>492</v>
      </c>
      <c r="H13" s="111">
        <v>515</v>
      </c>
    </row>
    <row r="14" spans="1:8">
      <c r="A14" s="111" t="s">
        <v>520</v>
      </c>
      <c r="B14" s="111" t="s">
        <v>523</v>
      </c>
      <c r="C14" s="111">
        <v>216</v>
      </c>
      <c r="D14" s="111">
        <v>335</v>
      </c>
      <c r="E14" s="111">
        <v>561</v>
      </c>
      <c r="F14" s="111">
        <v>354</v>
      </c>
      <c r="G14" s="111">
        <v>403</v>
      </c>
      <c r="H14" s="111">
        <v>273</v>
      </c>
    </row>
    <row r="15" spans="1:8">
      <c r="A15" s="111" t="s">
        <v>520</v>
      </c>
      <c r="B15" s="111" t="s">
        <v>524</v>
      </c>
      <c r="C15" s="111">
        <v>587</v>
      </c>
      <c r="D15" s="111">
        <v>121</v>
      </c>
      <c r="E15" s="111">
        <v>538</v>
      </c>
      <c r="F15" s="111">
        <v>632</v>
      </c>
      <c r="G15" s="111">
        <v>230</v>
      </c>
      <c r="H15" s="111">
        <v>350</v>
      </c>
    </row>
    <row r="16" spans="1:8">
      <c r="A16" s="111" t="s">
        <v>520</v>
      </c>
      <c r="B16" s="111" t="s">
        <v>525</v>
      </c>
      <c r="C16" s="111">
        <v>199</v>
      </c>
      <c r="D16" s="111">
        <v>350</v>
      </c>
      <c r="E16" s="111">
        <v>351</v>
      </c>
      <c r="F16" s="111">
        <v>152</v>
      </c>
      <c r="G16" s="111">
        <v>574</v>
      </c>
      <c r="H16" s="111">
        <v>168</v>
      </c>
    </row>
    <row r="17" spans="1:10">
      <c r="A17" s="111" t="s">
        <v>520</v>
      </c>
      <c r="B17" s="111" t="s">
        <v>526</v>
      </c>
      <c r="C17" s="111">
        <v>156</v>
      </c>
      <c r="D17" s="111">
        <v>784</v>
      </c>
      <c r="E17" s="111">
        <v>584</v>
      </c>
      <c r="F17" s="111">
        <v>197</v>
      </c>
      <c r="G17" s="111">
        <v>278</v>
      </c>
      <c r="H17" s="111">
        <v>498</v>
      </c>
    </row>
    <row r="19" spans="1:10">
      <c r="J19" s="110" t="s">
        <v>694</v>
      </c>
    </row>
    <row r="23" spans="1:10">
      <c r="A23" s="111" t="s">
        <v>507</v>
      </c>
    </row>
    <row r="24" spans="1:10">
      <c r="A24" s="111" t="s">
        <v>520</v>
      </c>
    </row>
  </sheetData>
  <sheetProtection algorithmName="SHA-512" hashValue="6Q7biw3Tj1Gm/n6x26mqI8RUjYXvFzE5Iu1Qdq8yIvh+trQ/PBMSMDxx33nfd9fb6Vy8JgowlGg2zrZftkiidA==" saltValue="RfboKLZtIzTU84IYTLKUeQ==" spinCount="100000" sheet="1" objects="1" scenarios="1" selectLockedCells="1"/>
  <conditionalFormatting sqref="A5:H17">
    <cfRule type="expression" dxfId="2" priority="1">
      <formula>AND($A5=VLOOKUP($A$2,$A$6:$A$17,1,0),$B5=VLOOKUP($B$2,$B$6:$B$17,1,0),A$5=HLOOKUP($C$2,$C$5:$H$5,1,0))</formula>
    </cfRule>
    <cfRule type="expression" dxfId="1" priority="2">
      <formula>AND($A5=VLOOKUP($A$2,$A$6:$A$17,1,0),$B5=VLOOKUP($B$2,$B$6:$B$17,1,0))</formula>
    </cfRule>
    <cfRule type="expression" dxfId="0" priority="3">
      <formula>A$5=HLOOKUP($C$2,$C$5:$H$5,1,0)</formula>
    </cfRule>
  </conditionalFormatting>
  <dataValidations count="3">
    <dataValidation type="list" allowBlank="1" showInputMessage="1" showErrorMessage="1" sqref="B2" xr:uid="{00000000-0002-0000-0900-000000000000}">
      <formula1>B$6:B$17</formula1>
    </dataValidation>
    <dataValidation type="list" allowBlank="1" showInputMessage="1" showErrorMessage="1" sqref="C2" xr:uid="{00000000-0002-0000-0900-000001000000}">
      <formula1>$C$5:$H$5</formula1>
    </dataValidation>
    <dataValidation type="list" allowBlank="1" showInputMessage="1" showErrorMessage="1" sqref="A2" xr:uid="{00000000-0002-0000-0900-000002000000}">
      <formula1>$A$23:$A$24</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33"/>
  <sheetViews>
    <sheetView workbookViewId="0">
      <selection activeCell="I13" sqref="I13"/>
    </sheetView>
  </sheetViews>
  <sheetFormatPr defaultRowHeight="15"/>
  <cols>
    <col min="1" max="1" width="57.9765625" bestFit="1" customWidth="1"/>
    <col min="2" max="2" width="4.3046875" bestFit="1" customWidth="1"/>
    <col min="3" max="3" width="10.35546875" bestFit="1" customWidth="1"/>
    <col min="7" max="10" width="13.31640625" customWidth="1"/>
    <col min="11" max="11" width="10.35546875" bestFit="1" customWidth="1"/>
    <col min="12" max="12" width="13.1796875" customWidth="1"/>
    <col min="13" max="13" width="12.23828125" bestFit="1" customWidth="1"/>
    <col min="14" max="14" width="1.4765625" customWidth="1"/>
    <col min="15" max="15" width="25.01953125" customWidth="1"/>
    <col min="16" max="16" width="22.734375" bestFit="1" customWidth="1"/>
    <col min="17" max="17" width="1.4765625" customWidth="1"/>
    <col min="18" max="19" width="11.1640625" bestFit="1" customWidth="1"/>
    <col min="20" max="20" width="14.796875" customWidth="1"/>
    <col min="21" max="21" width="1.4765625" customWidth="1"/>
    <col min="22" max="22" width="11.296875" bestFit="1" customWidth="1"/>
    <col min="23" max="23" width="12.5078125" bestFit="1" customWidth="1"/>
    <col min="24" max="24" width="13.85546875" customWidth="1"/>
    <col min="25" max="25" width="16.140625" bestFit="1" customWidth="1"/>
    <col min="27" max="27" width="11.1640625" bestFit="1" customWidth="1"/>
  </cols>
  <sheetData>
    <row r="1" spans="1:27">
      <c r="A1" t="s">
        <v>502</v>
      </c>
      <c r="K1" t="s">
        <v>483</v>
      </c>
      <c r="L1" t="s">
        <v>484</v>
      </c>
      <c r="M1" t="s">
        <v>485</v>
      </c>
    </row>
    <row r="2" spans="1:27">
      <c r="M2" s="96"/>
    </row>
    <row r="3" spans="1:27" ht="27.75">
      <c r="A3" s="97" t="s">
        <v>74</v>
      </c>
      <c r="B3" s="97" t="s">
        <v>80</v>
      </c>
      <c r="C3" s="97" t="s">
        <v>80</v>
      </c>
      <c r="D3" s="97" t="s">
        <v>82</v>
      </c>
      <c r="E3" s="97" t="s">
        <v>82</v>
      </c>
      <c r="F3" s="97" t="s">
        <v>84</v>
      </c>
      <c r="G3" s="98" t="s">
        <v>486</v>
      </c>
      <c r="H3" s="98" t="s">
        <v>486</v>
      </c>
      <c r="I3" s="98" t="s">
        <v>487</v>
      </c>
      <c r="J3" s="98" t="s">
        <v>487</v>
      </c>
      <c r="K3" s="98" t="s">
        <v>488</v>
      </c>
      <c r="L3" s="98" t="s">
        <v>489</v>
      </c>
      <c r="M3" s="98" t="s">
        <v>490</v>
      </c>
      <c r="O3" s="97" t="s">
        <v>491</v>
      </c>
      <c r="P3" s="97" t="s">
        <v>492</v>
      </c>
      <c r="R3" s="98" t="s">
        <v>493</v>
      </c>
      <c r="S3" s="98" t="s">
        <v>76</v>
      </c>
      <c r="T3" s="98" t="s">
        <v>494</v>
      </c>
      <c r="V3" s="98" t="s">
        <v>495</v>
      </c>
      <c r="W3" s="98" t="s">
        <v>496</v>
      </c>
      <c r="X3" s="98" t="s">
        <v>503</v>
      </c>
      <c r="Y3" s="98" t="s">
        <v>497</v>
      </c>
      <c r="AA3" s="98" t="s">
        <v>498</v>
      </c>
    </row>
    <row r="4" spans="1:27">
      <c r="A4" s="99">
        <v>40585</v>
      </c>
      <c r="B4" s="106"/>
      <c r="C4" s="106"/>
      <c r="D4" s="106"/>
      <c r="E4" s="106"/>
      <c r="F4" s="106"/>
      <c r="G4" s="107"/>
      <c r="H4" s="107"/>
      <c r="I4" s="107"/>
      <c r="J4" s="107"/>
      <c r="K4" s="107"/>
      <c r="L4" s="107"/>
      <c r="M4" s="108"/>
      <c r="O4" s="102">
        <v>40679</v>
      </c>
      <c r="P4" s="100"/>
      <c r="R4" s="99">
        <v>40654</v>
      </c>
      <c r="S4" s="99">
        <f ca="1">TODAY()</f>
        <v>45158</v>
      </c>
      <c r="T4" s="100"/>
      <c r="V4" s="99">
        <v>40654</v>
      </c>
      <c r="W4" s="99">
        <f ca="1">TODAY()</f>
        <v>45158</v>
      </c>
      <c r="X4" s="100"/>
      <c r="Y4" s="100"/>
      <c r="AA4" s="99"/>
    </row>
    <row r="5" spans="1:27">
      <c r="A5" s="99">
        <v>40955</v>
      </c>
      <c r="B5" s="106"/>
      <c r="C5" s="106"/>
      <c r="D5" s="106"/>
      <c r="E5" s="106"/>
      <c r="F5" s="106"/>
      <c r="G5" s="107"/>
      <c r="H5" s="107"/>
      <c r="I5" s="107"/>
      <c r="J5" s="107"/>
      <c r="K5" s="107"/>
      <c r="L5" s="107"/>
      <c r="M5" s="108"/>
      <c r="O5" s="103">
        <v>40680</v>
      </c>
      <c r="P5" s="100"/>
      <c r="R5" s="99">
        <v>40655</v>
      </c>
      <c r="S5" s="99">
        <f t="shared" ref="S5:S23" ca="1" si="0">TODAY()</f>
        <v>45158</v>
      </c>
      <c r="T5" s="100"/>
      <c r="V5" s="99">
        <v>40655</v>
      </c>
      <c r="W5" s="99">
        <f t="shared" ref="W5:W27" ca="1" si="1">TODAY()</f>
        <v>45158</v>
      </c>
      <c r="X5" s="100"/>
      <c r="Y5" s="100"/>
      <c r="AA5" s="104"/>
    </row>
    <row r="6" spans="1:27">
      <c r="A6" s="99">
        <v>40594</v>
      </c>
      <c r="B6" s="106"/>
      <c r="C6" s="106"/>
      <c r="D6" s="106"/>
      <c r="E6" s="106"/>
      <c r="F6" s="106"/>
      <c r="G6" s="107"/>
      <c r="H6" s="107"/>
      <c r="I6" s="107"/>
      <c r="J6" s="107"/>
      <c r="K6" s="107"/>
      <c r="L6" s="107"/>
      <c r="M6" s="108"/>
      <c r="O6" s="103">
        <v>40681</v>
      </c>
      <c r="P6" s="100"/>
      <c r="R6" s="99">
        <v>40656</v>
      </c>
      <c r="S6" s="99">
        <f t="shared" ca="1" si="0"/>
        <v>45158</v>
      </c>
      <c r="T6" s="100"/>
      <c r="V6" s="99">
        <v>40656</v>
      </c>
      <c r="W6" s="99">
        <f t="shared" ca="1" si="1"/>
        <v>45158</v>
      </c>
      <c r="X6" s="100"/>
      <c r="Y6" s="100"/>
      <c r="AA6" s="104"/>
    </row>
    <row r="7" spans="1:27">
      <c r="A7" s="99">
        <v>40611</v>
      </c>
      <c r="B7" s="106"/>
      <c r="C7" s="106"/>
      <c r="D7" s="106"/>
      <c r="E7" s="106"/>
      <c r="F7" s="106"/>
      <c r="G7" s="107"/>
      <c r="H7" s="107"/>
      <c r="I7" s="107"/>
      <c r="J7" s="107"/>
      <c r="K7" s="107"/>
      <c r="L7" s="107"/>
      <c r="M7" s="108"/>
      <c r="O7" s="103">
        <v>40682</v>
      </c>
      <c r="P7" s="100"/>
      <c r="R7" s="99">
        <v>40657</v>
      </c>
      <c r="S7" s="99">
        <f t="shared" ca="1" si="0"/>
        <v>45158</v>
      </c>
      <c r="T7" s="100"/>
      <c r="V7" s="99">
        <v>40657</v>
      </c>
      <c r="W7" s="99">
        <f t="shared" ca="1" si="1"/>
        <v>45158</v>
      </c>
      <c r="X7" s="100"/>
      <c r="Y7" s="100"/>
      <c r="AA7" s="104"/>
    </row>
    <row r="8" spans="1:27">
      <c r="A8" s="99">
        <v>40596</v>
      </c>
      <c r="B8" s="106"/>
      <c r="C8" s="106"/>
      <c r="D8" s="106"/>
      <c r="E8" s="106"/>
      <c r="F8" s="106"/>
      <c r="G8" s="107"/>
      <c r="H8" s="107"/>
      <c r="I8" s="107"/>
      <c r="J8" s="107"/>
      <c r="K8" s="107"/>
      <c r="L8" s="107"/>
      <c r="M8" s="108"/>
      <c r="O8" s="103">
        <v>40683</v>
      </c>
      <c r="P8" s="100"/>
      <c r="R8" s="99">
        <v>40658</v>
      </c>
      <c r="S8" s="99">
        <f t="shared" ca="1" si="0"/>
        <v>45158</v>
      </c>
      <c r="T8" s="100"/>
      <c r="V8" s="99">
        <v>40658</v>
      </c>
      <c r="W8" s="99">
        <f t="shared" ca="1" si="1"/>
        <v>45158</v>
      </c>
      <c r="X8" s="100"/>
      <c r="Y8" s="100"/>
      <c r="AA8" s="104"/>
    </row>
    <row r="9" spans="1:27">
      <c r="A9" s="99">
        <v>40586</v>
      </c>
      <c r="B9" s="106"/>
      <c r="C9" s="106"/>
      <c r="D9" s="106"/>
      <c r="E9" s="106"/>
      <c r="F9" s="106"/>
      <c r="G9" s="107"/>
      <c r="H9" s="107"/>
      <c r="I9" s="107"/>
      <c r="J9" s="107"/>
      <c r="K9" s="107"/>
      <c r="L9" s="107"/>
      <c r="M9" s="108"/>
      <c r="O9" s="103">
        <v>40684</v>
      </c>
      <c r="P9" s="100"/>
      <c r="R9" s="99">
        <v>40659</v>
      </c>
      <c r="S9" s="99">
        <f t="shared" ca="1" si="0"/>
        <v>45158</v>
      </c>
      <c r="T9" s="100"/>
      <c r="V9" s="99">
        <v>40659</v>
      </c>
      <c r="W9" s="99">
        <f t="shared" ca="1" si="1"/>
        <v>45158</v>
      </c>
      <c r="X9" s="100"/>
      <c r="Y9" s="100"/>
    </row>
    <row r="10" spans="1:27">
      <c r="A10" s="99">
        <v>40612</v>
      </c>
      <c r="B10" s="106"/>
      <c r="C10" s="106"/>
      <c r="D10" s="106"/>
      <c r="E10" s="106"/>
      <c r="F10" s="106"/>
      <c r="G10" s="107"/>
      <c r="H10" s="107"/>
      <c r="I10" s="107"/>
      <c r="J10" s="107"/>
      <c r="K10" s="107"/>
      <c r="L10" s="107"/>
      <c r="M10" s="108"/>
      <c r="O10" s="103">
        <v>40685</v>
      </c>
      <c r="P10" s="100"/>
      <c r="R10" s="99">
        <v>40660</v>
      </c>
      <c r="S10" s="99">
        <f t="shared" ca="1" si="0"/>
        <v>45158</v>
      </c>
      <c r="T10" s="100"/>
      <c r="V10" s="99">
        <v>40660</v>
      </c>
      <c r="W10" s="99">
        <f t="shared" ca="1" si="1"/>
        <v>45158</v>
      </c>
      <c r="X10" s="100"/>
      <c r="Y10" s="100"/>
    </row>
    <row r="11" spans="1:27">
      <c r="A11" s="99">
        <v>40617</v>
      </c>
      <c r="B11" s="106"/>
      <c r="C11" s="106"/>
      <c r="D11" s="106"/>
      <c r="E11" s="106"/>
      <c r="F11" s="106"/>
      <c r="G11" s="107"/>
      <c r="H11" s="107"/>
      <c r="I11" s="107"/>
      <c r="J11" s="107"/>
      <c r="K11" s="107"/>
      <c r="L11" s="107"/>
      <c r="M11" s="108"/>
      <c r="R11" s="99">
        <v>40661</v>
      </c>
      <c r="S11" s="99">
        <f t="shared" ca="1" si="0"/>
        <v>45158</v>
      </c>
      <c r="T11" s="100"/>
      <c r="V11" s="99">
        <v>40661</v>
      </c>
      <c r="W11" s="99">
        <f t="shared" ca="1" si="1"/>
        <v>45158</v>
      </c>
      <c r="X11" s="100"/>
      <c r="Y11" s="100"/>
    </row>
    <row r="12" spans="1:27">
      <c r="A12" s="99">
        <v>40590</v>
      </c>
      <c r="B12" s="106"/>
      <c r="C12" s="106"/>
      <c r="D12" s="106"/>
      <c r="E12" s="106"/>
      <c r="F12" s="106"/>
      <c r="G12" s="107"/>
      <c r="H12" s="107"/>
      <c r="I12" s="107"/>
      <c r="J12" s="107"/>
      <c r="K12" s="107"/>
      <c r="L12" s="107"/>
      <c r="M12" s="108"/>
      <c r="R12" s="99">
        <v>40662</v>
      </c>
      <c r="S12" s="99">
        <f t="shared" ca="1" si="0"/>
        <v>45158</v>
      </c>
      <c r="T12" s="100"/>
      <c r="V12" s="99">
        <v>40662</v>
      </c>
      <c r="W12" s="99">
        <f t="shared" ca="1" si="1"/>
        <v>45158</v>
      </c>
      <c r="X12" s="100"/>
      <c r="Y12" s="100"/>
    </row>
    <row r="13" spans="1:27">
      <c r="A13" s="99">
        <v>40598</v>
      </c>
      <c r="B13" s="106"/>
      <c r="C13" s="106"/>
      <c r="D13" s="106"/>
      <c r="E13" s="106"/>
      <c r="F13" s="106"/>
      <c r="G13" s="107"/>
      <c r="H13" s="107"/>
      <c r="I13" s="107"/>
      <c r="J13" s="107"/>
      <c r="K13" s="107"/>
      <c r="L13" s="107"/>
      <c r="M13" s="108"/>
      <c r="R13" s="99">
        <v>40663</v>
      </c>
      <c r="S13" s="99">
        <f t="shared" ca="1" si="0"/>
        <v>45158</v>
      </c>
      <c r="T13" s="100"/>
      <c r="V13" s="99">
        <v>40663</v>
      </c>
      <c r="W13" s="99">
        <f t="shared" ca="1" si="1"/>
        <v>45158</v>
      </c>
      <c r="X13" s="100"/>
      <c r="Y13" s="100"/>
    </row>
    <row r="14" spans="1:27">
      <c r="A14" s="99">
        <v>40616</v>
      </c>
      <c r="B14" s="106"/>
      <c r="C14" s="106"/>
      <c r="D14" s="106"/>
      <c r="E14" s="106"/>
      <c r="F14" s="106"/>
      <c r="G14" s="107"/>
      <c r="H14" s="107"/>
      <c r="I14" s="107"/>
      <c r="J14" s="107"/>
      <c r="K14" s="107"/>
      <c r="L14" s="107"/>
      <c r="M14" s="108"/>
      <c r="R14" s="99">
        <v>40664</v>
      </c>
      <c r="S14" s="99">
        <f t="shared" ca="1" si="0"/>
        <v>45158</v>
      </c>
      <c r="T14" s="100"/>
      <c r="V14" s="99">
        <v>40664</v>
      </c>
      <c r="W14" s="99">
        <f t="shared" ca="1" si="1"/>
        <v>45158</v>
      </c>
      <c r="X14" s="100"/>
      <c r="Y14" s="100"/>
    </row>
    <row r="15" spans="1:27">
      <c r="A15" s="99">
        <v>40607</v>
      </c>
      <c r="B15" s="106"/>
      <c r="C15" s="106"/>
      <c r="D15" s="106"/>
      <c r="E15" s="106"/>
      <c r="F15" s="106"/>
      <c r="G15" s="107"/>
      <c r="H15" s="107"/>
      <c r="I15" s="107"/>
      <c r="J15" s="107"/>
      <c r="K15" s="107"/>
      <c r="L15" s="107"/>
      <c r="M15" s="108"/>
      <c r="R15" s="99">
        <v>40665</v>
      </c>
      <c r="S15" s="99">
        <f t="shared" ca="1" si="0"/>
        <v>45158</v>
      </c>
      <c r="T15" s="100"/>
      <c r="V15" s="99">
        <v>40665</v>
      </c>
      <c r="W15" s="99">
        <f t="shared" ca="1" si="1"/>
        <v>45158</v>
      </c>
      <c r="X15" s="100"/>
      <c r="Y15" s="100"/>
    </row>
    <row r="16" spans="1:27">
      <c r="A16" s="99">
        <v>40603</v>
      </c>
      <c r="B16" s="106"/>
      <c r="C16" s="106"/>
      <c r="D16" s="106"/>
      <c r="E16" s="106"/>
      <c r="F16" s="106"/>
      <c r="G16" s="107"/>
      <c r="H16" s="107"/>
      <c r="I16" s="107"/>
      <c r="J16" s="107"/>
      <c r="K16" s="107"/>
      <c r="L16" s="107"/>
      <c r="M16" s="108"/>
      <c r="R16" s="99">
        <v>40666</v>
      </c>
      <c r="S16" s="99">
        <f t="shared" ca="1" si="0"/>
        <v>45158</v>
      </c>
      <c r="T16" s="100"/>
      <c r="V16" s="99">
        <v>40666</v>
      </c>
      <c r="W16" s="99">
        <f t="shared" ca="1" si="1"/>
        <v>45158</v>
      </c>
      <c r="X16" s="100"/>
      <c r="Y16" s="100"/>
    </row>
    <row r="17" spans="1:25">
      <c r="A17" s="99">
        <v>40611</v>
      </c>
      <c r="B17" s="106"/>
      <c r="C17" s="106"/>
      <c r="D17" s="106"/>
      <c r="E17" s="106"/>
      <c r="F17" s="106"/>
      <c r="G17" s="107"/>
      <c r="H17" s="107"/>
      <c r="I17" s="107"/>
      <c r="J17" s="107"/>
      <c r="K17" s="107"/>
      <c r="L17" s="107"/>
      <c r="M17" s="108"/>
      <c r="R17" s="99">
        <v>40667</v>
      </c>
      <c r="S17" s="99">
        <f t="shared" ca="1" si="0"/>
        <v>45158</v>
      </c>
      <c r="T17" s="100"/>
      <c r="V17" s="99">
        <v>40667</v>
      </c>
      <c r="W17" s="99">
        <f t="shared" ca="1" si="1"/>
        <v>45158</v>
      </c>
      <c r="X17" s="100"/>
      <c r="Y17" s="100"/>
    </row>
    <row r="18" spans="1:25">
      <c r="A18" s="99">
        <v>40614</v>
      </c>
      <c r="B18" s="106"/>
      <c r="C18" s="106"/>
      <c r="D18" s="106"/>
      <c r="E18" s="106"/>
      <c r="F18" s="106"/>
      <c r="G18" s="107"/>
      <c r="H18" s="107"/>
      <c r="I18" s="107"/>
      <c r="J18" s="107"/>
      <c r="K18" s="107"/>
      <c r="L18" s="107"/>
      <c r="M18" s="108"/>
      <c r="R18" s="99">
        <v>40668</v>
      </c>
      <c r="S18" s="99">
        <f t="shared" ca="1" si="0"/>
        <v>45158</v>
      </c>
      <c r="T18" s="100"/>
      <c r="V18" s="99">
        <v>40668</v>
      </c>
      <c r="W18" s="99">
        <f t="shared" ca="1" si="1"/>
        <v>45158</v>
      </c>
      <c r="X18" s="100"/>
      <c r="Y18" s="100"/>
    </row>
    <row r="19" spans="1:25">
      <c r="A19" s="99">
        <v>40618</v>
      </c>
      <c r="B19" s="106"/>
      <c r="C19" s="106"/>
      <c r="D19" s="106"/>
      <c r="E19" s="106"/>
      <c r="F19" s="106"/>
      <c r="G19" s="107"/>
      <c r="H19" s="107"/>
      <c r="I19" s="107"/>
      <c r="J19" s="107"/>
      <c r="K19" s="107"/>
      <c r="L19" s="107"/>
      <c r="M19" s="108"/>
      <c r="R19" s="99">
        <v>40669</v>
      </c>
      <c r="S19" s="99">
        <f t="shared" ca="1" si="0"/>
        <v>45158</v>
      </c>
      <c r="T19" s="100"/>
      <c r="V19" s="99">
        <v>40669</v>
      </c>
      <c r="W19" s="99">
        <f t="shared" ca="1" si="1"/>
        <v>45158</v>
      </c>
      <c r="X19" s="100"/>
      <c r="Y19" s="100"/>
    </row>
    <row r="20" spans="1:25">
      <c r="A20" s="99">
        <v>40616</v>
      </c>
      <c r="B20" s="106"/>
      <c r="C20" s="106"/>
      <c r="D20" s="106"/>
      <c r="E20" s="106"/>
      <c r="F20" s="106"/>
      <c r="G20" s="107"/>
      <c r="H20" s="107"/>
      <c r="I20" s="107"/>
      <c r="J20" s="107"/>
      <c r="K20" s="107"/>
      <c r="L20" s="107"/>
      <c r="M20" s="108"/>
      <c r="O20" t="s">
        <v>499</v>
      </c>
      <c r="R20" s="99">
        <v>40670</v>
      </c>
      <c r="S20" s="99">
        <f t="shared" ca="1" si="0"/>
        <v>45158</v>
      </c>
      <c r="T20" s="100"/>
      <c r="V20" s="99">
        <v>40670</v>
      </c>
      <c r="W20" s="99">
        <f t="shared" ca="1" si="1"/>
        <v>45158</v>
      </c>
      <c r="X20" s="100"/>
      <c r="Y20" s="100"/>
    </row>
    <row r="21" spans="1:25">
      <c r="A21" s="99">
        <v>40591</v>
      </c>
      <c r="B21" s="106"/>
      <c r="C21" s="106"/>
      <c r="D21" s="106"/>
      <c r="E21" s="106"/>
      <c r="F21" s="106"/>
      <c r="G21" s="107"/>
      <c r="H21" s="107"/>
      <c r="I21" s="107"/>
      <c r="J21" s="107"/>
      <c r="K21" s="107"/>
      <c r="L21" s="107"/>
      <c r="M21" s="108"/>
      <c r="R21" s="99">
        <v>40671</v>
      </c>
      <c r="S21" s="99">
        <f t="shared" ca="1" si="0"/>
        <v>45158</v>
      </c>
      <c r="T21" s="100"/>
      <c r="V21" s="99">
        <v>40671</v>
      </c>
      <c r="W21" s="99">
        <f t="shared" ca="1" si="1"/>
        <v>45158</v>
      </c>
      <c r="X21" s="100"/>
      <c r="Y21" s="100"/>
    </row>
    <row r="22" spans="1:25">
      <c r="A22" s="99">
        <v>40599</v>
      </c>
      <c r="B22" s="106"/>
      <c r="C22" s="106"/>
      <c r="D22" s="106"/>
      <c r="E22" s="106"/>
      <c r="F22" s="106"/>
      <c r="G22" s="107"/>
      <c r="H22" s="107"/>
      <c r="I22" s="107"/>
      <c r="J22" s="107"/>
      <c r="K22" s="107"/>
      <c r="L22" s="107"/>
      <c r="M22" s="108"/>
      <c r="R22" s="99">
        <v>40672</v>
      </c>
      <c r="S22" s="99">
        <f t="shared" ca="1" si="0"/>
        <v>45158</v>
      </c>
      <c r="T22" s="100"/>
      <c r="V22" s="99">
        <v>40672</v>
      </c>
      <c r="W22" s="99">
        <f t="shared" ca="1" si="1"/>
        <v>45158</v>
      </c>
      <c r="X22" s="100"/>
      <c r="Y22" s="100"/>
    </row>
    <row r="23" spans="1:25">
      <c r="R23" s="99">
        <v>40673</v>
      </c>
      <c r="S23" s="99">
        <f t="shared" ca="1" si="0"/>
        <v>45158</v>
      </c>
      <c r="T23" s="100"/>
      <c r="V23" s="99">
        <v>40673</v>
      </c>
      <c r="W23" s="99">
        <f t="shared" ca="1" si="1"/>
        <v>45158</v>
      </c>
      <c r="X23" s="100"/>
      <c r="Y23" s="100"/>
    </row>
    <row r="24" spans="1:25">
      <c r="D24" t="s">
        <v>694</v>
      </c>
      <c r="K24" s="97" t="s">
        <v>500</v>
      </c>
    </row>
    <row r="25" spans="1:25">
      <c r="K25" s="99"/>
      <c r="V25" s="105">
        <v>40671</v>
      </c>
      <c r="W25" s="105">
        <f t="shared" ca="1" si="1"/>
        <v>45158</v>
      </c>
      <c r="X25" s="100"/>
      <c r="Y25" s="100"/>
    </row>
    <row r="26" spans="1:25">
      <c r="V26" s="105">
        <v>40672</v>
      </c>
      <c r="W26" s="105">
        <f t="shared" ca="1" si="1"/>
        <v>45158</v>
      </c>
      <c r="X26" s="100"/>
      <c r="Y26" s="100"/>
    </row>
    <row r="27" spans="1:25" ht="41.25">
      <c r="K27" s="98" t="s">
        <v>501</v>
      </c>
      <c r="V27" s="105">
        <v>40673</v>
      </c>
      <c r="W27" s="105">
        <f t="shared" ca="1" si="1"/>
        <v>45158</v>
      </c>
      <c r="X27" s="100"/>
      <c r="Y27" s="100"/>
    </row>
    <row r="28" spans="1:25">
      <c r="K28" s="101"/>
    </row>
    <row r="29" spans="1:25">
      <c r="K29" s="101"/>
    </row>
    <row r="30" spans="1:25">
      <c r="K30" s="101"/>
    </row>
    <row r="31" spans="1:25">
      <c r="K31" s="101"/>
    </row>
    <row r="32" spans="1:25">
      <c r="K32" s="101"/>
    </row>
    <row r="33" spans="11:11">
      <c r="K33" s="10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5"/>
  <sheetViews>
    <sheetView workbookViewId="0">
      <selection activeCell="K11" sqref="K11"/>
    </sheetView>
  </sheetViews>
  <sheetFormatPr defaultRowHeight="15"/>
  <cols>
    <col min="1" max="1" width="15.46875" bestFit="1" customWidth="1"/>
  </cols>
  <sheetData>
    <row r="1" spans="1:7">
      <c r="A1" t="s">
        <v>351</v>
      </c>
      <c r="G1" t="s">
        <v>912</v>
      </c>
    </row>
    <row r="2" spans="1:7" ht="15.75" thickBot="1"/>
    <row r="3" spans="1:7" ht="23.25" thickBot="1">
      <c r="A3" s="237" t="s">
        <v>352</v>
      </c>
      <c r="B3" s="238"/>
      <c r="C3" s="238"/>
      <c r="D3" s="238"/>
      <c r="E3" s="238"/>
      <c r="F3" s="238"/>
      <c r="G3" s="239"/>
    </row>
    <row r="4" spans="1:7" ht="15.75" thickTop="1">
      <c r="A4" s="52"/>
      <c r="B4" s="53"/>
      <c r="C4" s="53"/>
      <c r="D4" s="53"/>
      <c r="E4" s="53"/>
      <c r="F4" s="53"/>
      <c r="G4" s="54"/>
    </row>
    <row r="5" spans="1:7" ht="15.75" thickBot="1">
      <c r="A5" s="55" t="s">
        <v>353</v>
      </c>
      <c r="B5" s="219">
        <v>1</v>
      </c>
      <c r="C5" s="56"/>
      <c r="D5" s="53"/>
      <c r="E5" s="53"/>
      <c r="F5" s="53"/>
      <c r="G5" s="54"/>
    </row>
    <row r="6" spans="1:7" ht="15.75" thickTop="1">
      <c r="A6" s="55"/>
      <c r="B6" s="57"/>
      <c r="C6" s="53"/>
      <c r="D6" s="53"/>
      <c r="E6" s="53"/>
      <c r="F6" s="53"/>
      <c r="G6" s="54"/>
    </row>
    <row r="7" spans="1:7" ht="15.75" thickBot="1">
      <c r="A7" s="55" t="s">
        <v>107</v>
      </c>
      <c r="B7" s="58" t="str">
        <f>VLOOKUP(B5,TATA[],2,0)</f>
        <v>Raja</v>
      </c>
      <c r="C7" s="56"/>
      <c r="D7" s="53"/>
      <c r="E7" s="53"/>
      <c r="F7" s="53"/>
      <c r="G7" s="54"/>
    </row>
    <row r="8" spans="1:7" ht="15.75" thickTop="1">
      <c r="A8" s="55"/>
      <c r="B8" s="57"/>
      <c r="C8" s="53"/>
      <c r="D8" s="53"/>
      <c r="E8" s="53"/>
      <c r="F8" s="53"/>
      <c r="G8" s="54"/>
    </row>
    <row r="9" spans="1:7" ht="15.75" thickBot="1">
      <c r="A9" s="55" t="s">
        <v>133</v>
      </c>
      <c r="B9" s="58" t="str">
        <f>VLOOKUP(B5,TATA[],3,0)</f>
        <v>Raymondekar</v>
      </c>
      <c r="C9" s="56"/>
      <c r="D9" s="53"/>
      <c r="E9" s="53"/>
      <c r="F9" s="53"/>
      <c r="G9" s="54"/>
    </row>
    <row r="10" spans="1:7" ht="15.75" thickTop="1">
      <c r="A10" s="55"/>
      <c r="B10" s="57"/>
      <c r="C10" s="53"/>
      <c r="D10" s="53"/>
      <c r="E10" s="53"/>
      <c r="F10" s="53"/>
      <c r="G10" s="54"/>
    </row>
    <row r="11" spans="1:7" ht="15.75" thickBot="1">
      <c r="A11" s="55" t="s">
        <v>354</v>
      </c>
      <c r="B11" s="58" t="str">
        <f>VLOOKUP(B5,TATA[],4,0)</f>
        <v>Sales</v>
      </c>
      <c r="C11" s="56"/>
      <c r="D11" s="53"/>
      <c r="E11" s="53"/>
      <c r="F11" s="53"/>
      <c r="G11" s="54"/>
    </row>
    <row r="12" spans="1:7" ht="15.75" thickTop="1">
      <c r="A12" s="55"/>
      <c r="B12" s="57"/>
      <c r="C12" s="53"/>
      <c r="D12" s="53"/>
      <c r="E12" s="53"/>
      <c r="F12" s="53"/>
      <c r="G12" s="54"/>
    </row>
    <row r="13" spans="1:7" ht="15.75" thickBot="1">
      <c r="A13" s="55" t="s">
        <v>136</v>
      </c>
      <c r="B13" s="58" t="str">
        <f>VLOOKUP(B5,TATA[],5,0)</f>
        <v>north</v>
      </c>
      <c r="C13" s="56"/>
      <c r="D13" s="53"/>
      <c r="E13" s="53"/>
      <c r="F13" s="53"/>
      <c r="G13" s="54"/>
    </row>
    <row r="14" spans="1:7" ht="15.75" thickTop="1">
      <c r="A14" s="52"/>
      <c r="B14" s="53"/>
      <c r="C14" s="53"/>
      <c r="D14" s="53"/>
      <c r="E14" s="53"/>
      <c r="F14" s="53"/>
      <c r="G14" s="54"/>
    </row>
    <row r="15" spans="1:7" ht="15.75" thickBot="1">
      <c r="A15" s="59"/>
      <c r="B15" s="60"/>
      <c r="C15" s="60"/>
      <c r="D15" s="60"/>
      <c r="E15" s="60"/>
      <c r="F15" s="60"/>
      <c r="G15" s="61"/>
    </row>
  </sheetData>
  <mergeCells count="1">
    <mergeCell ref="A3:G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427BB-62AC-49D0-B7C9-1B61F2D2047F}">
  <dimension ref="A2:E12"/>
  <sheetViews>
    <sheetView zoomScale="70" zoomScaleNormal="70" workbookViewId="0">
      <selection activeCell="I22" sqref="I22"/>
    </sheetView>
  </sheetViews>
  <sheetFormatPr defaultRowHeight="15"/>
  <cols>
    <col min="1" max="1" width="17.890625" bestFit="1" customWidth="1"/>
    <col min="2" max="2" width="17.484375" bestFit="1" customWidth="1"/>
    <col min="3" max="3" width="14.9296875" bestFit="1" customWidth="1"/>
    <col min="4" max="4" width="10.76171875" bestFit="1" customWidth="1"/>
    <col min="5" max="5" width="11.02734375" bestFit="1" customWidth="1"/>
    <col min="6" max="6" width="10.22265625" bestFit="1" customWidth="1"/>
    <col min="7" max="7" width="13.1796875" bestFit="1" customWidth="1"/>
    <col min="8" max="9" width="10.22265625" bestFit="1" customWidth="1"/>
    <col min="10" max="10" width="14.9296875" bestFit="1" customWidth="1"/>
  </cols>
  <sheetData>
    <row r="2" spans="1:5">
      <c r="E2" s="214" t="s">
        <v>706</v>
      </c>
    </row>
    <row r="3" spans="1:5">
      <c r="A3" s="212" t="s">
        <v>703</v>
      </c>
      <c r="B3" t="s">
        <v>705</v>
      </c>
    </row>
    <row r="4" spans="1:5">
      <c r="A4" s="125" t="s">
        <v>152</v>
      </c>
      <c r="B4" s="213">
        <v>148750</v>
      </c>
    </row>
    <row r="5" spans="1:5">
      <c r="A5" s="125" t="s">
        <v>170</v>
      </c>
      <c r="B5" s="213">
        <v>241325</v>
      </c>
    </row>
    <row r="6" spans="1:5">
      <c r="A6" s="125" t="s">
        <v>278</v>
      </c>
      <c r="B6" s="213">
        <v>49000</v>
      </c>
    </row>
    <row r="7" spans="1:5">
      <c r="A7" s="125" t="s">
        <v>148</v>
      </c>
      <c r="B7" s="213">
        <v>126000</v>
      </c>
    </row>
    <row r="8" spans="1:5">
      <c r="A8" s="125" t="s">
        <v>144</v>
      </c>
      <c r="B8" s="213">
        <v>240450</v>
      </c>
    </row>
    <row r="9" spans="1:5">
      <c r="A9" s="125" t="s">
        <v>160</v>
      </c>
      <c r="B9" s="213">
        <v>182525</v>
      </c>
    </row>
    <row r="10" spans="1:5">
      <c r="A10" s="125" t="s">
        <v>165</v>
      </c>
      <c r="B10" s="213">
        <v>260050</v>
      </c>
    </row>
    <row r="11" spans="1:5">
      <c r="A11" s="125" t="s">
        <v>139</v>
      </c>
      <c r="B11" s="213">
        <v>304326</v>
      </c>
    </row>
    <row r="12" spans="1:5">
      <c r="A12" s="125" t="s">
        <v>704</v>
      </c>
      <c r="B12" s="213">
        <v>1552426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101"/>
  <sheetViews>
    <sheetView workbookViewId="0">
      <selection activeCell="J12" sqref="J12"/>
    </sheetView>
  </sheetViews>
  <sheetFormatPr defaultRowHeight="15"/>
  <cols>
    <col min="1" max="1" width="12.5078125" customWidth="1"/>
    <col min="2" max="2" width="13.98828125" customWidth="1"/>
    <col min="3" max="3" width="13.71875" customWidth="1"/>
    <col min="5" max="6" width="10.35546875" customWidth="1"/>
    <col min="7" max="7" width="11.8359375" customWidth="1"/>
    <col min="8" max="8" width="9.28125" customWidth="1"/>
  </cols>
  <sheetData>
    <row r="1" spans="1:12" ht="15.75" thickBot="1">
      <c r="A1" s="220" t="s">
        <v>129</v>
      </c>
      <c r="B1" s="220" t="s">
        <v>130</v>
      </c>
      <c r="C1" s="220" t="s">
        <v>131</v>
      </c>
      <c r="D1" s="220" t="s">
        <v>132</v>
      </c>
      <c r="E1" s="220" t="s">
        <v>133</v>
      </c>
      <c r="F1" s="220" t="s">
        <v>134</v>
      </c>
      <c r="G1" s="220" t="s">
        <v>135</v>
      </c>
      <c r="H1" s="220" t="s">
        <v>136</v>
      </c>
    </row>
    <row r="2" spans="1:12">
      <c r="A2" s="48">
        <v>2</v>
      </c>
      <c r="B2" s="49" t="s">
        <v>137</v>
      </c>
      <c r="C2" s="49" t="s">
        <v>138</v>
      </c>
      <c r="D2" s="49" t="s">
        <v>139</v>
      </c>
      <c r="E2" s="49" t="s">
        <v>140</v>
      </c>
      <c r="F2" s="49" t="s">
        <v>141</v>
      </c>
      <c r="G2" s="50">
        <v>28126</v>
      </c>
      <c r="H2" s="51">
        <v>17500</v>
      </c>
      <c r="L2" t="s">
        <v>914</v>
      </c>
    </row>
    <row r="3" spans="1:12">
      <c r="A3" s="48">
        <v>10</v>
      </c>
      <c r="B3" s="49" t="s">
        <v>142</v>
      </c>
      <c r="C3" s="49" t="s">
        <v>143</v>
      </c>
      <c r="D3" s="49" t="s">
        <v>144</v>
      </c>
      <c r="E3" s="49" t="s">
        <v>140</v>
      </c>
      <c r="F3" s="49" t="s">
        <v>145</v>
      </c>
      <c r="G3" s="50">
        <v>28326</v>
      </c>
      <c r="H3" s="51">
        <v>15750</v>
      </c>
      <c r="L3" t="s">
        <v>913</v>
      </c>
    </row>
    <row r="4" spans="1:12">
      <c r="A4" s="48">
        <v>13</v>
      </c>
      <c r="B4" s="49" t="s">
        <v>146</v>
      </c>
      <c r="C4" s="49" t="s">
        <v>147</v>
      </c>
      <c r="D4" s="49" t="s">
        <v>148</v>
      </c>
      <c r="E4" s="49" t="s">
        <v>140</v>
      </c>
      <c r="F4" s="49" t="s">
        <v>149</v>
      </c>
      <c r="G4" s="50">
        <v>31027</v>
      </c>
      <c r="H4" s="51">
        <v>19250</v>
      </c>
    </row>
    <row r="5" spans="1:12">
      <c r="A5" s="48">
        <v>17</v>
      </c>
      <c r="B5" s="49" t="s">
        <v>150</v>
      </c>
      <c r="C5" s="49" t="s">
        <v>151</v>
      </c>
      <c r="D5" s="49" t="s">
        <v>152</v>
      </c>
      <c r="E5" s="49" t="s">
        <v>140</v>
      </c>
      <c r="F5" s="49" t="s">
        <v>141</v>
      </c>
      <c r="G5" s="50">
        <v>30376</v>
      </c>
      <c r="H5" s="51">
        <v>15750</v>
      </c>
    </row>
    <row r="6" spans="1:12">
      <c r="A6" s="48">
        <v>21</v>
      </c>
      <c r="B6" s="49" t="s">
        <v>153</v>
      </c>
      <c r="C6" s="49" t="s">
        <v>154</v>
      </c>
      <c r="D6" s="49" t="s">
        <v>144</v>
      </c>
      <c r="E6" s="49" t="s">
        <v>140</v>
      </c>
      <c r="F6" s="49" t="s">
        <v>155</v>
      </c>
      <c r="G6" s="50">
        <v>36317</v>
      </c>
      <c r="H6" s="51">
        <v>7875</v>
      </c>
    </row>
    <row r="7" spans="1:12">
      <c r="A7" s="48">
        <v>26</v>
      </c>
      <c r="B7" s="49" t="s">
        <v>156</v>
      </c>
      <c r="C7" s="49" t="s">
        <v>157</v>
      </c>
      <c r="D7" s="49" t="s">
        <v>139</v>
      </c>
      <c r="E7" s="49" t="s">
        <v>140</v>
      </c>
      <c r="F7" s="49" t="s">
        <v>141</v>
      </c>
      <c r="G7" s="50">
        <v>30225</v>
      </c>
      <c r="H7" s="51">
        <v>19250</v>
      </c>
    </row>
    <row r="8" spans="1:12">
      <c r="A8" s="48">
        <v>30</v>
      </c>
      <c r="B8" s="49" t="s">
        <v>158</v>
      </c>
      <c r="C8" s="49" t="s">
        <v>159</v>
      </c>
      <c r="D8" s="49" t="s">
        <v>160</v>
      </c>
      <c r="E8" s="49" t="s">
        <v>140</v>
      </c>
      <c r="F8" s="49" t="s">
        <v>155</v>
      </c>
      <c r="G8" s="50">
        <v>32435</v>
      </c>
      <c r="H8" s="51">
        <v>14175</v>
      </c>
      <c r="J8" t="s">
        <v>695</v>
      </c>
    </row>
    <row r="9" spans="1:12">
      <c r="A9" s="48">
        <v>41</v>
      </c>
      <c r="B9" s="49" t="s">
        <v>161</v>
      </c>
      <c r="C9" s="49" t="s">
        <v>162</v>
      </c>
      <c r="D9" s="49" t="s">
        <v>152</v>
      </c>
      <c r="E9" s="49" t="s">
        <v>140</v>
      </c>
      <c r="F9" s="49" t="s">
        <v>145</v>
      </c>
      <c r="G9" s="50">
        <v>35595</v>
      </c>
      <c r="H9" s="51">
        <v>7875</v>
      </c>
    </row>
    <row r="10" spans="1:12">
      <c r="A10" s="48">
        <v>42</v>
      </c>
      <c r="B10" s="49" t="s">
        <v>163</v>
      </c>
      <c r="C10" s="49" t="s">
        <v>164</v>
      </c>
      <c r="D10" s="49" t="s">
        <v>165</v>
      </c>
      <c r="E10" s="49" t="s">
        <v>140</v>
      </c>
      <c r="F10" s="49" t="s">
        <v>149</v>
      </c>
      <c r="G10" s="50">
        <v>33510</v>
      </c>
      <c r="H10" s="51">
        <v>13300</v>
      </c>
    </row>
    <row r="11" spans="1:12">
      <c r="A11" s="48">
        <v>44</v>
      </c>
      <c r="B11" s="49" t="s">
        <v>166</v>
      </c>
      <c r="C11" s="49" t="s">
        <v>167</v>
      </c>
      <c r="D11" s="49" t="s">
        <v>160</v>
      </c>
      <c r="E11" s="49" t="s">
        <v>140</v>
      </c>
      <c r="F11" s="49" t="s">
        <v>141</v>
      </c>
      <c r="G11" s="50">
        <v>33194</v>
      </c>
      <c r="H11" s="51">
        <v>13825</v>
      </c>
    </row>
    <row r="12" spans="1:12">
      <c r="A12" s="48">
        <v>54</v>
      </c>
      <c r="B12" s="49" t="s">
        <v>168</v>
      </c>
      <c r="C12" s="49" t="s">
        <v>169</v>
      </c>
      <c r="D12" s="49" t="s">
        <v>170</v>
      </c>
      <c r="E12" s="49" t="s">
        <v>140</v>
      </c>
      <c r="F12" s="49" t="s">
        <v>171</v>
      </c>
      <c r="G12" s="50">
        <v>34761</v>
      </c>
      <c r="H12" s="51">
        <v>15750</v>
      </c>
    </row>
    <row r="13" spans="1:12">
      <c r="A13" s="48">
        <v>55</v>
      </c>
      <c r="B13" s="49" t="s">
        <v>172</v>
      </c>
      <c r="C13" s="49" t="s">
        <v>173</v>
      </c>
      <c r="D13" s="49" t="s">
        <v>170</v>
      </c>
      <c r="E13" s="49" t="s">
        <v>140</v>
      </c>
      <c r="F13" s="49" t="s">
        <v>174</v>
      </c>
      <c r="G13" s="50">
        <v>31717</v>
      </c>
      <c r="H13" s="51">
        <v>15750</v>
      </c>
    </row>
    <row r="14" spans="1:12">
      <c r="A14" s="48">
        <v>65</v>
      </c>
      <c r="B14" s="49" t="s">
        <v>175</v>
      </c>
      <c r="C14" s="49" t="s">
        <v>176</v>
      </c>
      <c r="D14" s="49" t="s">
        <v>170</v>
      </c>
      <c r="E14" s="49" t="s">
        <v>140</v>
      </c>
      <c r="F14" s="49" t="s">
        <v>149</v>
      </c>
      <c r="G14" s="50">
        <v>32442</v>
      </c>
      <c r="H14" s="51">
        <v>17500</v>
      </c>
    </row>
    <row r="15" spans="1:12">
      <c r="A15" s="48">
        <v>70</v>
      </c>
      <c r="B15" s="49" t="s">
        <v>177</v>
      </c>
      <c r="C15" s="49" t="s">
        <v>178</v>
      </c>
      <c r="D15" s="49" t="s">
        <v>144</v>
      </c>
      <c r="E15" s="49" t="s">
        <v>140</v>
      </c>
      <c r="F15" s="49" t="s">
        <v>149</v>
      </c>
      <c r="G15" s="50">
        <v>34762</v>
      </c>
      <c r="H15" s="51">
        <v>14000</v>
      </c>
    </row>
    <row r="16" spans="1:12">
      <c r="A16" s="48">
        <v>74</v>
      </c>
      <c r="B16" s="49" t="s">
        <v>179</v>
      </c>
      <c r="C16" s="49" t="s">
        <v>180</v>
      </c>
      <c r="D16" s="49" t="s">
        <v>139</v>
      </c>
      <c r="E16" s="49" t="s">
        <v>140</v>
      </c>
      <c r="F16" s="49" t="s">
        <v>145</v>
      </c>
      <c r="G16" s="50">
        <v>32440</v>
      </c>
      <c r="H16" s="51">
        <v>17500</v>
      </c>
    </row>
    <row r="17" spans="1:8">
      <c r="A17" s="48">
        <v>75</v>
      </c>
      <c r="B17" s="49" t="s">
        <v>181</v>
      </c>
      <c r="C17" s="49" t="s">
        <v>182</v>
      </c>
      <c r="D17" s="49" t="s">
        <v>152</v>
      </c>
      <c r="E17" s="49" t="s">
        <v>140</v>
      </c>
      <c r="F17" s="49" t="s">
        <v>149</v>
      </c>
      <c r="G17" s="50">
        <v>32441</v>
      </c>
      <c r="H17" s="51">
        <v>17500</v>
      </c>
    </row>
    <row r="18" spans="1:8">
      <c r="A18" s="48">
        <v>82</v>
      </c>
      <c r="B18" s="49" t="s">
        <v>183</v>
      </c>
      <c r="C18" s="49" t="s">
        <v>184</v>
      </c>
      <c r="D18" s="49" t="s">
        <v>165</v>
      </c>
      <c r="E18" s="49" t="s">
        <v>140</v>
      </c>
      <c r="F18" s="49" t="s">
        <v>141</v>
      </c>
      <c r="G18" s="50">
        <v>32448</v>
      </c>
      <c r="H18" s="51">
        <v>17500</v>
      </c>
    </row>
    <row r="19" spans="1:8">
      <c r="A19" s="48">
        <v>84</v>
      </c>
      <c r="B19" s="49" t="s">
        <v>185</v>
      </c>
      <c r="C19" s="49" t="s">
        <v>186</v>
      </c>
      <c r="D19" s="49" t="s">
        <v>165</v>
      </c>
      <c r="E19" s="49" t="s">
        <v>140</v>
      </c>
      <c r="F19" s="49" t="s">
        <v>149</v>
      </c>
      <c r="G19" s="50">
        <v>36222</v>
      </c>
      <c r="H19" s="51">
        <v>7000</v>
      </c>
    </row>
    <row r="20" spans="1:8">
      <c r="A20" s="48">
        <v>91</v>
      </c>
      <c r="B20" s="49" t="s">
        <v>187</v>
      </c>
      <c r="C20" s="49" t="s">
        <v>188</v>
      </c>
      <c r="D20" s="49" t="s">
        <v>139</v>
      </c>
      <c r="E20" s="49" t="s">
        <v>140</v>
      </c>
      <c r="F20" s="49" t="s">
        <v>149</v>
      </c>
      <c r="G20" s="50">
        <v>29172</v>
      </c>
      <c r="H20" s="51">
        <v>22750</v>
      </c>
    </row>
    <row r="21" spans="1:8">
      <c r="A21" s="48">
        <v>92</v>
      </c>
      <c r="B21" s="49" t="s">
        <v>189</v>
      </c>
      <c r="C21" s="49" t="s">
        <v>190</v>
      </c>
      <c r="D21" s="49" t="s">
        <v>144</v>
      </c>
      <c r="E21" s="49" t="s">
        <v>140</v>
      </c>
      <c r="F21" s="49" t="s">
        <v>171</v>
      </c>
      <c r="G21" s="50">
        <v>32603</v>
      </c>
      <c r="H21" s="51">
        <v>17325</v>
      </c>
    </row>
    <row r="22" spans="1:8">
      <c r="A22" s="48">
        <v>1</v>
      </c>
      <c r="B22" s="49" t="s">
        <v>191</v>
      </c>
      <c r="C22" s="49" t="s">
        <v>192</v>
      </c>
      <c r="D22" s="49" t="s">
        <v>139</v>
      </c>
      <c r="E22" s="49" t="s">
        <v>193</v>
      </c>
      <c r="F22" s="49" t="s">
        <v>194</v>
      </c>
      <c r="G22" s="50">
        <v>28126</v>
      </c>
      <c r="H22" s="51">
        <v>21875</v>
      </c>
    </row>
    <row r="23" spans="1:8">
      <c r="A23" s="48">
        <v>4</v>
      </c>
      <c r="B23" s="49" t="s">
        <v>195</v>
      </c>
      <c r="C23" s="49" t="s">
        <v>196</v>
      </c>
      <c r="D23" s="49" t="s">
        <v>144</v>
      </c>
      <c r="E23" s="49" t="s">
        <v>193</v>
      </c>
      <c r="F23" s="49" t="s">
        <v>29</v>
      </c>
      <c r="G23" s="50">
        <v>29183</v>
      </c>
      <c r="H23" s="51">
        <v>12250</v>
      </c>
    </row>
    <row r="24" spans="1:8">
      <c r="A24" s="48">
        <v>5</v>
      </c>
      <c r="B24" s="49" t="s">
        <v>197</v>
      </c>
      <c r="C24" s="49" t="s">
        <v>198</v>
      </c>
      <c r="D24" s="49" t="s">
        <v>165</v>
      </c>
      <c r="E24" s="49" t="s">
        <v>193</v>
      </c>
      <c r="F24" s="49" t="s">
        <v>199</v>
      </c>
      <c r="G24" s="50">
        <v>32755</v>
      </c>
      <c r="H24" s="51">
        <v>21000</v>
      </c>
    </row>
    <row r="25" spans="1:8">
      <c r="A25" s="48">
        <v>6</v>
      </c>
      <c r="B25" s="49" t="s">
        <v>200</v>
      </c>
      <c r="C25" s="49" t="s">
        <v>201</v>
      </c>
      <c r="D25" s="49" t="s">
        <v>165</v>
      </c>
      <c r="E25" s="49" t="s">
        <v>193</v>
      </c>
      <c r="F25" s="49" t="s">
        <v>202</v>
      </c>
      <c r="G25" s="50">
        <v>32390</v>
      </c>
      <c r="H25" s="51">
        <v>12425</v>
      </c>
    </row>
    <row r="26" spans="1:8">
      <c r="A26" s="48">
        <v>8</v>
      </c>
      <c r="B26" s="49" t="s">
        <v>203</v>
      </c>
      <c r="C26" s="49" t="s">
        <v>204</v>
      </c>
      <c r="D26" s="49" t="s">
        <v>165</v>
      </c>
      <c r="E26" s="49" t="s">
        <v>193</v>
      </c>
      <c r="F26" s="49" t="s">
        <v>205</v>
      </c>
      <c r="G26" s="50">
        <v>32755</v>
      </c>
      <c r="H26" s="51">
        <v>12425</v>
      </c>
    </row>
    <row r="27" spans="1:8">
      <c r="A27" s="48">
        <v>9</v>
      </c>
      <c r="B27" s="49" t="s">
        <v>206</v>
      </c>
      <c r="C27" s="49" t="s">
        <v>207</v>
      </c>
      <c r="D27" s="49" t="s">
        <v>139</v>
      </c>
      <c r="E27" s="49" t="s">
        <v>193</v>
      </c>
      <c r="F27" s="49" t="s">
        <v>208</v>
      </c>
      <c r="G27" s="50">
        <v>36506</v>
      </c>
      <c r="H27" s="51">
        <v>14875</v>
      </c>
    </row>
    <row r="28" spans="1:8">
      <c r="A28" s="48">
        <v>12</v>
      </c>
      <c r="B28" s="49" t="s">
        <v>209</v>
      </c>
      <c r="C28" s="49" t="s">
        <v>210</v>
      </c>
      <c r="D28" s="49" t="s">
        <v>152</v>
      </c>
      <c r="E28" s="49" t="s">
        <v>193</v>
      </c>
      <c r="F28" s="49" t="s">
        <v>211</v>
      </c>
      <c r="G28" s="50">
        <v>30376</v>
      </c>
      <c r="H28" s="51">
        <v>21000</v>
      </c>
    </row>
    <row r="29" spans="1:8">
      <c r="A29" s="48">
        <v>15</v>
      </c>
      <c r="B29" s="49" t="s">
        <v>212</v>
      </c>
      <c r="C29" s="49" t="s">
        <v>213</v>
      </c>
      <c r="D29" s="49" t="s">
        <v>160</v>
      </c>
      <c r="E29" s="49" t="s">
        <v>193</v>
      </c>
      <c r="F29" s="49" t="s">
        <v>211</v>
      </c>
      <c r="G29" s="50">
        <v>31029</v>
      </c>
      <c r="H29" s="51">
        <v>14875</v>
      </c>
    </row>
    <row r="30" spans="1:8">
      <c r="A30" s="48">
        <v>16</v>
      </c>
      <c r="B30" s="49" t="s">
        <v>214</v>
      </c>
      <c r="C30" s="49" t="s">
        <v>215</v>
      </c>
      <c r="D30" s="49" t="s">
        <v>160</v>
      </c>
      <c r="E30" s="49" t="s">
        <v>193</v>
      </c>
      <c r="F30" s="49" t="s">
        <v>216</v>
      </c>
      <c r="G30" s="50">
        <v>31030</v>
      </c>
      <c r="H30" s="51">
        <v>14875</v>
      </c>
    </row>
    <row r="31" spans="1:8">
      <c r="A31" s="48">
        <v>19</v>
      </c>
      <c r="B31" s="49" t="s">
        <v>217</v>
      </c>
      <c r="C31" s="49" t="s">
        <v>218</v>
      </c>
      <c r="D31" s="49" t="s">
        <v>144</v>
      </c>
      <c r="E31" s="49" t="s">
        <v>193</v>
      </c>
      <c r="F31" s="49" t="s">
        <v>202</v>
      </c>
      <c r="G31" s="50">
        <v>31637</v>
      </c>
      <c r="H31" s="51">
        <v>10500</v>
      </c>
    </row>
    <row r="32" spans="1:8">
      <c r="A32" s="48">
        <v>20</v>
      </c>
      <c r="B32" s="49" t="s">
        <v>219</v>
      </c>
      <c r="C32" s="49" t="s">
        <v>220</v>
      </c>
      <c r="D32" s="49" t="s">
        <v>144</v>
      </c>
      <c r="E32" s="49" t="s">
        <v>193</v>
      </c>
      <c r="F32" s="49" t="s">
        <v>216</v>
      </c>
      <c r="G32" s="50">
        <v>36316</v>
      </c>
      <c r="H32" s="51">
        <v>5950</v>
      </c>
    </row>
    <row r="33" spans="1:8">
      <c r="A33" s="48">
        <v>29</v>
      </c>
      <c r="B33" s="49" t="s">
        <v>221</v>
      </c>
      <c r="C33" s="49" t="s">
        <v>222</v>
      </c>
      <c r="D33" s="49" t="s">
        <v>152</v>
      </c>
      <c r="E33" s="49" t="s">
        <v>193</v>
      </c>
      <c r="F33" s="49" t="s">
        <v>216</v>
      </c>
      <c r="G33" s="50">
        <v>35189</v>
      </c>
      <c r="H33" s="51">
        <v>9625</v>
      </c>
    </row>
    <row r="34" spans="1:8">
      <c r="A34" s="48">
        <v>31</v>
      </c>
      <c r="B34" s="49" t="s">
        <v>223</v>
      </c>
      <c r="C34" s="49" t="s">
        <v>224</v>
      </c>
      <c r="D34" s="49" t="s">
        <v>165</v>
      </c>
      <c r="E34" s="49" t="s">
        <v>193</v>
      </c>
      <c r="F34" s="49" t="s">
        <v>205</v>
      </c>
      <c r="G34" s="50">
        <v>30225</v>
      </c>
      <c r="H34" s="51">
        <v>15750</v>
      </c>
    </row>
    <row r="35" spans="1:8">
      <c r="A35" s="48">
        <v>33</v>
      </c>
      <c r="B35" s="49" t="s">
        <v>225</v>
      </c>
      <c r="C35" s="49" t="s">
        <v>226</v>
      </c>
      <c r="D35" s="49" t="s">
        <v>170</v>
      </c>
      <c r="E35" s="49" t="s">
        <v>193</v>
      </c>
      <c r="F35" s="49" t="s">
        <v>208</v>
      </c>
      <c r="G35" s="50">
        <v>35618</v>
      </c>
      <c r="H35" s="51">
        <v>7000</v>
      </c>
    </row>
    <row r="36" spans="1:8">
      <c r="A36" s="48">
        <v>34</v>
      </c>
      <c r="B36" s="49" t="s">
        <v>227</v>
      </c>
      <c r="C36" s="49" t="s">
        <v>228</v>
      </c>
      <c r="D36" s="49" t="s">
        <v>170</v>
      </c>
      <c r="E36" s="49" t="s">
        <v>193</v>
      </c>
      <c r="F36" s="49" t="s">
        <v>229</v>
      </c>
      <c r="G36" s="50">
        <v>33510</v>
      </c>
      <c r="H36" s="51">
        <v>8750</v>
      </c>
    </row>
    <row r="37" spans="1:8">
      <c r="A37" s="48">
        <v>38</v>
      </c>
      <c r="B37" s="49" t="s">
        <v>230</v>
      </c>
      <c r="C37" s="49" t="s">
        <v>231</v>
      </c>
      <c r="D37" s="49" t="s">
        <v>148</v>
      </c>
      <c r="E37" s="49" t="s">
        <v>193</v>
      </c>
      <c r="F37" s="49" t="s">
        <v>232</v>
      </c>
      <c r="G37" s="50">
        <v>30225</v>
      </c>
      <c r="H37" s="51">
        <v>24500</v>
      </c>
    </row>
    <row r="38" spans="1:8">
      <c r="A38" s="48">
        <v>39</v>
      </c>
      <c r="B38" s="49" t="s">
        <v>233</v>
      </c>
      <c r="C38" s="49" t="s">
        <v>234</v>
      </c>
      <c r="D38" s="49" t="s">
        <v>148</v>
      </c>
      <c r="E38" s="49" t="s">
        <v>193</v>
      </c>
      <c r="F38" s="49" t="s">
        <v>235</v>
      </c>
      <c r="G38" s="50">
        <v>30225</v>
      </c>
      <c r="H38" s="51">
        <v>24500</v>
      </c>
    </row>
    <row r="39" spans="1:8">
      <c r="A39" s="48">
        <v>45</v>
      </c>
      <c r="B39" s="49" t="s">
        <v>236</v>
      </c>
      <c r="C39" s="49" t="s">
        <v>237</v>
      </c>
      <c r="D39" s="49" t="s">
        <v>165</v>
      </c>
      <c r="E39" s="49" t="s">
        <v>193</v>
      </c>
      <c r="F39" s="49" t="s">
        <v>194</v>
      </c>
      <c r="G39" s="50">
        <v>35618</v>
      </c>
      <c r="H39" s="51">
        <v>11375</v>
      </c>
    </row>
    <row r="40" spans="1:8">
      <c r="A40" s="48">
        <v>46</v>
      </c>
      <c r="B40" s="49" t="s">
        <v>238</v>
      </c>
      <c r="C40" s="49" t="s">
        <v>239</v>
      </c>
      <c r="D40" s="49" t="s">
        <v>139</v>
      </c>
      <c r="E40" s="49" t="s">
        <v>193</v>
      </c>
      <c r="F40" s="49" t="s">
        <v>229</v>
      </c>
      <c r="G40" s="50">
        <v>33510</v>
      </c>
      <c r="H40" s="51">
        <v>15750</v>
      </c>
    </row>
    <row r="41" spans="1:8">
      <c r="A41" s="48">
        <v>47</v>
      </c>
      <c r="B41" s="49" t="s">
        <v>240</v>
      </c>
      <c r="C41" s="49" t="s">
        <v>241</v>
      </c>
      <c r="D41" s="49" t="s">
        <v>152</v>
      </c>
      <c r="E41" s="49" t="s">
        <v>193</v>
      </c>
      <c r="F41" s="49" t="s">
        <v>199</v>
      </c>
      <c r="G41" s="50">
        <v>32180</v>
      </c>
      <c r="H41" s="51">
        <v>15750</v>
      </c>
    </row>
    <row r="42" spans="1:8">
      <c r="A42" s="48">
        <v>51</v>
      </c>
      <c r="B42" s="49" t="s">
        <v>242</v>
      </c>
      <c r="C42" s="49" t="s">
        <v>243</v>
      </c>
      <c r="D42" s="49" t="s">
        <v>139</v>
      </c>
      <c r="E42" s="49" t="s">
        <v>193</v>
      </c>
      <c r="F42" s="49" t="s">
        <v>211</v>
      </c>
      <c r="G42" s="50">
        <v>32436</v>
      </c>
      <c r="H42" s="51">
        <v>15750</v>
      </c>
    </row>
    <row r="43" spans="1:8">
      <c r="A43" s="48">
        <v>52</v>
      </c>
      <c r="B43" s="49" t="s">
        <v>244</v>
      </c>
      <c r="C43" s="49" t="s">
        <v>245</v>
      </c>
      <c r="D43" s="49" t="s">
        <v>170</v>
      </c>
      <c r="E43" s="49" t="s">
        <v>193</v>
      </c>
      <c r="F43" s="49" t="s">
        <v>229</v>
      </c>
      <c r="G43" s="50">
        <v>32437</v>
      </c>
      <c r="H43" s="51">
        <v>19250</v>
      </c>
    </row>
    <row r="44" spans="1:8">
      <c r="A44" s="48">
        <v>58</v>
      </c>
      <c r="B44" s="49" t="s">
        <v>246</v>
      </c>
      <c r="C44" s="49" t="s">
        <v>247</v>
      </c>
      <c r="D44" s="49" t="s">
        <v>144</v>
      </c>
      <c r="E44" s="49" t="s">
        <v>193</v>
      </c>
      <c r="F44" s="49" t="s">
        <v>205</v>
      </c>
      <c r="G44" s="50">
        <v>33182</v>
      </c>
      <c r="H44" s="51">
        <v>17500</v>
      </c>
    </row>
    <row r="45" spans="1:8">
      <c r="A45" s="48">
        <v>61</v>
      </c>
      <c r="B45" s="49" t="s">
        <v>248</v>
      </c>
      <c r="C45" s="49" t="s">
        <v>249</v>
      </c>
      <c r="D45" s="49" t="s">
        <v>152</v>
      </c>
      <c r="E45" s="49" t="s">
        <v>193</v>
      </c>
      <c r="F45" s="49" t="s">
        <v>205</v>
      </c>
      <c r="G45" s="50">
        <v>32106</v>
      </c>
      <c r="H45" s="51">
        <v>19250</v>
      </c>
    </row>
    <row r="46" spans="1:8">
      <c r="A46" s="48">
        <v>62</v>
      </c>
      <c r="B46" s="49" t="s">
        <v>250</v>
      </c>
      <c r="C46" s="49" t="s">
        <v>151</v>
      </c>
      <c r="D46" s="49" t="s">
        <v>139</v>
      </c>
      <c r="E46" s="49" t="s">
        <v>193</v>
      </c>
      <c r="F46" s="49" t="s">
        <v>199</v>
      </c>
      <c r="G46" s="50">
        <v>32107</v>
      </c>
      <c r="H46" s="51">
        <v>19251</v>
      </c>
    </row>
    <row r="47" spans="1:8">
      <c r="A47" s="48">
        <v>63</v>
      </c>
      <c r="B47" s="49" t="s">
        <v>251</v>
      </c>
      <c r="C47" s="49" t="s">
        <v>252</v>
      </c>
      <c r="D47" s="49" t="s">
        <v>165</v>
      </c>
      <c r="E47" s="49" t="s">
        <v>193</v>
      </c>
      <c r="F47" s="49" t="s">
        <v>211</v>
      </c>
      <c r="G47" s="50">
        <v>32440</v>
      </c>
      <c r="H47" s="51">
        <v>17500</v>
      </c>
    </row>
    <row r="48" spans="1:8">
      <c r="A48" s="48">
        <v>66</v>
      </c>
      <c r="B48" s="49" t="s">
        <v>253</v>
      </c>
      <c r="C48" s="49" t="s">
        <v>254</v>
      </c>
      <c r="D48" s="49" t="s">
        <v>160</v>
      </c>
      <c r="E48" s="49" t="s">
        <v>193</v>
      </c>
      <c r="F48" s="49" t="s">
        <v>205</v>
      </c>
      <c r="G48" s="50">
        <v>32443</v>
      </c>
      <c r="H48" s="51">
        <v>17500</v>
      </c>
    </row>
    <row r="49" spans="1:8">
      <c r="A49" s="48">
        <v>67</v>
      </c>
      <c r="B49" s="49" t="s">
        <v>255</v>
      </c>
      <c r="C49" s="49" t="s">
        <v>178</v>
      </c>
      <c r="D49" s="49" t="s">
        <v>160</v>
      </c>
      <c r="E49" s="49" t="s">
        <v>193</v>
      </c>
      <c r="F49" s="49" t="s">
        <v>229</v>
      </c>
      <c r="G49" s="50">
        <v>32444</v>
      </c>
      <c r="H49" s="51">
        <v>20125</v>
      </c>
    </row>
    <row r="50" spans="1:8">
      <c r="A50" s="48">
        <v>68</v>
      </c>
      <c r="B50" s="49" t="s">
        <v>256</v>
      </c>
      <c r="C50" s="49" t="s">
        <v>176</v>
      </c>
      <c r="D50" s="49" t="s">
        <v>139</v>
      </c>
      <c r="E50" s="49" t="s">
        <v>193</v>
      </c>
      <c r="F50" s="49" t="s">
        <v>235</v>
      </c>
      <c r="G50" s="50">
        <v>35034</v>
      </c>
      <c r="H50" s="51">
        <v>14000</v>
      </c>
    </row>
    <row r="51" spans="1:8">
      <c r="A51" s="48">
        <v>69</v>
      </c>
      <c r="B51" s="49" t="s">
        <v>257</v>
      </c>
      <c r="C51" s="49" t="s">
        <v>241</v>
      </c>
      <c r="D51" s="49" t="s">
        <v>160</v>
      </c>
      <c r="E51" s="49" t="s">
        <v>193</v>
      </c>
      <c r="F51" s="49" t="s">
        <v>235</v>
      </c>
      <c r="G51" s="50">
        <v>34761</v>
      </c>
      <c r="H51" s="51">
        <v>14000</v>
      </c>
    </row>
    <row r="52" spans="1:8">
      <c r="A52" s="48">
        <v>73</v>
      </c>
      <c r="B52" s="49" t="s">
        <v>258</v>
      </c>
      <c r="C52" s="49" t="s">
        <v>259</v>
      </c>
      <c r="D52" s="49" t="s">
        <v>170</v>
      </c>
      <c r="E52" s="49" t="s">
        <v>193</v>
      </c>
      <c r="F52" s="49" t="s">
        <v>216</v>
      </c>
      <c r="G52" s="50">
        <v>32439</v>
      </c>
      <c r="H52" s="51">
        <v>17500</v>
      </c>
    </row>
    <row r="53" spans="1:8">
      <c r="A53" s="48">
        <v>77</v>
      </c>
      <c r="B53" s="49" t="s">
        <v>260</v>
      </c>
      <c r="C53" s="49" t="s">
        <v>254</v>
      </c>
      <c r="D53" s="49" t="s">
        <v>165</v>
      </c>
      <c r="E53" s="49" t="s">
        <v>193</v>
      </c>
      <c r="F53" s="49" t="s">
        <v>29</v>
      </c>
      <c r="G53" s="50">
        <v>32443</v>
      </c>
      <c r="H53" s="51">
        <v>17500</v>
      </c>
    </row>
    <row r="54" spans="1:8">
      <c r="A54" s="48">
        <v>79</v>
      </c>
      <c r="B54" s="49" t="s">
        <v>261</v>
      </c>
      <c r="C54" s="49" t="s">
        <v>262</v>
      </c>
      <c r="D54" s="49" t="s">
        <v>144</v>
      </c>
      <c r="E54" s="49" t="s">
        <v>193</v>
      </c>
      <c r="F54" s="49" t="s">
        <v>29</v>
      </c>
      <c r="G54" s="50">
        <v>32445</v>
      </c>
      <c r="H54" s="51">
        <v>17500</v>
      </c>
    </row>
    <row r="55" spans="1:8">
      <c r="A55" s="48">
        <v>80</v>
      </c>
      <c r="B55" s="49" t="s">
        <v>263</v>
      </c>
      <c r="C55" s="49" t="s">
        <v>264</v>
      </c>
      <c r="D55" s="49" t="s">
        <v>144</v>
      </c>
      <c r="E55" s="49" t="s">
        <v>193</v>
      </c>
      <c r="F55" s="49" t="s">
        <v>194</v>
      </c>
      <c r="G55" s="50">
        <v>32446</v>
      </c>
      <c r="H55" s="51">
        <v>17500</v>
      </c>
    </row>
    <row r="56" spans="1:8">
      <c r="A56" s="48">
        <v>83</v>
      </c>
      <c r="B56" s="49" t="s">
        <v>265</v>
      </c>
      <c r="C56" s="49" t="s">
        <v>254</v>
      </c>
      <c r="D56" s="49" t="s">
        <v>170</v>
      </c>
      <c r="E56" s="49" t="s">
        <v>193</v>
      </c>
      <c r="F56" s="49" t="s">
        <v>232</v>
      </c>
      <c r="G56" s="50">
        <v>36221</v>
      </c>
      <c r="H56" s="51">
        <v>7000</v>
      </c>
    </row>
    <row r="57" spans="1:8">
      <c r="A57" s="48">
        <v>85</v>
      </c>
      <c r="B57" s="49" t="s">
        <v>266</v>
      </c>
      <c r="C57" s="49" t="s">
        <v>267</v>
      </c>
      <c r="D57" s="49" t="s">
        <v>165</v>
      </c>
      <c r="E57" s="49" t="s">
        <v>193</v>
      </c>
      <c r="F57" s="49" t="s">
        <v>205</v>
      </c>
      <c r="G57" s="50">
        <v>35809</v>
      </c>
      <c r="H57" s="51">
        <v>7000</v>
      </c>
    </row>
    <row r="58" spans="1:8">
      <c r="A58" s="48">
        <v>86</v>
      </c>
      <c r="B58" s="49" t="s">
        <v>268</v>
      </c>
      <c r="C58" s="49" t="s">
        <v>154</v>
      </c>
      <c r="D58" s="49" t="s">
        <v>170</v>
      </c>
      <c r="E58" s="49" t="s">
        <v>193</v>
      </c>
      <c r="F58" s="49" t="s">
        <v>211</v>
      </c>
      <c r="G58" s="50">
        <v>35810</v>
      </c>
      <c r="H58" s="51">
        <v>17500</v>
      </c>
    </row>
    <row r="59" spans="1:8">
      <c r="A59" s="48">
        <v>89</v>
      </c>
      <c r="B59" s="49" t="s">
        <v>269</v>
      </c>
      <c r="C59" s="49" t="s">
        <v>270</v>
      </c>
      <c r="D59" s="49" t="s">
        <v>139</v>
      </c>
      <c r="E59" s="49" t="s">
        <v>193</v>
      </c>
      <c r="F59" s="49" t="s">
        <v>232</v>
      </c>
      <c r="G59" s="50">
        <v>28907</v>
      </c>
      <c r="H59" s="51">
        <v>22750</v>
      </c>
    </row>
    <row r="60" spans="1:8">
      <c r="A60" s="48">
        <v>90</v>
      </c>
      <c r="B60" s="49" t="s">
        <v>271</v>
      </c>
      <c r="C60" s="49" t="s">
        <v>237</v>
      </c>
      <c r="D60" s="49" t="s">
        <v>165</v>
      </c>
      <c r="E60" s="49" t="s">
        <v>193</v>
      </c>
      <c r="F60" s="49" t="s">
        <v>216</v>
      </c>
      <c r="G60" s="50">
        <v>29226</v>
      </c>
      <c r="H60" s="51">
        <v>22750</v>
      </c>
    </row>
    <row r="61" spans="1:8">
      <c r="A61" s="48">
        <v>98</v>
      </c>
      <c r="B61" s="49" t="s">
        <v>272</v>
      </c>
      <c r="C61" s="49" t="s">
        <v>273</v>
      </c>
      <c r="D61" s="49" t="s">
        <v>170</v>
      </c>
      <c r="E61" s="49" t="s">
        <v>193</v>
      </c>
      <c r="F61" s="49" t="s">
        <v>29</v>
      </c>
      <c r="G61" s="50">
        <v>32609</v>
      </c>
      <c r="H61" s="51">
        <v>17325</v>
      </c>
    </row>
    <row r="62" spans="1:8">
      <c r="A62" s="48">
        <v>3</v>
      </c>
      <c r="B62" s="49" t="s">
        <v>274</v>
      </c>
      <c r="C62" s="49" t="s">
        <v>275</v>
      </c>
      <c r="D62" s="49" t="s">
        <v>152</v>
      </c>
      <c r="E62" s="49" t="s">
        <v>276</v>
      </c>
      <c r="F62" s="49" t="s">
        <v>277</v>
      </c>
      <c r="G62" s="50">
        <v>36220</v>
      </c>
      <c r="H62" s="51">
        <v>7000</v>
      </c>
    </row>
    <row r="63" spans="1:8">
      <c r="A63" s="48">
        <v>14</v>
      </c>
      <c r="B63" s="49" t="s">
        <v>233</v>
      </c>
      <c r="C63" s="49" t="s">
        <v>176</v>
      </c>
      <c r="D63" s="49" t="s">
        <v>278</v>
      </c>
      <c r="E63" s="49" t="s">
        <v>276</v>
      </c>
      <c r="F63" s="49" t="s">
        <v>279</v>
      </c>
      <c r="G63" s="50">
        <v>31028</v>
      </c>
      <c r="H63" s="51">
        <v>49000</v>
      </c>
    </row>
    <row r="64" spans="1:8">
      <c r="A64" s="48">
        <v>25</v>
      </c>
      <c r="B64" s="49" t="s">
        <v>280</v>
      </c>
      <c r="C64" s="49" t="s">
        <v>281</v>
      </c>
      <c r="D64" s="49" t="s">
        <v>165</v>
      </c>
      <c r="E64" s="49" t="s">
        <v>276</v>
      </c>
      <c r="F64" s="49" t="s">
        <v>282</v>
      </c>
      <c r="G64" s="50">
        <v>36274</v>
      </c>
      <c r="H64" s="51">
        <v>7875</v>
      </c>
    </row>
    <row r="65" spans="1:8">
      <c r="A65" s="48">
        <v>27</v>
      </c>
      <c r="B65" s="49" t="s">
        <v>283</v>
      </c>
      <c r="C65" s="49" t="s">
        <v>284</v>
      </c>
      <c r="D65" s="49" t="s">
        <v>139</v>
      </c>
      <c r="E65" s="49" t="s">
        <v>276</v>
      </c>
      <c r="F65" s="49" t="s">
        <v>285</v>
      </c>
      <c r="G65" s="50">
        <v>33787</v>
      </c>
      <c r="H65" s="51">
        <v>13125</v>
      </c>
    </row>
    <row r="66" spans="1:8">
      <c r="A66" s="48">
        <v>32</v>
      </c>
      <c r="B66" s="49" t="s">
        <v>286</v>
      </c>
      <c r="C66" s="49" t="s">
        <v>241</v>
      </c>
      <c r="D66" s="49" t="s">
        <v>170</v>
      </c>
      <c r="E66" s="49" t="s">
        <v>276</v>
      </c>
      <c r="F66" s="49" t="s">
        <v>282</v>
      </c>
      <c r="G66" s="50">
        <v>30225</v>
      </c>
      <c r="H66" s="51">
        <v>15750</v>
      </c>
    </row>
    <row r="67" spans="1:8">
      <c r="A67" s="48">
        <v>35</v>
      </c>
      <c r="B67" s="49" t="s">
        <v>287</v>
      </c>
      <c r="C67" s="49" t="s">
        <v>241</v>
      </c>
      <c r="D67" s="49" t="s">
        <v>144</v>
      </c>
      <c r="E67" s="49" t="s">
        <v>276</v>
      </c>
      <c r="F67" s="49" t="s">
        <v>282</v>
      </c>
      <c r="G67" s="50">
        <v>33729</v>
      </c>
      <c r="H67" s="51">
        <v>9275</v>
      </c>
    </row>
    <row r="68" spans="1:8">
      <c r="A68" s="48">
        <v>37</v>
      </c>
      <c r="B68" s="49" t="s">
        <v>209</v>
      </c>
      <c r="C68" s="49" t="s">
        <v>288</v>
      </c>
      <c r="D68" s="49" t="s">
        <v>148</v>
      </c>
      <c r="E68" s="49" t="s">
        <v>276</v>
      </c>
      <c r="F68" s="49" t="s">
        <v>289</v>
      </c>
      <c r="G68" s="50">
        <v>30225</v>
      </c>
      <c r="H68" s="51">
        <v>24500</v>
      </c>
    </row>
    <row r="69" spans="1:8">
      <c r="A69" s="48">
        <v>40</v>
      </c>
      <c r="B69" s="49" t="s">
        <v>290</v>
      </c>
      <c r="C69" s="49" t="s">
        <v>291</v>
      </c>
      <c r="D69" s="49" t="s">
        <v>139</v>
      </c>
      <c r="E69" s="49" t="s">
        <v>276</v>
      </c>
      <c r="F69" s="49" t="s">
        <v>282</v>
      </c>
      <c r="G69" s="50">
        <v>33510</v>
      </c>
      <c r="H69" s="51">
        <v>10500</v>
      </c>
    </row>
    <row r="70" spans="1:8">
      <c r="A70" s="48">
        <v>49</v>
      </c>
      <c r="B70" s="49" t="s">
        <v>292</v>
      </c>
      <c r="C70" s="49" t="s">
        <v>293</v>
      </c>
      <c r="D70" s="49" t="s">
        <v>170</v>
      </c>
      <c r="E70" s="49" t="s">
        <v>276</v>
      </c>
      <c r="F70" s="49" t="s">
        <v>279</v>
      </c>
      <c r="G70" s="50">
        <v>32435</v>
      </c>
      <c r="H70" s="51">
        <v>15750</v>
      </c>
    </row>
    <row r="71" spans="1:8">
      <c r="A71" s="48">
        <v>57</v>
      </c>
      <c r="B71" s="49" t="s">
        <v>294</v>
      </c>
      <c r="C71" s="49" t="s">
        <v>295</v>
      </c>
      <c r="D71" s="49" t="s">
        <v>139</v>
      </c>
      <c r="E71" s="49" t="s">
        <v>276</v>
      </c>
      <c r="F71" s="49" t="s">
        <v>296</v>
      </c>
      <c r="G71" s="50">
        <v>34098</v>
      </c>
      <c r="H71" s="51">
        <v>14875</v>
      </c>
    </row>
    <row r="72" spans="1:8">
      <c r="A72" s="48">
        <v>59</v>
      </c>
      <c r="B72" s="49" t="s">
        <v>297</v>
      </c>
      <c r="C72" s="49" t="s">
        <v>298</v>
      </c>
      <c r="D72" s="49" t="s">
        <v>152</v>
      </c>
      <c r="E72" s="49" t="s">
        <v>276</v>
      </c>
      <c r="F72" s="49" t="s">
        <v>285</v>
      </c>
      <c r="G72" s="50">
        <v>31791</v>
      </c>
      <c r="H72" s="51">
        <v>19250</v>
      </c>
    </row>
    <row r="73" spans="1:8">
      <c r="A73" s="48">
        <v>60</v>
      </c>
      <c r="B73" s="49" t="s">
        <v>299</v>
      </c>
      <c r="C73" s="49" t="s">
        <v>300</v>
      </c>
      <c r="D73" s="49" t="s">
        <v>144</v>
      </c>
      <c r="E73" s="49" t="s">
        <v>276</v>
      </c>
      <c r="F73" s="49" t="s">
        <v>301</v>
      </c>
      <c r="G73" s="50">
        <v>32105</v>
      </c>
      <c r="H73" s="51">
        <v>19250</v>
      </c>
    </row>
    <row r="74" spans="1:8">
      <c r="A74" s="48">
        <v>64</v>
      </c>
      <c r="B74" s="49" t="s">
        <v>302</v>
      </c>
      <c r="C74" s="49" t="s">
        <v>303</v>
      </c>
      <c r="D74" s="49" t="s">
        <v>160</v>
      </c>
      <c r="E74" s="49" t="s">
        <v>276</v>
      </c>
      <c r="F74" s="49" t="s">
        <v>277</v>
      </c>
      <c r="G74" s="50">
        <v>32441</v>
      </c>
      <c r="H74" s="51">
        <v>17500</v>
      </c>
    </row>
    <row r="75" spans="1:8">
      <c r="A75" s="48">
        <v>72</v>
      </c>
      <c r="B75" s="49" t="s">
        <v>304</v>
      </c>
      <c r="C75" s="49" t="s">
        <v>224</v>
      </c>
      <c r="D75" s="49" t="s">
        <v>165</v>
      </c>
      <c r="E75" s="49" t="s">
        <v>276</v>
      </c>
      <c r="F75" s="49" t="s">
        <v>289</v>
      </c>
      <c r="G75" s="50">
        <v>32438</v>
      </c>
      <c r="H75" s="51">
        <v>17500</v>
      </c>
    </row>
    <row r="76" spans="1:8">
      <c r="A76" s="48">
        <v>81</v>
      </c>
      <c r="B76" s="49" t="s">
        <v>305</v>
      </c>
      <c r="C76" s="49" t="s">
        <v>306</v>
      </c>
      <c r="D76" s="49" t="s">
        <v>170</v>
      </c>
      <c r="E76" s="49" t="s">
        <v>276</v>
      </c>
      <c r="F76" s="49" t="s">
        <v>296</v>
      </c>
      <c r="G76" s="50">
        <v>32447</v>
      </c>
      <c r="H76" s="51">
        <v>17500</v>
      </c>
    </row>
    <row r="77" spans="1:8">
      <c r="A77" s="48">
        <v>87</v>
      </c>
      <c r="B77" s="49" t="s">
        <v>307</v>
      </c>
      <c r="C77" s="49" t="s">
        <v>308</v>
      </c>
      <c r="D77" s="49" t="s">
        <v>144</v>
      </c>
      <c r="E77" s="49" t="s">
        <v>276</v>
      </c>
      <c r="F77" s="49" t="s">
        <v>277</v>
      </c>
      <c r="G77" s="50">
        <v>35811</v>
      </c>
      <c r="H77" s="51">
        <v>17500</v>
      </c>
    </row>
    <row r="78" spans="1:8">
      <c r="A78" s="48">
        <v>93</v>
      </c>
      <c r="B78" s="49" t="s">
        <v>309</v>
      </c>
      <c r="C78" s="49" t="s">
        <v>151</v>
      </c>
      <c r="D78" s="49" t="s">
        <v>139</v>
      </c>
      <c r="E78" s="49" t="s">
        <v>276</v>
      </c>
      <c r="F78" s="49" t="s">
        <v>285</v>
      </c>
      <c r="G78" s="50">
        <v>32604</v>
      </c>
      <c r="H78" s="51">
        <v>17325</v>
      </c>
    </row>
    <row r="79" spans="1:8">
      <c r="A79" s="48">
        <v>95</v>
      </c>
      <c r="B79" s="49" t="s">
        <v>310</v>
      </c>
      <c r="C79" s="49" t="s">
        <v>228</v>
      </c>
      <c r="D79" s="49" t="s">
        <v>144</v>
      </c>
      <c r="E79" s="49" t="s">
        <v>276</v>
      </c>
      <c r="F79" s="49" t="s">
        <v>285</v>
      </c>
      <c r="G79" s="50">
        <v>32606</v>
      </c>
      <c r="H79" s="51">
        <v>17325</v>
      </c>
    </row>
    <row r="80" spans="1:8">
      <c r="A80" s="48">
        <v>97</v>
      </c>
      <c r="B80" s="49" t="s">
        <v>311</v>
      </c>
      <c r="C80" s="49" t="s">
        <v>312</v>
      </c>
      <c r="D80" s="49" t="s">
        <v>165</v>
      </c>
      <c r="E80" s="49" t="s">
        <v>276</v>
      </c>
      <c r="F80" s="49" t="s">
        <v>301</v>
      </c>
      <c r="G80" s="50">
        <v>32608</v>
      </c>
      <c r="H80" s="51">
        <v>17325</v>
      </c>
    </row>
    <row r="81" spans="1:8">
      <c r="A81" s="48">
        <v>100</v>
      </c>
      <c r="B81" s="49" t="s">
        <v>313</v>
      </c>
      <c r="C81" s="49" t="s">
        <v>314</v>
      </c>
      <c r="D81" s="49" t="s">
        <v>148</v>
      </c>
      <c r="E81" s="49" t="s">
        <v>276</v>
      </c>
      <c r="F81" s="49" t="s">
        <v>277</v>
      </c>
      <c r="G81" s="50">
        <v>36193</v>
      </c>
      <c r="H81" s="51">
        <v>7875</v>
      </c>
    </row>
    <row r="82" spans="1:8">
      <c r="A82" s="48">
        <v>7</v>
      </c>
      <c r="B82" s="49" t="s">
        <v>315</v>
      </c>
      <c r="C82" s="49" t="s">
        <v>316</v>
      </c>
      <c r="D82" s="49" t="s">
        <v>160</v>
      </c>
      <c r="E82" s="49" t="s">
        <v>317</v>
      </c>
      <c r="F82" s="49" t="s">
        <v>318</v>
      </c>
      <c r="G82" s="50">
        <v>33102</v>
      </c>
      <c r="H82" s="51">
        <v>12425</v>
      </c>
    </row>
    <row r="83" spans="1:8">
      <c r="A83" s="48">
        <v>11</v>
      </c>
      <c r="B83" s="49" t="s">
        <v>319</v>
      </c>
      <c r="C83" s="49" t="s">
        <v>320</v>
      </c>
      <c r="D83" s="49" t="s">
        <v>148</v>
      </c>
      <c r="E83" s="49" t="s">
        <v>317</v>
      </c>
      <c r="F83" s="49" t="s">
        <v>318</v>
      </c>
      <c r="G83" s="50">
        <v>31402</v>
      </c>
      <c r="H83" s="51">
        <v>14875</v>
      </c>
    </row>
    <row r="84" spans="1:8">
      <c r="A84" s="48">
        <v>18</v>
      </c>
      <c r="B84" s="49" t="s">
        <v>321</v>
      </c>
      <c r="C84" s="49" t="s">
        <v>322</v>
      </c>
      <c r="D84" s="49" t="s">
        <v>152</v>
      </c>
      <c r="E84" s="49" t="s">
        <v>317</v>
      </c>
      <c r="F84" s="49" t="s">
        <v>323</v>
      </c>
      <c r="G84" s="50">
        <v>30376</v>
      </c>
      <c r="H84" s="51">
        <v>15750</v>
      </c>
    </row>
    <row r="85" spans="1:8">
      <c r="A85" s="48">
        <v>22</v>
      </c>
      <c r="B85" s="49" t="s">
        <v>324</v>
      </c>
      <c r="C85" s="49" t="s">
        <v>247</v>
      </c>
      <c r="D85" s="49" t="s">
        <v>144</v>
      </c>
      <c r="E85" s="49" t="s">
        <v>317</v>
      </c>
      <c r="F85" s="49" t="s">
        <v>323</v>
      </c>
      <c r="G85" s="50">
        <v>36318</v>
      </c>
      <c r="H85" s="51">
        <v>7875</v>
      </c>
    </row>
    <row r="86" spans="1:8">
      <c r="A86" s="48">
        <v>23</v>
      </c>
      <c r="B86" s="49" t="s">
        <v>325</v>
      </c>
      <c r="C86" s="49" t="s">
        <v>252</v>
      </c>
      <c r="D86" s="49" t="s">
        <v>144</v>
      </c>
      <c r="E86" s="49" t="s">
        <v>317</v>
      </c>
      <c r="F86" s="49" t="s">
        <v>318</v>
      </c>
      <c r="G86" s="50">
        <v>36319</v>
      </c>
      <c r="H86" s="51">
        <v>7875</v>
      </c>
    </row>
    <row r="87" spans="1:8">
      <c r="A87" s="48">
        <v>24</v>
      </c>
      <c r="B87" s="49" t="s">
        <v>163</v>
      </c>
      <c r="C87" s="49" t="s">
        <v>326</v>
      </c>
      <c r="D87" s="49" t="s">
        <v>139</v>
      </c>
      <c r="E87" s="49" t="s">
        <v>317</v>
      </c>
      <c r="F87" s="49" t="s">
        <v>323</v>
      </c>
      <c r="G87" s="50">
        <v>29362</v>
      </c>
      <c r="H87" s="51">
        <v>14875</v>
      </c>
    </row>
    <row r="88" spans="1:8">
      <c r="A88" s="48">
        <v>28</v>
      </c>
      <c r="B88" s="49" t="s">
        <v>327</v>
      </c>
      <c r="C88" s="49" t="s">
        <v>328</v>
      </c>
      <c r="D88" s="49" t="s">
        <v>165</v>
      </c>
      <c r="E88" s="49" t="s">
        <v>317</v>
      </c>
      <c r="F88" s="49" t="s">
        <v>27</v>
      </c>
      <c r="G88" s="50">
        <v>34777</v>
      </c>
      <c r="H88" s="51">
        <v>10500</v>
      </c>
    </row>
    <row r="89" spans="1:8">
      <c r="A89" s="48">
        <v>36</v>
      </c>
      <c r="B89" s="49" t="s">
        <v>163</v>
      </c>
      <c r="C89" s="49" t="s">
        <v>329</v>
      </c>
      <c r="D89" s="49" t="s">
        <v>160</v>
      </c>
      <c r="E89" s="49" t="s">
        <v>317</v>
      </c>
      <c r="F89" s="49" t="s">
        <v>330</v>
      </c>
      <c r="G89" s="50">
        <v>34580</v>
      </c>
      <c r="H89" s="51">
        <v>11725</v>
      </c>
    </row>
    <row r="90" spans="1:8">
      <c r="A90" s="48">
        <v>43</v>
      </c>
      <c r="B90" s="49" t="s">
        <v>331</v>
      </c>
      <c r="C90" s="49" t="s">
        <v>295</v>
      </c>
      <c r="D90" s="49" t="s">
        <v>160</v>
      </c>
      <c r="E90" s="49" t="s">
        <v>317</v>
      </c>
      <c r="F90" s="49" t="s">
        <v>27</v>
      </c>
      <c r="G90" s="50">
        <v>32435</v>
      </c>
      <c r="H90" s="51">
        <v>15750</v>
      </c>
    </row>
    <row r="91" spans="1:8">
      <c r="A91" s="48">
        <v>48</v>
      </c>
      <c r="B91" s="49" t="s">
        <v>332</v>
      </c>
      <c r="C91" s="49" t="s">
        <v>241</v>
      </c>
      <c r="D91" s="49" t="s">
        <v>170</v>
      </c>
      <c r="E91" s="49" t="s">
        <v>317</v>
      </c>
      <c r="F91" s="49" t="s">
        <v>333</v>
      </c>
      <c r="G91" s="50">
        <v>32435</v>
      </c>
      <c r="H91" s="51">
        <v>15750</v>
      </c>
    </row>
    <row r="92" spans="1:8">
      <c r="A92" s="48">
        <v>50</v>
      </c>
      <c r="B92" s="49" t="s">
        <v>334</v>
      </c>
      <c r="C92" s="49" t="s">
        <v>239</v>
      </c>
      <c r="D92" s="49" t="s">
        <v>160</v>
      </c>
      <c r="E92" s="49" t="s">
        <v>317</v>
      </c>
      <c r="F92" s="49" t="s">
        <v>333</v>
      </c>
      <c r="G92" s="50">
        <v>32435</v>
      </c>
      <c r="H92" s="51">
        <v>15750</v>
      </c>
    </row>
    <row r="93" spans="1:8">
      <c r="A93" s="48">
        <v>53</v>
      </c>
      <c r="B93" s="49" t="s">
        <v>335</v>
      </c>
      <c r="C93" s="49" t="s">
        <v>336</v>
      </c>
      <c r="D93" s="49" t="s">
        <v>170</v>
      </c>
      <c r="E93" s="49" t="s">
        <v>317</v>
      </c>
      <c r="F93" s="49" t="s">
        <v>337</v>
      </c>
      <c r="G93" s="50">
        <v>35034</v>
      </c>
      <c r="H93" s="51">
        <v>15750</v>
      </c>
    </row>
    <row r="94" spans="1:8">
      <c r="A94" s="48">
        <v>56</v>
      </c>
      <c r="B94" s="49" t="s">
        <v>338</v>
      </c>
      <c r="C94" s="49" t="s">
        <v>339</v>
      </c>
      <c r="D94" s="49" t="s">
        <v>139</v>
      </c>
      <c r="E94" s="49" t="s">
        <v>317</v>
      </c>
      <c r="F94" s="49" t="s">
        <v>337</v>
      </c>
      <c r="G94" s="50">
        <v>33878</v>
      </c>
      <c r="H94" s="51">
        <v>14875</v>
      </c>
    </row>
    <row r="95" spans="1:8">
      <c r="A95" s="48">
        <v>71</v>
      </c>
      <c r="B95" s="49" t="s">
        <v>340</v>
      </c>
      <c r="C95" s="49" t="s">
        <v>341</v>
      </c>
      <c r="D95" s="49" t="s">
        <v>165</v>
      </c>
      <c r="E95" s="49" t="s">
        <v>317</v>
      </c>
      <c r="F95" s="49" t="s">
        <v>342</v>
      </c>
      <c r="G95" s="50">
        <v>34763</v>
      </c>
      <c r="H95" s="51">
        <v>14000</v>
      </c>
    </row>
    <row r="96" spans="1:8">
      <c r="A96" s="48">
        <v>76</v>
      </c>
      <c r="B96" s="49" t="s">
        <v>343</v>
      </c>
      <c r="C96" s="49" t="s">
        <v>167</v>
      </c>
      <c r="D96" s="49" t="s">
        <v>170</v>
      </c>
      <c r="E96" s="49" t="s">
        <v>317</v>
      </c>
      <c r="F96" s="49" t="s">
        <v>342</v>
      </c>
      <c r="G96" s="50">
        <v>32442</v>
      </c>
      <c r="H96" s="51">
        <v>17500</v>
      </c>
    </row>
    <row r="97" spans="1:8">
      <c r="A97" s="48">
        <v>78</v>
      </c>
      <c r="B97" s="49" t="s">
        <v>344</v>
      </c>
      <c r="C97" s="49" t="s">
        <v>345</v>
      </c>
      <c r="D97" s="49" t="s">
        <v>139</v>
      </c>
      <c r="E97" s="49" t="s">
        <v>317</v>
      </c>
      <c r="F97" s="49" t="s">
        <v>27</v>
      </c>
      <c r="G97" s="50">
        <v>32444</v>
      </c>
      <c r="H97" s="51">
        <v>17500</v>
      </c>
    </row>
    <row r="98" spans="1:8">
      <c r="A98" s="48">
        <v>88</v>
      </c>
      <c r="B98" s="49" t="s">
        <v>346</v>
      </c>
      <c r="C98" s="49" t="s">
        <v>347</v>
      </c>
      <c r="D98" s="49" t="s">
        <v>144</v>
      </c>
      <c r="E98" s="49" t="s">
        <v>317</v>
      </c>
      <c r="F98" s="49" t="s">
        <v>318</v>
      </c>
      <c r="G98" s="50">
        <v>35794</v>
      </c>
      <c r="H98" s="51">
        <v>7875</v>
      </c>
    </row>
    <row r="99" spans="1:8">
      <c r="A99" s="48">
        <v>94</v>
      </c>
      <c r="B99" s="49" t="s">
        <v>348</v>
      </c>
      <c r="C99" s="49" t="s">
        <v>349</v>
      </c>
      <c r="D99" s="49" t="s">
        <v>144</v>
      </c>
      <c r="E99" s="49" t="s">
        <v>317</v>
      </c>
      <c r="F99" s="49" t="s">
        <v>330</v>
      </c>
      <c r="G99" s="50">
        <v>32605</v>
      </c>
      <c r="H99" s="51">
        <v>17325</v>
      </c>
    </row>
    <row r="100" spans="1:8">
      <c r="A100" s="48">
        <v>96</v>
      </c>
      <c r="B100" s="49" t="s">
        <v>195</v>
      </c>
      <c r="C100" s="49" t="s">
        <v>275</v>
      </c>
      <c r="D100" s="49" t="s">
        <v>165</v>
      </c>
      <c r="E100" s="49" t="s">
        <v>317</v>
      </c>
      <c r="F100" s="49" t="s">
        <v>337</v>
      </c>
      <c r="G100" s="50">
        <v>32607</v>
      </c>
      <c r="H100" s="51">
        <v>17325</v>
      </c>
    </row>
    <row r="101" spans="1:8">
      <c r="A101" s="48">
        <v>99</v>
      </c>
      <c r="B101" s="49" t="s">
        <v>350</v>
      </c>
      <c r="C101" s="49" t="s">
        <v>254</v>
      </c>
      <c r="D101" s="49" t="s">
        <v>148</v>
      </c>
      <c r="E101" s="49" t="s">
        <v>317</v>
      </c>
      <c r="F101" s="49" t="s">
        <v>27</v>
      </c>
      <c r="G101" s="50">
        <v>35794</v>
      </c>
      <c r="H101" s="51">
        <v>10500</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D101"/>
  <sheetViews>
    <sheetView tabSelected="1" workbookViewId="0">
      <selection activeCell="J14" sqref="J14"/>
    </sheetView>
  </sheetViews>
  <sheetFormatPr defaultRowHeight="15"/>
  <sheetData>
    <row r="1" spans="1:30" ht="15.75" thickBot="1">
      <c r="A1" s="47" t="s">
        <v>129</v>
      </c>
      <c r="B1" s="47" t="s">
        <v>130</v>
      </c>
      <c r="C1" s="47" t="s">
        <v>131</v>
      </c>
      <c r="D1" s="47" t="s">
        <v>132</v>
      </c>
      <c r="E1" s="47" t="s">
        <v>133</v>
      </c>
      <c r="F1" s="47" t="s">
        <v>134</v>
      </c>
      <c r="G1" s="47" t="s">
        <v>135</v>
      </c>
      <c r="H1" s="47" t="s">
        <v>136</v>
      </c>
      <c r="L1" s="47" t="s">
        <v>129</v>
      </c>
      <c r="M1" s="47" t="s">
        <v>130</v>
      </c>
      <c r="N1" s="47" t="s">
        <v>131</v>
      </c>
      <c r="O1" s="47" t="s">
        <v>132</v>
      </c>
      <c r="P1" s="47" t="s">
        <v>133</v>
      </c>
      <c r="Q1" s="47" t="s">
        <v>134</v>
      </c>
      <c r="R1" s="47" t="s">
        <v>135</v>
      </c>
      <c r="S1" s="47" t="s">
        <v>136</v>
      </c>
      <c r="W1" s="47" t="s">
        <v>129</v>
      </c>
      <c r="X1" s="47" t="s">
        <v>130</v>
      </c>
      <c r="Y1" s="47" t="s">
        <v>131</v>
      </c>
      <c r="Z1" s="47" t="s">
        <v>132</v>
      </c>
      <c r="AA1" s="47" t="s">
        <v>133</v>
      </c>
      <c r="AB1" s="47" t="s">
        <v>134</v>
      </c>
      <c r="AC1" s="47" t="s">
        <v>135</v>
      </c>
      <c r="AD1" s="47" t="s">
        <v>136</v>
      </c>
    </row>
    <row r="2" spans="1:30">
      <c r="A2" s="48">
        <v>2</v>
      </c>
      <c r="B2" s="49" t="s">
        <v>137</v>
      </c>
      <c r="C2" s="49" t="s">
        <v>138</v>
      </c>
      <c r="D2" s="49" t="s">
        <v>139</v>
      </c>
      <c r="E2" s="49" t="s">
        <v>140</v>
      </c>
      <c r="F2" s="49" t="s">
        <v>141</v>
      </c>
      <c r="G2" s="50">
        <v>28126</v>
      </c>
      <c r="H2" s="51">
        <v>17500</v>
      </c>
      <c r="L2" s="48">
        <v>2</v>
      </c>
      <c r="M2" s="49" t="s">
        <v>137</v>
      </c>
      <c r="N2" s="49" t="s">
        <v>138</v>
      </c>
      <c r="O2" s="49" t="s">
        <v>139</v>
      </c>
      <c r="P2" s="49" t="s">
        <v>140</v>
      </c>
      <c r="Q2" s="49" t="s">
        <v>141</v>
      </c>
      <c r="R2" s="50">
        <v>28126</v>
      </c>
      <c r="S2" s="51">
        <v>17500</v>
      </c>
      <c r="W2" s="48">
        <v>2</v>
      </c>
      <c r="X2" s="49" t="s">
        <v>137</v>
      </c>
      <c r="Y2" s="49" t="s">
        <v>138</v>
      </c>
      <c r="Z2" s="49" t="s">
        <v>139</v>
      </c>
      <c r="AA2" s="49" t="s">
        <v>140</v>
      </c>
      <c r="AB2" s="49" t="s">
        <v>141</v>
      </c>
      <c r="AC2" s="50">
        <v>28126</v>
      </c>
      <c r="AD2" s="51">
        <v>17500</v>
      </c>
    </row>
    <row r="3" spans="1:30">
      <c r="A3" s="48">
        <v>10</v>
      </c>
      <c r="B3" s="49" t="s">
        <v>142</v>
      </c>
      <c r="C3" s="49" t="s">
        <v>143</v>
      </c>
      <c r="D3" s="49" t="s">
        <v>144</v>
      </c>
      <c r="E3" s="49" t="s">
        <v>140</v>
      </c>
      <c r="F3" s="49" t="s">
        <v>145</v>
      </c>
      <c r="G3" s="50">
        <v>28326</v>
      </c>
      <c r="H3" s="51">
        <v>15750</v>
      </c>
      <c r="L3" s="48">
        <v>10</v>
      </c>
      <c r="M3" s="49" t="s">
        <v>142</v>
      </c>
      <c r="N3" s="49" t="s">
        <v>143</v>
      </c>
      <c r="O3" s="49" t="s">
        <v>144</v>
      </c>
      <c r="P3" s="49" t="s">
        <v>140</v>
      </c>
      <c r="Q3" s="49" t="s">
        <v>145</v>
      </c>
      <c r="R3" s="50">
        <v>28326</v>
      </c>
      <c r="S3" s="51">
        <v>15750</v>
      </c>
      <c r="W3" s="48">
        <v>10</v>
      </c>
      <c r="X3" s="49" t="s">
        <v>142</v>
      </c>
      <c r="Y3" s="49" t="s">
        <v>143</v>
      </c>
      <c r="Z3" s="49" t="s">
        <v>144</v>
      </c>
      <c r="AA3" s="49" t="s">
        <v>140</v>
      </c>
      <c r="AB3" s="49" t="s">
        <v>145</v>
      </c>
      <c r="AC3" s="50">
        <v>28326</v>
      </c>
      <c r="AD3" s="51">
        <v>15750</v>
      </c>
    </row>
    <row r="4" spans="1:30">
      <c r="A4" s="48">
        <v>13</v>
      </c>
      <c r="B4" s="49" t="s">
        <v>146</v>
      </c>
      <c r="C4" s="49" t="s">
        <v>147</v>
      </c>
      <c r="D4" s="49" t="s">
        <v>148</v>
      </c>
      <c r="E4" s="49" t="s">
        <v>140</v>
      </c>
      <c r="F4" s="49" t="s">
        <v>149</v>
      </c>
      <c r="G4" s="50">
        <v>31027</v>
      </c>
      <c r="H4" s="51">
        <v>19250</v>
      </c>
      <c r="L4" s="48">
        <v>13</v>
      </c>
      <c r="M4" s="49" t="s">
        <v>146</v>
      </c>
      <c r="N4" s="49" t="s">
        <v>147</v>
      </c>
      <c r="O4" s="49" t="s">
        <v>148</v>
      </c>
      <c r="P4" s="49" t="s">
        <v>140</v>
      </c>
      <c r="Q4" s="49" t="s">
        <v>149</v>
      </c>
      <c r="R4" s="50">
        <v>31027</v>
      </c>
      <c r="S4" s="51">
        <v>19250</v>
      </c>
      <c r="W4" s="48">
        <v>13</v>
      </c>
      <c r="X4" s="49" t="s">
        <v>146</v>
      </c>
      <c r="Y4" s="49" t="s">
        <v>147</v>
      </c>
      <c r="Z4" s="49" t="s">
        <v>148</v>
      </c>
      <c r="AA4" s="49" t="s">
        <v>140</v>
      </c>
      <c r="AB4" s="49" t="s">
        <v>149</v>
      </c>
      <c r="AC4" s="50">
        <v>31027</v>
      </c>
      <c r="AD4" s="51">
        <v>19250</v>
      </c>
    </row>
    <row r="5" spans="1:30">
      <c r="A5" s="48">
        <v>17</v>
      </c>
      <c r="B5" s="49" t="s">
        <v>150</v>
      </c>
      <c r="C5" s="49" t="s">
        <v>151</v>
      </c>
      <c r="D5" s="49" t="s">
        <v>152</v>
      </c>
      <c r="E5" s="49" t="s">
        <v>140</v>
      </c>
      <c r="F5" s="49" t="s">
        <v>141</v>
      </c>
      <c r="G5" s="50">
        <v>30376</v>
      </c>
      <c r="H5" s="51">
        <v>15750</v>
      </c>
      <c r="L5" s="48">
        <v>17</v>
      </c>
      <c r="M5" s="49" t="s">
        <v>150</v>
      </c>
      <c r="N5" s="49" t="s">
        <v>151</v>
      </c>
      <c r="O5" s="49" t="s">
        <v>152</v>
      </c>
      <c r="P5" s="49" t="s">
        <v>140</v>
      </c>
      <c r="Q5" s="49" t="s">
        <v>141</v>
      </c>
      <c r="R5" s="50">
        <v>30376</v>
      </c>
      <c r="S5" s="51">
        <v>15750</v>
      </c>
      <c r="W5" s="48">
        <v>17</v>
      </c>
      <c r="X5" s="49" t="s">
        <v>150</v>
      </c>
      <c r="Y5" s="49" t="s">
        <v>151</v>
      </c>
      <c r="Z5" s="49" t="s">
        <v>152</v>
      </c>
      <c r="AA5" s="49" t="s">
        <v>140</v>
      </c>
      <c r="AB5" s="49" t="s">
        <v>141</v>
      </c>
      <c r="AC5" s="50">
        <v>30376</v>
      </c>
      <c r="AD5" s="51">
        <v>15750</v>
      </c>
    </row>
    <row r="6" spans="1:30">
      <c r="A6" s="48">
        <v>21</v>
      </c>
      <c r="B6" s="49" t="s">
        <v>153</v>
      </c>
      <c r="C6" s="49" t="s">
        <v>154</v>
      </c>
      <c r="D6" s="49" t="s">
        <v>144</v>
      </c>
      <c r="E6" s="49" t="s">
        <v>140</v>
      </c>
      <c r="F6" s="49" t="s">
        <v>155</v>
      </c>
      <c r="G6" s="50">
        <v>36317</v>
      </c>
      <c r="H6" s="51">
        <v>7875</v>
      </c>
      <c r="L6" s="48">
        <v>21</v>
      </c>
      <c r="M6" s="49" t="s">
        <v>153</v>
      </c>
      <c r="N6" s="49" t="s">
        <v>154</v>
      </c>
      <c r="O6" s="49" t="s">
        <v>144</v>
      </c>
      <c r="P6" s="49" t="s">
        <v>140</v>
      </c>
      <c r="Q6" s="49" t="s">
        <v>155</v>
      </c>
      <c r="R6" s="50">
        <v>36317</v>
      </c>
      <c r="S6" s="51">
        <v>7875</v>
      </c>
      <c r="W6" s="48">
        <v>21</v>
      </c>
      <c r="X6" s="49" t="s">
        <v>153</v>
      </c>
      <c r="Y6" s="49" t="s">
        <v>154</v>
      </c>
      <c r="Z6" s="49" t="s">
        <v>144</v>
      </c>
      <c r="AA6" s="49" t="s">
        <v>140</v>
      </c>
      <c r="AB6" s="49" t="s">
        <v>155</v>
      </c>
      <c r="AC6" s="50">
        <v>36317</v>
      </c>
      <c r="AD6" s="51">
        <v>7875</v>
      </c>
    </row>
    <row r="7" spans="1:30">
      <c r="A7" s="48">
        <v>26</v>
      </c>
      <c r="B7" s="49" t="s">
        <v>156</v>
      </c>
      <c r="C7" s="49" t="s">
        <v>157</v>
      </c>
      <c r="D7" s="49" t="s">
        <v>139</v>
      </c>
      <c r="E7" s="49" t="s">
        <v>140</v>
      </c>
      <c r="F7" s="49" t="s">
        <v>141</v>
      </c>
      <c r="G7" s="50">
        <v>30225</v>
      </c>
      <c r="H7" s="51">
        <v>19250</v>
      </c>
      <c r="L7" s="48">
        <v>26</v>
      </c>
      <c r="M7" s="49" t="s">
        <v>156</v>
      </c>
      <c r="N7" s="49" t="s">
        <v>157</v>
      </c>
      <c r="O7" s="49" t="s">
        <v>139</v>
      </c>
      <c r="P7" s="49" t="s">
        <v>140</v>
      </c>
      <c r="Q7" s="49" t="s">
        <v>141</v>
      </c>
      <c r="R7" s="50">
        <v>30225</v>
      </c>
      <c r="S7" s="51">
        <v>19250</v>
      </c>
      <c r="W7" s="48">
        <v>26</v>
      </c>
      <c r="X7" s="49" t="s">
        <v>156</v>
      </c>
      <c r="Y7" s="49" t="s">
        <v>157</v>
      </c>
      <c r="Z7" s="49" t="s">
        <v>139</v>
      </c>
      <c r="AA7" s="49" t="s">
        <v>140</v>
      </c>
      <c r="AB7" s="49" t="s">
        <v>141</v>
      </c>
      <c r="AC7" s="50">
        <v>30225</v>
      </c>
      <c r="AD7" s="51">
        <v>19250</v>
      </c>
    </row>
    <row r="8" spans="1:30">
      <c r="A8" s="48">
        <v>30</v>
      </c>
      <c r="B8" s="49" t="s">
        <v>158</v>
      </c>
      <c r="C8" s="49" t="s">
        <v>159</v>
      </c>
      <c r="D8" s="49" t="s">
        <v>160</v>
      </c>
      <c r="E8" s="49" t="s">
        <v>140</v>
      </c>
      <c r="F8" s="49" t="s">
        <v>155</v>
      </c>
      <c r="G8" s="50">
        <v>32435</v>
      </c>
      <c r="H8" s="51">
        <v>14175</v>
      </c>
      <c r="L8" s="48">
        <v>30</v>
      </c>
      <c r="M8" s="49" t="s">
        <v>158</v>
      </c>
      <c r="N8" s="49" t="s">
        <v>159</v>
      </c>
      <c r="O8" s="49" t="s">
        <v>160</v>
      </c>
      <c r="P8" s="49" t="s">
        <v>140</v>
      </c>
      <c r="Q8" s="49" t="s">
        <v>155</v>
      </c>
      <c r="R8" s="50">
        <v>32435</v>
      </c>
      <c r="S8" s="51">
        <v>14175</v>
      </c>
      <c r="W8" s="48">
        <v>30</v>
      </c>
      <c r="X8" s="49" t="s">
        <v>158</v>
      </c>
      <c r="Y8" s="49" t="s">
        <v>159</v>
      </c>
      <c r="Z8" s="49" t="s">
        <v>160</v>
      </c>
      <c r="AA8" s="49" t="s">
        <v>140</v>
      </c>
      <c r="AB8" s="49" t="s">
        <v>155</v>
      </c>
      <c r="AC8" s="50">
        <v>32435</v>
      </c>
      <c r="AD8" s="51">
        <v>14175</v>
      </c>
    </row>
    <row r="9" spans="1:30">
      <c r="A9" s="48">
        <v>41</v>
      </c>
      <c r="B9" s="49" t="s">
        <v>161</v>
      </c>
      <c r="C9" s="49" t="s">
        <v>162</v>
      </c>
      <c r="D9" s="49" t="s">
        <v>152</v>
      </c>
      <c r="E9" s="49" t="s">
        <v>140</v>
      </c>
      <c r="F9" s="49" t="s">
        <v>145</v>
      </c>
      <c r="G9" s="50">
        <v>35595</v>
      </c>
      <c r="H9" s="51">
        <v>7875</v>
      </c>
      <c r="L9" s="48">
        <v>41</v>
      </c>
      <c r="M9" s="49" t="s">
        <v>161</v>
      </c>
      <c r="N9" s="49" t="s">
        <v>162</v>
      </c>
      <c r="O9" s="49" t="s">
        <v>152</v>
      </c>
      <c r="P9" s="49" t="s">
        <v>140</v>
      </c>
      <c r="Q9" s="49" t="s">
        <v>145</v>
      </c>
      <c r="R9" s="50">
        <v>35595</v>
      </c>
      <c r="S9" s="51">
        <v>7875</v>
      </c>
      <c r="W9" s="48">
        <v>41</v>
      </c>
      <c r="X9" s="49" t="s">
        <v>161</v>
      </c>
      <c r="Y9" s="49" t="s">
        <v>162</v>
      </c>
      <c r="Z9" s="49" t="s">
        <v>152</v>
      </c>
      <c r="AA9" s="49" t="s">
        <v>140</v>
      </c>
      <c r="AB9" s="49" t="s">
        <v>145</v>
      </c>
      <c r="AC9" s="50">
        <v>35595</v>
      </c>
      <c r="AD9" s="51">
        <v>7875</v>
      </c>
    </row>
    <row r="10" spans="1:30">
      <c r="A10" s="48">
        <v>42</v>
      </c>
      <c r="B10" s="49" t="s">
        <v>163</v>
      </c>
      <c r="C10" s="49" t="s">
        <v>164</v>
      </c>
      <c r="D10" s="49" t="s">
        <v>165</v>
      </c>
      <c r="E10" s="49" t="s">
        <v>140</v>
      </c>
      <c r="F10" s="49" t="s">
        <v>149</v>
      </c>
      <c r="G10" s="50">
        <v>33510</v>
      </c>
      <c r="H10" s="51">
        <v>13300</v>
      </c>
      <c r="L10" s="48">
        <v>42</v>
      </c>
      <c r="M10" s="49" t="s">
        <v>163</v>
      </c>
      <c r="N10" s="49" t="s">
        <v>164</v>
      </c>
      <c r="O10" s="49" t="s">
        <v>165</v>
      </c>
      <c r="P10" s="49" t="s">
        <v>140</v>
      </c>
      <c r="Q10" s="49" t="s">
        <v>149</v>
      </c>
      <c r="R10" s="50">
        <v>33510</v>
      </c>
      <c r="S10" s="51">
        <v>13300</v>
      </c>
      <c r="W10" s="48">
        <v>42</v>
      </c>
      <c r="X10" s="49" t="s">
        <v>163</v>
      </c>
      <c r="Y10" s="49" t="s">
        <v>164</v>
      </c>
      <c r="Z10" s="49" t="s">
        <v>165</v>
      </c>
      <c r="AA10" s="49" t="s">
        <v>140</v>
      </c>
      <c r="AB10" s="49" t="s">
        <v>149</v>
      </c>
      <c r="AC10" s="50">
        <v>33510</v>
      </c>
      <c r="AD10" s="51">
        <v>13300</v>
      </c>
    </row>
    <row r="11" spans="1:30">
      <c r="A11" s="48">
        <v>44</v>
      </c>
      <c r="B11" s="49" t="s">
        <v>166</v>
      </c>
      <c r="C11" s="49" t="s">
        <v>167</v>
      </c>
      <c r="D11" s="49" t="s">
        <v>160</v>
      </c>
      <c r="E11" s="49" t="s">
        <v>140</v>
      </c>
      <c r="F11" s="49" t="s">
        <v>141</v>
      </c>
      <c r="G11" s="50">
        <v>33194</v>
      </c>
      <c r="H11" s="51">
        <v>13825</v>
      </c>
      <c r="L11" s="48">
        <v>44</v>
      </c>
      <c r="M11" s="49" t="s">
        <v>166</v>
      </c>
      <c r="N11" s="49" t="s">
        <v>167</v>
      </c>
      <c r="O11" s="49" t="s">
        <v>160</v>
      </c>
      <c r="P11" s="49" t="s">
        <v>140</v>
      </c>
      <c r="Q11" s="49" t="s">
        <v>141</v>
      </c>
      <c r="R11" s="50">
        <v>33194</v>
      </c>
      <c r="S11" s="51">
        <v>13825</v>
      </c>
      <c r="W11" s="48">
        <v>44</v>
      </c>
      <c r="X11" s="49" t="s">
        <v>166</v>
      </c>
      <c r="Y11" s="49" t="s">
        <v>167</v>
      </c>
      <c r="Z11" s="49" t="s">
        <v>160</v>
      </c>
      <c r="AA11" s="49" t="s">
        <v>140</v>
      </c>
      <c r="AB11" s="49" t="s">
        <v>141</v>
      </c>
      <c r="AC11" s="50">
        <v>33194</v>
      </c>
      <c r="AD11" s="51">
        <v>13825</v>
      </c>
    </row>
    <row r="12" spans="1:30">
      <c r="A12" s="48">
        <v>54</v>
      </c>
      <c r="B12" s="49" t="s">
        <v>168</v>
      </c>
      <c r="C12" s="49" t="s">
        <v>169</v>
      </c>
      <c r="D12" s="49" t="s">
        <v>170</v>
      </c>
      <c r="E12" s="49" t="s">
        <v>140</v>
      </c>
      <c r="F12" s="49" t="s">
        <v>171</v>
      </c>
      <c r="G12" s="50">
        <v>34761</v>
      </c>
      <c r="H12" s="51">
        <v>15750</v>
      </c>
      <c r="L12" s="48">
        <v>54</v>
      </c>
      <c r="M12" s="49" t="s">
        <v>168</v>
      </c>
      <c r="N12" s="49" t="s">
        <v>169</v>
      </c>
      <c r="O12" s="49" t="s">
        <v>170</v>
      </c>
      <c r="P12" s="49" t="s">
        <v>140</v>
      </c>
      <c r="Q12" s="49" t="s">
        <v>171</v>
      </c>
      <c r="R12" s="50">
        <v>34761</v>
      </c>
      <c r="S12" s="51">
        <v>15750</v>
      </c>
      <c r="W12" s="48">
        <v>54</v>
      </c>
      <c r="X12" s="49" t="s">
        <v>168</v>
      </c>
      <c r="Y12" s="49" t="s">
        <v>169</v>
      </c>
      <c r="Z12" s="49" t="s">
        <v>170</v>
      </c>
      <c r="AA12" s="49" t="s">
        <v>140</v>
      </c>
      <c r="AB12" s="49" t="s">
        <v>171</v>
      </c>
      <c r="AC12" s="50">
        <v>34761</v>
      </c>
      <c r="AD12" s="51">
        <v>15750</v>
      </c>
    </row>
    <row r="13" spans="1:30">
      <c r="A13" s="48">
        <v>55</v>
      </c>
      <c r="B13" s="49" t="s">
        <v>172</v>
      </c>
      <c r="C13" s="49" t="s">
        <v>173</v>
      </c>
      <c r="D13" s="49" t="s">
        <v>170</v>
      </c>
      <c r="E13" s="49" t="s">
        <v>140</v>
      </c>
      <c r="F13" s="49" t="s">
        <v>174</v>
      </c>
      <c r="G13" s="50">
        <v>31717</v>
      </c>
      <c r="H13" s="51">
        <v>15750</v>
      </c>
      <c r="L13" s="48">
        <v>55</v>
      </c>
      <c r="M13" s="49" t="s">
        <v>172</v>
      </c>
      <c r="N13" s="49" t="s">
        <v>173</v>
      </c>
      <c r="O13" s="49" t="s">
        <v>170</v>
      </c>
      <c r="P13" s="49" t="s">
        <v>140</v>
      </c>
      <c r="Q13" s="49" t="s">
        <v>174</v>
      </c>
      <c r="R13" s="50">
        <v>31717</v>
      </c>
      <c r="S13" s="51">
        <v>15750</v>
      </c>
      <c r="W13" s="48">
        <v>55</v>
      </c>
      <c r="X13" s="49" t="s">
        <v>172</v>
      </c>
      <c r="Y13" s="49" t="s">
        <v>173</v>
      </c>
      <c r="Z13" s="49" t="s">
        <v>170</v>
      </c>
      <c r="AA13" s="49" t="s">
        <v>140</v>
      </c>
      <c r="AB13" s="49" t="s">
        <v>174</v>
      </c>
      <c r="AC13" s="50">
        <v>31717</v>
      </c>
      <c r="AD13" s="51">
        <v>15750</v>
      </c>
    </row>
    <row r="14" spans="1:30">
      <c r="A14" s="48">
        <v>65</v>
      </c>
      <c r="B14" s="49" t="s">
        <v>175</v>
      </c>
      <c r="C14" s="49" t="s">
        <v>176</v>
      </c>
      <c r="D14" s="49" t="s">
        <v>170</v>
      </c>
      <c r="E14" s="49" t="s">
        <v>140</v>
      </c>
      <c r="F14" s="49" t="s">
        <v>149</v>
      </c>
      <c r="G14" s="50">
        <v>32442</v>
      </c>
      <c r="H14" s="51">
        <v>17500</v>
      </c>
      <c r="L14" s="48">
        <v>65</v>
      </c>
      <c r="M14" s="49" t="s">
        <v>175</v>
      </c>
      <c r="N14" s="49" t="s">
        <v>176</v>
      </c>
      <c r="O14" s="49" t="s">
        <v>170</v>
      </c>
      <c r="P14" s="49" t="s">
        <v>140</v>
      </c>
      <c r="Q14" s="49" t="s">
        <v>149</v>
      </c>
      <c r="R14" s="50">
        <v>32442</v>
      </c>
      <c r="S14" s="51">
        <v>17500</v>
      </c>
      <c r="W14" s="48">
        <v>65</v>
      </c>
      <c r="X14" s="49" t="s">
        <v>175</v>
      </c>
      <c r="Y14" s="49" t="s">
        <v>176</v>
      </c>
      <c r="Z14" s="49" t="s">
        <v>170</v>
      </c>
      <c r="AA14" s="49" t="s">
        <v>140</v>
      </c>
      <c r="AB14" s="49" t="s">
        <v>149</v>
      </c>
      <c r="AC14" s="50">
        <v>32442</v>
      </c>
      <c r="AD14" s="51">
        <v>17500</v>
      </c>
    </row>
    <row r="15" spans="1:30">
      <c r="A15" s="48">
        <v>70</v>
      </c>
      <c r="B15" s="49" t="s">
        <v>177</v>
      </c>
      <c r="C15" s="49" t="s">
        <v>178</v>
      </c>
      <c r="D15" s="49" t="s">
        <v>144</v>
      </c>
      <c r="E15" s="49" t="s">
        <v>140</v>
      </c>
      <c r="F15" s="49" t="s">
        <v>149</v>
      </c>
      <c r="G15" s="50">
        <v>34762</v>
      </c>
      <c r="H15" s="51">
        <v>14000</v>
      </c>
      <c r="L15" s="48">
        <v>70</v>
      </c>
      <c r="M15" s="49" t="s">
        <v>177</v>
      </c>
      <c r="N15" s="49" t="s">
        <v>178</v>
      </c>
      <c r="O15" s="49" t="s">
        <v>144</v>
      </c>
      <c r="P15" s="49" t="s">
        <v>140</v>
      </c>
      <c r="Q15" s="49" t="s">
        <v>149</v>
      </c>
      <c r="R15" s="50">
        <v>34762</v>
      </c>
      <c r="S15" s="51">
        <v>14000</v>
      </c>
      <c r="W15" s="48">
        <v>70</v>
      </c>
      <c r="X15" s="49" t="s">
        <v>177</v>
      </c>
      <c r="Y15" s="49" t="s">
        <v>178</v>
      </c>
      <c r="Z15" s="49" t="s">
        <v>144</v>
      </c>
      <c r="AA15" s="49" t="s">
        <v>140</v>
      </c>
      <c r="AB15" s="49" t="s">
        <v>149</v>
      </c>
      <c r="AC15" s="50">
        <v>34762</v>
      </c>
      <c r="AD15" s="51">
        <v>14000</v>
      </c>
    </row>
    <row r="16" spans="1:30">
      <c r="A16" s="48">
        <v>74</v>
      </c>
      <c r="B16" s="49" t="s">
        <v>179</v>
      </c>
      <c r="C16" s="49" t="s">
        <v>180</v>
      </c>
      <c r="D16" s="49" t="s">
        <v>139</v>
      </c>
      <c r="E16" s="49" t="s">
        <v>140</v>
      </c>
      <c r="F16" s="49" t="s">
        <v>145</v>
      </c>
      <c r="G16" s="50">
        <v>32440</v>
      </c>
      <c r="H16" s="51">
        <v>17500</v>
      </c>
      <c r="L16" s="48">
        <v>74</v>
      </c>
      <c r="M16" s="49" t="s">
        <v>179</v>
      </c>
      <c r="N16" s="49" t="s">
        <v>180</v>
      </c>
      <c r="O16" s="49" t="s">
        <v>139</v>
      </c>
      <c r="P16" s="49" t="s">
        <v>140</v>
      </c>
      <c r="Q16" s="49" t="s">
        <v>145</v>
      </c>
      <c r="R16" s="50">
        <v>32440</v>
      </c>
      <c r="S16" s="51">
        <v>17500</v>
      </c>
      <c r="W16" s="48">
        <v>74</v>
      </c>
      <c r="X16" s="49" t="s">
        <v>179</v>
      </c>
      <c r="Y16" s="49" t="s">
        <v>180</v>
      </c>
      <c r="Z16" s="49" t="s">
        <v>139</v>
      </c>
      <c r="AA16" s="49" t="s">
        <v>140</v>
      </c>
      <c r="AB16" s="49" t="s">
        <v>145</v>
      </c>
      <c r="AC16" s="50">
        <v>32440</v>
      </c>
      <c r="AD16" s="51">
        <v>17500</v>
      </c>
    </row>
    <row r="17" spans="1:30">
      <c r="A17" s="48">
        <v>75</v>
      </c>
      <c r="B17" s="49" t="s">
        <v>181</v>
      </c>
      <c r="C17" s="49" t="s">
        <v>182</v>
      </c>
      <c r="D17" s="49" t="s">
        <v>152</v>
      </c>
      <c r="E17" s="49" t="s">
        <v>140</v>
      </c>
      <c r="F17" s="49" t="s">
        <v>149</v>
      </c>
      <c r="G17" s="50">
        <v>32441</v>
      </c>
      <c r="H17" s="51">
        <v>17500</v>
      </c>
      <c r="L17" s="48">
        <v>75</v>
      </c>
      <c r="M17" s="49" t="s">
        <v>181</v>
      </c>
      <c r="N17" s="49" t="s">
        <v>182</v>
      </c>
      <c r="O17" s="49" t="s">
        <v>152</v>
      </c>
      <c r="P17" s="49" t="s">
        <v>140</v>
      </c>
      <c r="Q17" s="49" t="s">
        <v>149</v>
      </c>
      <c r="R17" s="50">
        <v>32441</v>
      </c>
      <c r="S17" s="51">
        <v>17500</v>
      </c>
      <c r="W17" s="48">
        <v>75</v>
      </c>
      <c r="X17" s="49" t="s">
        <v>181</v>
      </c>
      <c r="Y17" s="49" t="s">
        <v>182</v>
      </c>
      <c r="Z17" s="49" t="s">
        <v>152</v>
      </c>
      <c r="AA17" s="49" t="s">
        <v>140</v>
      </c>
      <c r="AB17" s="49" t="s">
        <v>149</v>
      </c>
      <c r="AC17" s="50">
        <v>32441</v>
      </c>
      <c r="AD17" s="51">
        <v>17500</v>
      </c>
    </row>
    <row r="18" spans="1:30">
      <c r="A18" s="48">
        <v>82</v>
      </c>
      <c r="B18" s="49" t="s">
        <v>183</v>
      </c>
      <c r="C18" s="49" t="s">
        <v>184</v>
      </c>
      <c r="D18" s="49" t="s">
        <v>165</v>
      </c>
      <c r="E18" s="49" t="s">
        <v>140</v>
      </c>
      <c r="F18" s="49" t="s">
        <v>141</v>
      </c>
      <c r="G18" s="50">
        <v>32448</v>
      </c>
      <c r="H18" s="51">
        <v>17500</v>
      </c>
      <c r="L18" s="48">
        <v>82</v>
      </c>
      <c r="M18" s="49" t="s">
        <v>183</v>
      </c>
      <c r="N18" s="49" t="s">
        <v>184</v>
      </c>
      <c r="O18" s="49" t="s">
        <v>165</v>
      </c>
      <c r="P18" s="49" t="s">
        <v>140</v>
      </c>
      <c r="Q18" s="49" t="s">
        <v>141</v>
      </c>
      <c r="R18" s="50">
        <v>32448</v>
      </c>
      <c r="S18" s="51">
        <v>17500</v>
      </c>
      <c r="W18" s="48">
        <v>82</v>
      </c>
      <c r="X18" s="49" t="s">
        <v>183</v>
      </c>
      <c r="Y18" s="49" t="s">
        <v>184</v>
      </c>
      <c r="Z18" s="49" t="s">
        <v>165</v>
      </c>
      <c r="AA18" s="49" t="s">
        <v>140</v>
      </c>
      <c r="AB18" s="49" t="s">
        <v>141</v>
      </c>
      <c r="AC18" s="50">
        <v>32448</v>
      </c>
      <c r="AD18" s="51">
        <v>17500</v>
      </c>
    </row>
    <row r="19" spans="1:30">
      <c r="A19" s="48">
        <v>84</v>
      </c>
      <c r="B19" s="49" t="s">
        <v>185</v>
      </c>
      <c r="C19" s="49" t="s">
        <v>186</v>
      </c>
      <c r="D19" s="49" t="s">
        <v>165</v>
      </c>
      <c r="E19" s="49" t="s">
        <v>140</v>
      </c>
      <c r="F19" s="49" t="s">
        <v>149</v>
      </c>
      <c r="G19" s="50">
        <v>36222</v>
      </c>
      <c r="H19" s="51">
        <v>7000</v>
      </c>
      <c r="L19" s="48">
        <v>84</v>
      </c>
      <c r="M19" s="49" t="s">
        <v>185</v>
      </c>
      <c r="N19" s="49" t="s">
        <v>186</v>
      </c>
      <c r="O19" s="49" t="s">
        <v>165</v>
      </c>
      <c r="P19" s="49" t="s">
        <v>140</v>
      </c>
      <c r="Q19" s="49" t="s">
        <v>149</v>
      </c>
      <c r="R19" s="50">
        <v>36222</v>
      </c>
      <c r="S19" s="51">
        <v>7000</v>
      </c>
      <c r="W19" s="48">
        <v>84</v>
      </c>
      <c r="X19" s="49" t="s">
        <v>185</v>
      </c>
      <c r="Y19" s="49" t="s">
        <v>186</v>
      </c>
      <c r="Z19" s="49" t="s">
        <v>165</v>
      </c>
      <c r="AA19" s="49" t="s">
        <v>140</v>
      </c>
      <c r="AB19" s="49" t="s">
        <v>149</v>
      </c>
      <c r="AC19" s="50">
        <v>36222</v>
      </c>
      <c r="AD19" s="51">
        <v>7000</v>
      </c>
    </row>
    <row r="20" spans="1:30">
      <c r="A20" s="48">
        <v>91</v>
      </c>
      <c r="B20" s="49" t="s">
        <v>187</v>
      </c>
      <c r="C20" s="49" t="s">
        <v>188</v>
      </c>
      <c r="D20" s="49" t="s">
        <v>139</v>
      </c>
      <c r="E20" s="49" t="s">
        <v>140</v>
      </c>
      <c r="F20" s="49" t="s">
        <v>149</v>
      </c>
      <c r="G20" s="50">
        <v>29172</v>
      </c>
      <c r="H20" s="51">
        <v>22750</v>
      </c>
      <c r="L20" s="48">
        <v>91</v>
      </c>
      <c r="M20" s="49" t="s">
        <v>187</v>
      </c>
      <c r="N20" s="49" t="s">
        <v>188</v>
      </c>
      <c r="O20" s="49" t="s">
        <v>139</v>
      </c>
      <c r="P20" s="49" t="s">
        <v>140</v>
      </c>
      <c r="Q20" s="49" t="s">
        <v>149</v>
      </c>
      <c r="R20" s="50">
        <v>29172</v>
      </c>
      <c r="S20" s="51">
        <v>22750</v>
      </c>
      <c r="W20" s="48">
        <v>91</v>
      </c>
      <c r="X20" s="49" t="s">
        <v>187</v>
      </c>
      <c r="Y20" s="49" t="s">
        <v>188</v>
      </c>
      <c r="Z20" s="49" t="s">
        <v>139</v>
      </c>
      <c r="AA20" s="49" t="s">
        <v>140</v>
      </c>
      <c r="AB20" s="49" t="s">
        <v>149</v>
      </c>
      <c r="AC20" s="50">
        <v>29172</v>
      </c>
      <c r="AD20" s="51">
        <v>22750</v>
      </c>
    </row>
    <row r="21" spans="1:30">
      <c r="A21" s="48">
        <v>92</v>
      </c>
      <c r="B21" s="49" t="s">
        <v>189</v>
      </c>
      <c r="C21" s="49" t="s">
        <v>190</v>
      </c>
      <c r="D21" s="49" t="s">
        <v>144</v>
      </c>
      <c r="E21" s="49" t="s">
        <v>140</v>
      </c>
      <c r="F21" s="49" t="s">
        <v>171</v>
      </c>
      <c r="G21" s="50">
        <v>32603</v>
      </c>
      <c r="H21" s="51">
        <v>17325</v>
      </c>
      <c r="L21" s="48">
        <v>92</v>
      </c>
      <c r="M21" s="49" t="s">
        <v>189</v>
      </c>
      <c r="N21" s="49" t="s">
        <v>190</v>
      </c>
      <c r="O21" s="49" t="s">
        <v>144</v>
      </c>
      <c r="P21" s="49" t="s">
        <v>140</v>
      </c>
      <c r="Q21" s="49" t="s">
        <v>171</v>
      </c>
      <c r="R21" s="50">
        <v>32603</v>
      </c>
      <c r="S21" s="51">
        <v>17325</v>
      </c>
      <c r="W21" s="48">
        <v>92</v>
      </c>
      <c r="X21" s="49" t="s">
        <v>189</v>
      </c>
      <c r="Y21" s="49" t="s">
        <v>190</v>
      </c>
      <c r="Z21" s="49" t="s">
        <v>144</v>
      </c>
      <c r="AA21" s="49" t="s">
        <v>140</v>
      </c>
      <c r="AB21" s="49" t="s">
        <v>171</v>
      </c>
      <c r="AC21" s="50">
        <v>32603</v>
      </c>
      <c r="AD21" s="51">
        <v>17325</v>
      </c>
    </row>
    <row r="22" spans="1:30">
      <c r="A22" s="48">
        <v>1</v>
      </c>
      <c r="B22" s="49" t="s">
        <v>191</v>
      </c>
      <c r="C22" s="49" t="s">
        <v>192</v>
      </c>
      <c r="D22" s="49" t="s">
        <v>139</v>
      </c>
      <c r="E22" s="49" t="s">
        <v>193</v>
      </c>
      <c r="F22" s="49" t="s">
        <v>194</v>
      </c>
      <c r="G22" s="50">
        <v>28126</v>
      </c>
      <c r="H22" s="51">
        <v>21875</v>
      </c>
      <c r="L22" s="48">
        <v>1</v>
      </c>
      <c r="M22" s="49" t="s">
        <v>191</v>
      </c>
      <c r="N22" s="49" t="s">
        <v>192</v>
      </c>
      <c r="O22" s="49" t="s">
        <v>139</v>
      </c>
      <c r="P22" s="49" t="s">
        <v>193</v>
      </c>
      <c r="Q22" s="49" t="s">
        <v>194</v>
      </c>
      <c r="R22" s="50">
        <v>28126</v>
      </c>
      <c r="S22" s="51">
        <v>21875</v>
      </c>
      <c r="W22" s="48">
        <v>1</v>
      </c>
      <c r="X22" s="49" t="s">
        <v>191</v>
      </c>
      <c r="Y22" s="49" t="s">
        <v>192</v>
      </c>
      <c r="Z22" s="49" t="s">
        <v>139</v>
      </c>
      <c r="AA22" s="49" t="s">
        <v>193</v>
      </c>
      <c r="AB22" s="49" t="s">
        <v>194</v>
      </c>
      <c r="AC22" s="50">
        <v>28126</v>
      </c>
      <c r="AD22" s="51">
        <v>21875</v>
      </c>
    </row>
    <row r="23" spans="1:30">
      <c r="A23" s="48">
        <v>4</v>
      </c>
      <c r="B23" s="49" t="s">
        <v>195</v>
      </c>
      <c r="C23" s="49" t="s">
        <v>196</v>
      </c>
      <c r="D23" s="49" t="s">
        <v>144</v>
      </c>
      <c r="E23" s="49" t="s">
        <v>193</v>
      </c>
      <c r="F23" s="49" t="s">
        <v>29</v>
      </c>
      <c r="G23" s="50">
        <v>29183</v>
      </c>
      <c r="H23" s="51">
        <v>12250</v>
      </c>
      <c r="L23" s="48">
        <v>4</v>
      </c>
      <c r="M23" s="49" t="s">
        <v>195</v>
      </c>
      <c r="N23" s="49" t="s">
        <v>196</v>
      </c>
      <c r="O23" s="49" t="s">
        <v>144</v>
      </c>
      <c r="P23" s="49" t="s">
        <v>193</v>
      </c>
      <c r="Q23" s="49" t="s">
        <v>29</v>
      </c>
      <c r="R23" s="50">
        <v>29183</v>
      </c>
      <c r="S23" s="51">
        <v>12250</v>
      </c>
      <c r="W23" s="48">
        <v>4</v>
      </c>
      <c r="X23" s="49" t="s">
        <v>195</v>
      </c>
      <c r="Y23" s="49" t="s">
        <v>196</v>
      </c>
      <c r="Z23" s="49" t="s">
        <v>144</v>
      </c>
      <c r="AA23" s="49" t="s">
        <v>193</v>
      </c>
      <c r="AB23" s="49" t="s">
        <v>29</v>
      </c>
      <c r="AC23" s="50">
        <v>29183</v>
      </c>
      <c r="AD23" s="51">
        <v>12250</v>
      </c>
    </row>
    <row r="24" spans="1:30">
      <c r="A24" s="48">
        <v>5</v>
      </c>
      <c r="B24" s="49" t="s">
        <v>197</v>
      </c>
      <c r="C24" s="49" t="s">
        <v>198</v>
      </c>
      <c r="D24" s="49" t="s">
        <v>165</v>
      </c>
      <c r="E24" s="49" t="s">
        <v>193</v>
      </c>
      <c r="F24" s="49" t="s">
        <v>199</v>
      </c>
      <c r="G24" s="50">
        <v>32755</v>
      </c>
      <c r="H24" s="51">
        <v>21000</v>
      </c>
      <c r="L24" s="48">
        <v>5</v>
      </c>
      <c r="M24" s="49" t="s">
        <v>197</v>
      </c>
      <c r="N24" s="49" t="s">
        <v>198</v>
      </c>
      <c r="O24" s="49" t="s">
        <v>165</v>
      </c>
      <c r="P24" s="49" t="s">
        <v>193</v>
      </c>
      <c r="Q24" s="49" t="s">
        <v>199</v>
      </c>
      <c r="R24" s="50">
        <v>32755</v>
      </c>
      <c r="S24" s="51">
        <v>21000</v>
      </c>
      <c r="W24" s="48">
        <v>5</v>
      </c>
      <c r="X24" s="49" t="s">
        <v>197</v>
      </c>
      <c r="Y24" s="49" t="s">
        <v>198</v>
      </c>
      <c r="Z24" s="49" t="s">
        <v>165</v>
      </c>
      <c r="AA24" s="49" t="s">
        <v>193</v>
      </c>
      <c r="AB24" s="49" t="s">
        <v>199</v>
      </c>
      <c r="AC24" s="50">
        <v>32755</v>
      </c>
      <c r="AD24" s="51">
        <v>21000</v>
      </c>
    </row>
    <row r="25" spans="1:30">
      <c r="A25" s="48">
        <v>6</v>
      </c>
      <c r="B25" s="49" t="s">
        <v>200</v>
      </c>
      <c r="C25" s="49" t="s">
        <v>201</v>
      </c>
      <c r="D25" s="49" t="s">
        <v>165</v>
      </c>
      <c r="E25" s="49" t="s">
        <v>193</v>
      </c>
      <c r="F25" s="49" t="s">
        <v>202</v>
      </c>
      <c r="G25" s="50">
        <v>32390</v>
      </c>
      <c r="H25" s="51">
        <v>12425</v>
      </c>
      <c r="L25" s="48">
        <v>6</v>
      </c>
      <c r="M25" s="49" t="s">
        <v>200</v>
      </c>
      <c r="N25" s="49" t="s">
        <v>201</v>
      </c>
      <c r="O25" s="49" t="s">
        <v>165</v>
      </c>
      <c r="P25" s="49" t="s">
        <v>193</v>
      </c>
      <c r="Q25" s="49" t="s">
        <v>202</v>
      </c>
      <c r="R25" s="50">
        <v>32390</v>
      </c>
      <c r="S25" s="51">
        <v>12425</v>
      </c>
      <c r="W25" s="48">
        <v>6</v>
      </c>
      <c r="X25" s="49" t="s">
        <v>200</v>
      </c>
      <c r="Y25" s="49" t="s">
        <v>201</v>
      </c>
      <c r="Z25" s="49" t="s">
        <v>165</v>
      </c>
      <c r="AA25" s="49" t="s">
        <v>193</v>
      </c>
      <c r="AB25" s="49" t="s">
        <v>202</v>
      </c>
      <c r="AC25" s="50">
        <v>32390</v>
      </c>
      <c r="AD25" s="51">
        <v>12425</v>
      </c>
    </row>
    <row r="26" spans="1:30">
      <c r="A26" s="48">
        <v>8</v>
      </c>
      <c r="B26" s="49" t="s">
        <v>203</v>
      </c>
      <c r="C26" s="49" t="s">
        <v>204</v>
      </c>
      <c r="D26" s="49" t="s">
        <v>165</v>
      </c>
      <c r="E26" s="49" t="s">
        <v>193</v>
      </c>
      <c r="F26" s="49" t="s">
        <v>205</v>
      </c>
      <c r="G26" s="50">
        <v>32755</v>
      </c>
      <c r="H26" s="51">
        <v>12425</v>
      </c>
      <c r="L26" s="48">
        <v>8</v>
      </c>
      <c r="M26" s="49" t="s">
        <v>203</v>
      </c>
      <c r="N26" s="49" t="s">
        <v>204</v>
      </c>
      <c r="O26" s="49" t="s">
        <v>165</v>
      </c>
      <c r="P26" s="49" t="s">
        <v>193</v>
      </c>
      <c r="Q26" s="49" t="s">
        <v>205</v>
      </c>
      <c r="R26" s="50">
        <v>32755</v>
      </c>
      <c r="S26" s="51">
        <v>12425</v>
      </c>
      <c r="W26" s="48">
        <v>8</v>
      </c>
      <c r="X26" s="49" t="s">
        <v>203</v>
      </c>
      <c r="Y26" s="49" t="s">
        <v>204</v>
      </c>
      <c r="Z26" s="49" t="s">
        <v>165</v>
      </c>
      <c r="AA26" s="49" t="s">
        <v>193</v>
      </c>
      <c r="AB26" s="49" t="s">
        <v>205</v>
      </c>
      <c r="AC26" s="50">
        <v>32755</v>
      </c>
      <c r="AD26" s="51">
        <v>12425</v>
      </c>
    </row>
    <row r="27" spans="1:30">
      <c r="A27" s="48">
        <v>9</v>
      </c>
      <c r="B27" s="49" t="s">
        <v>206</v>
      </c>
      <c r="C27" s="49" t="s">
        <v>207</v>
      </c>
      <c r="D27" s="49" t="s">
        <v>139</v>
      </c>
      <c r="E27" s="49" t="s">
        <v>193</v>
      </c>
      <c r="F27" s="49" t="s">
        <v>208</v>
      </c>
      <c r="G27" s="50">
        <v>36506</v>
      </c>
      <c r="H27" s="51">
        <v>14875</v>
      </c>
      <c r="L27" s="48">
        <v>9</v>
      </c>
      <c r="M27" s="49" t="s">
        <v>206</v>
      </c>
      <c r="N27" s="49" t="s">
        <v>207</v>
      </c>
      <c r="O27" s="49" t="s">
        <v>139</v>
      </c>
      <c r="P27" s="49" t="s">
        <v>193</v>
      </c>
      <c r="Q27" s="49" t="s">
        <v>208</v>
      </c>
      <c r="R27" s="50">
        <v>36506</v>
      </c>
      <c r="S27" s="51">
        <v>14875</v>
      </c>
      <c r="W27" s="48">
        <v>9</v>
      </c>
      <c r="X27" s="49" t="s">
        <v>206</v>
      </c>
      <c r="Y27" s="49" t="s">
        <v>207</v>
      </c>
      <c r="Z27" s="49" t="s">
        <v>139</v>
      </c>
      <c r="AA27" s="49" t="s">
        <v>193</v>
      </c>
      <c r="AB27" s="49" t="s">
        <v>208</v>
      </c>
      <c r="AC27" s="50">
        <v>36506</v>
      </c>
      <c r="AD27" s="51">
        <v>14875</v>
      </c>
    </row>
    <row r="28" spans="1:30">
      <c r="A28" s="48">
        <v>12</v>
      </c>
      <c r="B28" s="49" t="s">
        <v>209</v>
      </c>
      <c r="C28" s="49" t="s">
        <v>210</v>
      </c>
      <c r="D28" s="49" t="s">
        <v>152</v>
      </c>
      <c r="E28" s="49" t="s">
        <v>193</v>
      </c>
      <c r="F28" s="49" t="s">
        <v>211</v>
      </c>
      <c r="G28" s="50">
        <v>30376</v>
      </c>
      <c r="H28" s="51">
        <v>21000</v>
      </c>
      <c r="L28" s="48">
        <v>12</v>
      </c>
      <c r="M28" s="49" t="s">
        <v>209</v>
      </c>
      <c r="N28" s="49" t="s">
        <v>210</v>
      </c>
      <c r="O28" s="49" t="s">
        <v>152</v>
      </c>
      <c r="P28" s="49" t="s">
        <v>193</v>
      </c>
      <c r="Q28" s="49" t="s">
        <v>211</v>
      </c>
      <c r="R28" s="50">
        <v>30376</v>
      </c>
      <c r="S28" s="51">
        <v>21000</v>
      </c>
      <c r="W28" s="48">
        <v>12</v>
      </c>
      <c r="X28" s="49" t="s">
        <v>209</v>
      </c>
      <c r="Y28" s="49" t="s">
        <v>210</v>
      </c>
      <c r="Z28" s="49" t="s">
        <v>152</v>
      </c>
      <c r="AA28" s="49" t="s">
        <v>193</v>
      </c>
      <c r="AB28" s="49" t="s">
        <v>211</v>
      </c>
      <c r="AC28" s="50">
        <v>30376</v>
      </c>
      <c r="AD28" s="51">
        <v>21000</v>
      </c>
    </row>
    <row r="29" spans="1:30">
      <c r="A29" s="48">
        <v>15</v>
      </c>
      <c r="B29" s="49" t="s">
        <v>212</v>
      </c>
      <c r="C29" s="49" t="s">
        <v>213</v>
      </c>
      <c r="D29" s="49" t="s">
        <v>160</v>
      </c>
      <c r="E29" s="49" t="s">
        <v>193</v>
      </c>
      <c r="F29" s="49" t="s">
        <v>211</v>
      </c>
      <c r="G29" s="50">
        <v>31029</v>
      </c>
      <c r="H29" s="51">
        <v>14875</v>
      </c>
      <c r="L29" s="48">
        <v>15</v>
      </c>
      <c r="M29" s="49" t="s">
        <v>212</v>
      </c>
      <c r="N29" s="49" t="s">
        <v>213</v>
      </c>
      <c r="O29" s="49" t="s">
        <v>160</v>
      </c>
      <c r="P29" s="49" t="s">
        <v>193</v>
      </c>
      <c r="Q29" s="49" t="s">
        <v>211</v>
      </c>
      <c r="R29" s="50">
        <v>31029</v>
      </c>
      <c r="S29" s="51">
        <v>14875</v>
      </c>
      <c r="W29" s="48">
        <v>15</v>
      </c>
      <c r="X29" s="49" t="s">
        <v>212</v>
      </c>
      <c r="Y29" s="49" t="s">
        <v>213</v>
      </c>
      <c r="Z29" s="49" t="s">
        <v>160</v>
      </c>
      <c r="AA29" s="49" t="s">
        <v>193</v>
      </c>
      <c r="AB29" s="49" t="s">
        <v>211</v>
      </c>
      <c r="AC29" s="50">
        <v>31029</v>
      </c>
      <c r="AD29" s="51">
        <v>14875</v>
      </c>
    </row>
    <row r="30" spans="1:30">
      <c r="A30" s="48">
        <v>16</v>
      </c>
      <c r="B30" s="49" t="s">
        <v>214</v>
      </c>
      <c r="C30" s="49" t="s">
        <v>215</v>
      </c>
      <c r="D30" s="49" t="s">
        <v>160</v>
      </c>
      <c r="E30" s="49" t="s">
        <v>193</v>
      </c>
      <c r="F30" s="49" t="s">
        <v>216</v>
      </c>
      <c r="G30" s="50">
        <v>31030</v>
      </c>
      <c r="H30" s="51">
        <v>14875</v>
      </c>
      <c r="L30" s="48">
        <v>16</v>
      </c>
      <c r="M30" s="49" t="s">
        <v>214</v>
      </c>
      <c r="N30" s="49" t="s">
        <v>215</v>
      </c>
      <c r="O30" s="49" t="s">
        <v>160</v>
      </c>
      <c r="P30" s="49" t="s">
        <v>193</v>
      </c>
      <c r="Q30" s="49" t="s">
        <v>216</v>
      </c>
      <c r="R30" s="50">
        <v>31030</v>
      </c>
      <c r="S30" s="51">
        <v>14875</v>
      </c>
      <c r="W30" s="48">
        <v>16</v>
      </c>
      <c r="X30" s="49" t="s">
        <v>214</v>
      </c>
      <c r="Y30" s="49" t="s">
        <v>215</v>
      </c>
      <c r="Z30" s="49" t="s">
        <v>160</v>
      </c>
      <c r="AA30" s="49" t="s">
        <v>193</v>
      </c>
      <c r="AB30" s="49" t="s">
        <v>216</v>
      </c>
      <c r="AC30" s="50">
        <v>31030</v>
      </c>
      <c r="AD30" s="51">
        <v>14875</v>
      </c>
    </row>
    <row r="31" spans="1:30">
      <c r="A31" s="48">
        <v>19</v>
      </c>
      <c r="B31" s="49" t="s">
        <v>217</v>
      </c>
      <c r="C31" s="49" t="s">
        <v>218</v>
      </c>
      <c r="D31" s="49" t="s">
        <v>144</v>
      </c>
      <c r="E31" s="49" t="s">
        <v>193</v>
      </c>
      <c r="F31" s="49" t="s">
        <v>202</v>
      </c>
      <c r="G31" s="50">
        <v>31637</v>
      </c>
      <c r="H31" s="51">
        <v>10500</v>
      </c>
      <c r="L31" s="48">
        <v>19</v>
      </c>
      <c r="M31" s="49" t="s">
        <v>217</v>
      </c>
      <c r="N31" s="49" t="s">
        <v>218</v>
      </c>
      <c r="O31" s="49" t="s">
        <v>144</v>
      </c>
      <c r="P31" s="49" t="s">
        <v>193</v>
      </c>
      <c r="Q31" s="49" t="s">
        <v>202</v>
      </c>
      <c r="R31" s="50">
        <v>31637</v>
      </c>
      <c r="S31" s="51">
        <v>10500</v>
      </c>
      <c r="W31" s="48">
        <v>19</v>
      </c>
      <c r="X31" s="49" t="s">
        <v>217</v>
      </c>
      <c r="Y31" s="49" t="s">
        <v>218</v>
      </c>
      <c r="Z31" s="49" t="s">
        <v>144</v>
      </c>
      <c r="AA31" s="49" t="s">
        <v>193</v>
      </c>
      <c r="AB31" s="49" t="s">
        <v>202</v>
      </c>
      <c r="AC31" s="50">
        <v>31637</v>
      </c>
      <c r="AD31" s="51">
        <v>10500</v>
      </c>
    </row>
    <row r="32" spans="1:30">
      <c r="A32" s="48">
        <v>20</v>
      </c>
      <c r="B32" s="49" t="s">
        <v>219</v>
      </c>
      <c r="C32" s="49" t="s">
        <v>220</v>
      </c>
      <c r="D32" s="49" t="s">
        <v>144</v>
      </c>
      <c r="E32" s="49" t="s">
        <v>193</v>
      </c>
      <c r="F32" s="49" t="s">
        <v>216</v>
      </c>
      <c r="G32" s="50">
        <v>36316</v>
      </c>
      <c r="H32" s="51">
        <v>5950</v>
      </c>
      <c r="L32" s="48">
        <v>20</v>
      </c>
      <c r="M32" s="49" t="s">
        <v>219</v>
      </c>
      <c r="N32" s="49" t="s">
        <v>220</v>
      </c>
      <c r="O32" s="49" t="s">
        <v>144</v>
      </c>
      <c r="P32" s="49" t="s">
        <v>193</v>
      </c>
      <c r="Q32" s="49" t="s">
        <v>216</v>
      </c>
      <c r="R32" s="50">
        <v>36316</v>
      </c>
      <c r="S32" s="51">
        <v>5950</v>
      </c>
      <c r="W32" s="48">
        <v>20</v>
      </c>
      <c r="X32" s="49" t="s">
        <v>219</v>
      </c>
      <c r="Y32" s="49" t="s">
        <v>220</v>
      </c>
      <c r="Z32" s="49" t="s">
        <v>144</v>
      </c>
      <c r="AA32" s="49" t="s">
        <v>193</v>
      </c>
      <c r="AB32" s="49" t="s">
        <v>216</v>
      </c>
      <c r="AC32" s="50">
        <v>36316</v>
      </c>
      <c r="AD32" s="51">
        <v>5950</v>
      </c>
    </row>
    <row r="33" spans="1:30">
      <c r="A33" s="48">
        <v>29</v>
      </c>
      <c r="B33" s="49" t="s">
        <v>221</v>
      </c>
      <c r="C33" s="49" t="s">
        <v>222</v>
      </c>
      <c r="D33" s="49" t="s">
        <v>152</v>
      </c>
      <c r="E33" s="49" t="s">
        <v>193</v>
      </c>
      <c r="F33" s="49" t="s">
        <v>216</v>
      </c>
      <c r="G33" s="50">
        <v>35189</v>
      </c>
      <c r="H33" s="51">
        <v>9625</v>
      </c>
      <c r="L33" s="48">
        <v>29</v>
      </c>
      <c r="M33" s="49" t="s">
        <v>221</v>
      </c>
      <c r="N33" s="49" t="s">
        <v>222</v>
      </c>
      <c r="O33" s="49" t="s">
        <v>152</v>
      </c>
      <c r="P33" s="49" t="s">
        <v>193</v>
      </c>
      <c r="Q33" s="49" t="s">
        <v>216</v>
      </c>
      <c r="R33" s="50">
        <v>35189</v>
      </c>
      <c r="S33" s="51">
        <v>9625</v>
      </c>
      <c r="W33" s="48">
        <v>29</v>
      </c>
      <c r="X33" s="49" t="s">
        <v>221</v>
      </c>
      <c r="Y33" s="49" t="s">
        <v>222</v>
      </c>
      <c r="Z33" s="49" t="s">
        <v>152</v>
      </c>
      <c r="AA33" s="49" t="s">
        <v>193</v>
      </c>
      <c r="AB33" s="49" t="s">
        <v>216</v>
      </c>
      <c r="AC33" s="50">
        <v>35189</v>
      </c>
      <c r="AD33" s="51">
        <v>9625</v>
      </c>
    </row>
    <row r="34" spans="1:30">
      <c r="A34" s="48">
        <v>31</v>
      </c>
      <c r="B34" s="49" t="s">
        <v>223</v>
      </c>
      <c r="C34" s="49" t="s">
        <v>224</v>
      </c>
      <c r="D34" s="49" t="s">
        <v>165</v>
      </c>
      <c r="E34" s="49" t="s">
        <v>193</v>
      </c>
      <c r="F34" s="49" t="s">
        <v>205</v>
      </c>
      <c r="G34" s="50">
        <v>30225</v>
      </c>
      <c r="H34" s="51">
        <v>15750</v>
      </c>
      <c r="L34" s="48">
        <v>31</v>
      </c>
      <c r="M34" s="49" t="s">
        <v>223</v>
      </c>
      <c r="N34" s="49" t="s">
        <v>224</v>
      </c>
      <c r="O34" s="49" t="s">
        <v>165</v>
      </c>
      <c r="P34" s="49" t="s">
        <v>193</v>
      </c>
      <c r="Q34" s="49" t="s">
        <v>205</v>
      </c>
      <c r="R34" s="50">
        <v>30225</v>
      </c>
      <c r="S34" s="51">
        <v>15750</v>
      </c>
      <c r="W34" s="48">
        <v>31</v>
      </c>
      <c r="X34" s="49" t="s">
        <v>223</v>
      </c>
      <c r="Y34" s="49" t="s">
        <v>224</v>
      </c>
      <c r="Z34" s="49" t="s">
        <v>165</v>
      </c>
      <c r="AA34" s="49" t="s">
        <v>193</v>
      </c>
      <c r="AB34" s="49" t="s">
        <v>205</v>
      </c>
      <c r="AC34" s="50">
        <v>30225</v>
      </c>
      <c r="AD34" s="51">
        <v>15750</v>
      </c>
    </row>
    <row r="35" spans="1:30">
      <c r="A35" s="48">
        <v>33</v>
      </c>
      <c r="B35" s="49" t="s">
        <v>225</v>
      </c>
      <c r="C35" s="49" t="s">
        <v>226</v>
      </c>
      <c r="D35" s="49" t="s">
        <v>170</v>
      </c>
      <c r="E35" s="49" t="s">
        <v>193</v>
      </c>
      <c r="F35" s="49" t="s">
        <v>208</v>
      </c>
      <c r="G35" s="50">
        <v>35618</v>
      </c>
      <c r="H35" s="51">
        <v>7000</v>
      </c>
      <c r="L35" s="48">
        <v>33</v>
      </c>
      <c r="M35" s="49" t="s">
        <v>225</v>
      </c>
      <c r="N35" s="49" t="s">
        <v>226</v>
      </c>
      <c r="O35" s="49" t="s">
        <v>170</v>
      </c>
      <c r="P35" s="49" t="s">
        <v>193</v>
      </c>
      <c r="Q35" s="49" t="s">
        <v>208</v>
      </c>
      <c r="R35" s="50">
        <v>35618</v>
      </c>
      <c r="S35" s="51">
        <v>7000</v>
      </c>
      <c r="W35" s="48">
        <v>33</v>
      </c>
      <c r="X35" s="49" t="s">
        <v>225</v>
      </c>
      <c r="Y35" s="49" t="s">
        <v>226</v>
      </c>
      <c r="Z35" s="49" t="s">
        <v>170</v>
      </c>
      <c r="AA35" s="49" t="s">
        <v>193</v>
      </c>
      <c r="AB35" s="49" t="s">
        <v>208</v>
      </c>
      <c r="AC35" s="50">
        <v>35618</v>
      </c>
      <c r="AD35" s="51">
        <v>7000</v>
      </c>
    </row>
    <row r="36" spans="1:30">
      <c r="A36" s="48">
        <v>34</v>
      </c>
      <c r="B36" s="49" t="s">
        <v>227</v>
      </c>
      <c r="C36" s="49" t="s">
        <v>228</v>
      </c>
      <c r="D36" s="49" t="s">
        <v>170</v>
      </c>
      <c r="E36" s="49" t="s">
        <v>193</v>
      </c>
      <c r="F36" s="49" t="s">
        <v>229</v>
      </c>
      <c r="G36" s="50">
        <v>33510</v>
      </c>
      <c r="H36" s="51">
        <v>8750</v>
      </c>
      <c r="L36" s="48">
        <v>34</v>
      </c>
      <c r="M36" s="49" t="s">
        <v>227</v>
      </c>
      <c r="N36" s="49" t="s">
        <v>228</v>
      </c>
      <c r="O36" s="49" t="s">
        <v>170</v>
      </c>
      <c r="P36" s="49" t="s">
        <v>193</v>
      </c>
      <c r="Q36" s="49" t="s">
        <v>229</v>
      </c>
      <c r="R36" s="50">
        <v>33510</v>
      </c>
      <c r="S36" s="51">
        <v>8750</v>
      </c>
      <c r="W36" s="48">
        <v>34</v>
      </c>
      <c r="X36" s="49" t="s">
        <v>227</v>
      </c>
      <c r="Y36" s="49" t="s">
        <v>228</v>
      </c>
      <c r="Z36" s="49" t="s">
        <v>170</v>
      </c>
      <c r="AA36" s="49" t="s">
        <v>193</v>
      </c>
      <c r="AB36" s="49" t="s">
        <v>229</v>
      </c>
      <c r="AC36" s="50">
        <v>33510</v>
      </c>
      <c r="AD36" s="51">
        <v>8750</v>
      </c>
    </row>
    <row r="37" spans="1:30">
      <c r="A37" s="48">
        <v>38</v>
      </c>
      <c r="B37" s="49" t="s">
        <v>230</v>
      </c>
      <c r="C37" s="49" t="s">
        <v>231</v>
      </c>
      <c r="D37" s="49" t="s">
        <v>148</v>
      </c>
      <c r="E37" s="49" t="s">
        <v>193</v>
      </c>
      <c r="F37" s="49" t="s">
        <v>232</v>
      </c>
      <c r="G37" s="50">
        <v>30225</v>
      </c>
      <c r="H37" s="51">
        <v>24500</v>
      </c>
      <c r="L37" s="48">
        <v>38</v>
      </c>
      <c r="M37" s="49" t="s">
        <v>230</v>
      </c>
      <c r="N37" s="49" t="s">
        <v>231</v>
      </c>
      <c r="O37" s="49" t="s">
        <v>148</v>
      </c>
      <c r="P37" s="49" t="s">
        <v>193</v>
      </c>
      <c r="Q37" s="49" t="s">
        <v>232</v>
      </c>
      <c r="R37" s="50">
        <v>30225</v>
      </c>
      <c r="S37" s="51">
        <v>24500</v>
      </c>
      <c r="W37" s="48">
        <v>38</v>
      </c>
      <c r="X37" s="49" t="s">
        <v>230</v>
      </c>
      <c r="Y37" s="49" t="s">
        <v>231</v>
      </c>
      <c r="Z37" s="49" t="s">
        <v>148</v>
      </c>
      <c r="AA37" s="49" t="s">
        <v>193</v>
      </c>
      <c r="AB37" s="49" t="s">
        <v>232</v>
      </c>
      <c r="AC37" s="50">
        <v>30225</v>
      </c>
      <c r="AD37" s="51">
        <v>24500</v>
      </c>
    </row>
    <row r="38" spans="1:30">
      <c r="A38" s="48">
        <v>39</v>
      </c>
      <c r="B38" s="49" t="s">
        <v>233</v>
      </c>
      <c r="C38" s="49" t="s">
        <v>234</v>
      </c>
      <c r="D38" s="49" t="s">
        <v>148</v>
      </c>
      <c r="E38" s="49" t="s">
        <v>193</v>
      </c>
      <c r="F38" s="49" t="s">
        <v>235</v>
      </c>
      <c r="G38" s="50">
        <v>30225</v>
      </c>
      <c r="H38" s="51">
        <v>24500</v>
      </c>
      <c r="L38" s="48">
        <v>39</v>
      </c>
      <c r="M38" s="49" t="s">
        <v>233</v>
      </c>
      <c r="N38" s="49" t="s">
        <v>234</v>
      </c>
      <c r="O38" s="49" t="s">
        <v>148</v>
      </c>
      <c r="P38" s="49" t="s">
        <v>193</v>
      </c>
      <c r="Q38" s="49" t="s">
        <v>235</v>
      </c>
      <c r="R38" s="50">
        <v>30225</v>
      </c>
      <c r="S38" s="51">
        <v>24500</v>
      </c>
      <c r="W38" s="48">
        <v>39</v>
      </c>
      <c r="X38" s="49" t="s">
        <v>233</v>
      </c>
      <c r="Y38" s="49" t="s">
        <v>234</v>
      </c>
      <c r="Z38" s="49" t="s">
        <v>148</v>
      </c>
      <c r="AA38" s="49" t="s">
        <v>193</v>
      </c>
      <c r="AB38" s="49" t="s">
        <v>235</v>
      </c>
      <c r="AC38" s="50">
        <v>30225</v>
      </c>
      <c r="AD38" s="51">
        <v>24500</v>
      </c>
    </row>
    <row r="39" spans="1:30">
      <c r="A39" s="48">
        <v>45</v>
      </c>
      <c r="B39" s="49" t="s">
        <v>236</v>
      </c>
      <c r="C39" s="49" t="s">
        <v>237</v>
      </c>
      <c r="D39" s="49" t="s">
        <v>165</v>
      </c>
      <c r="E39" s="49" t="s">
        <v>193</v>
      </c>
      <c r="F39" s="49" t="s">
        <v>194</v>
      </c>
      <c r="G39" s="50">
        <v>35618</v>
      </c>
      <c r="H39" s="51">
        <v>11375</v>
      </c>
      <c r="L39" s="48">
        <v>45</v>
      </c>
      <c r="M39" s="49" t="s">
        <v>236</v>
      </c>
      <c r="N39" s="49" t="s">
        <v>237</v>
      </c>
      <c r="O39" s="49" t="s">
        <v>165</v>
      </c>
      <c r="P39" s="49" t="s">
        <v>193</v>
      </c>
      <c r="Q39" s="49" t="s">
        <v>194</v>
      </c>
      <c r="R39" s="50">
        <v>35618</v>
      </c>
      <c r="S39" s="51">
        <v>11375</v>
      </c>
      <c r="W39" s="48">
        <v>45</v>
      </c>
      <c r="X39" s="49" t="s">
        <v>236</v>
      </c>
      <c r="Y39" s="49" t="s">
        <v>237</v>
      </c>
      <c r="Z39" s="49" t="s">
        <v>165</v>
      </c>
      <c r="AA39" s="49" t="s">
        <v>193</v>
      </c>
      <c r="AB39" s="49" t="s">
        <v>194</v>
      </c>
      <c r="AC39" s="50">
        <v>35618</v>
      </c>
      <c r="AD39" s="51">
        <v>11375</v>
      </c>
    </row>
    <row r="40" spans="1:30">
      <c r="A40" s="48">
        <v>46</v>
      </c>
      <c r="B40" s="49" t="s">
        <v>238</v>
      </c>
      <c r="C40" s="49" t="s">
        <v>239</v>
      </c>
      <c r="D40" s="49" t="s">
        <v>139</v>
      </c>
      <c r="E40" s="49" t="s">
        <v>193</v>
      </c>
      <c r="F40" s="49" t="s">
        <v>229</v>
      </c>
      <c r="G40" s="50">
        <v>33510</v>
      </c>
      <c r="H40" s="51">
        <v>15750</v>
      </c>
      <c r="L40" s="48">
        <v>46</v>
      </c>
      <c r="M40" s="49" t="s">
        <v>238</v>
      </c>
      <c r="N40" s="49" t="s">
        <v>239</v>
      </c>
      <c r="O40" s="49" t="s">
        <v>139</v>
      </c>
      <c r="P40" s="49" t="s">
        <v>193</v>
      </c>
      <c r="Q40" s="49" t="s">
        <v>229</v>
      </c>
      <c r="R40" s="50">
        <v>33510</v>
      </c>
      <c r="S40" s="51">
        <v>15750</v>
      </c>
      <c r="W40" s="48">
        <v>46</v>
      </c>
      <c r="X40" s="49" t="s">
        <v>238</v>
      </c>
      <c r="Y40" s="49" t="s">
        <v>239</v>
      </c>
      <c r="Z40" s="49" t="s">
        <v>139</v>
      </c>
      <c r="AA40" s="49" t="s">
        <v>193</v>
      </c>
      <c r="AB40" s="49" t="s">
        <v>229</v>
      </c>
      <c r="AC40" s="50">
        <v>33510</v>
      </c>
      <c r="AD40" s="51">
        <v>15750</v>
      </c>
    </row>
    <row r="41" spans="1:30">
      <c r="A41" s="48">
        <v>47</v>
      </c>
      <c r="B41" s="49" t="s">
        <v>240</v>
      </c>
      <c r="C41" s="49" t="s">
        <v>241</v>
      </c>
      <c r="D41" s="49" t="s">
        <v>152</v>
      </c>
      <c r="E41" s="49" t="s">
        <v>193</v>
      </c>
      <c r="F41" s="49" t="s">
        <v>199</v>
      </c>
      <c r="G41" s="50">
        <v>32180</v>
      </c>
      <c r="H41" s="51">
        <v>15750</v>
      </c>
      <c r="L41" s="48">
        <v>47</v>
      </c>
      <c r="M41" s="49" t="s">
        <v>240</v>
      </c>
      <c r="N41" s="49" t="s">
        <v>241</v>
      </c>
      <c r="O41" s="49" t="s">
        <v>152</v>
      </c>
      <c r="P41" s="49" t="s">
        <v>193</v>
      </c>
      <c r="Q41" s="49" t="s">
        <v>199</v>
      </c>
      <c r="R41" s="50">
        <v>32180</v>
      </c>
      <c r="S41" s="51">
        <v>15750</v>
      </c>
      <c r="W41" s="48">
        <v>47</v>
      </c>
      <c r="X41" s="49" t="s">
        <v>240</v>
      </c>
      <c r="Y41" s="49" t="s">
        <v>241</v>
      </c>
      <c r="Z41" s="49" t="s">
        <v>152</v>
      </c>
      <c r="AA41" s="49" t="s">
        <v>193</v>
      </c>
      <c r="AB41" s="49" t="s">
        <v>199</v>
      </c>
      <c r="AC41" s="50">
        <v>32180</v>
      </c>
      <c r="AD41" s="51">
        <v>15750</v>
      </c>
    </row>
    <row r="42" spans="1:30">
      <c r="A42" s="48">
        <v>51</v>
      </c>
      <c r="B42" s="49" t="s">
        <v>242</v>
      </c>
      <c r="C42" s="49" t="s">
        <v>243</v>
      </c>
      <c r="D42" s="49" t="s">
        <v>139</v>
      </c>
      <c r="E42" s="49" t="s">
        <v>193</v>
      </c>
      <c r="F42" s="49" t="s">
        <v>211</v>
      </c>
      <c r="G42" s="50">
        <v>32436</v>
      </c>
      <c r="H42" s="51">
        <v>15750</v>
      </c>
      <c r="L42" s="48">
        <v>51</v>
      </c>
      <c r="M42" s="49" t="s">
        <v>242</v>
      </c>
      <c r="N42" s="49" t="s">
        <v>243</v>
      </c>
      <c r="O42" s="49" t="s">
        <v>139</v>
      </c>
      <c r="P42" s="49" t="s">
        <v>193</v>
      </c>
      <c r="Q42" s="49" t="s">
        <v>211</v>
      </c>
      <c r="R42" s="50">
        <v>32436</v>
      </c>
      <c r="S42" s="51">
        <v>15750</v>
      </c>
      <c r="W42" s="48">
        <v>51</v>
      </c>
      <c r="X42" s="49" t="s">
        <v>242</v>
      </c>
      <c r="Y42" s="49" t="s">
        <v>243</v>
      </c>
      <c r="Z42" s="49" t="s">
        <v>139</v>
      </c>
      <c r="AA42" s="49" t="s">
        <v>193</v>
      </c>
      <c r="AB42" s="49" t="s">
        <v>211</v>
      </c>
      <c r="AC42" s="50">
        <v>32436</v>
      </c>
      <c r="AD42" s="51">
        <v>15750</v>
      </c>
    </row>
    <row r="43" spans="1:30">
      <c r="A43" s="48">
        <v>52</v>
      </c>
      <c r="B43" s="49" t="s">
        <v>244</v>
      </c>
      <c r="C43" s="49" t="s">
        <v>245</v>
      </c>
      <c r="D43" s="49" t="s">
        <v>170</v>
      </c>
      <c r="E43" s="49" t="s">
        <v>193</v>
      </c>
      <c r="F43" s="49" t="s">
        <v>229</v>
      </c>
      <c r="G43" s="50">
        <v>32437</v>
      </c>
      <c r="H43" s="51">
        <v>19250</v>
      </c>
      <c r="L43" s="48">
        <v>52</v>
      </c>
      <c r="M43" s="49" t="s">
        <v>244</v>
      </c>
      <c r="N43" s="49" t="s">
        <v>245</v>
      </c>
      <c r="O43" s="49" t="s">
        <v>170</v>
      </c>
      <c r="P43" s="49" t="s">
        <v>193</v>
      </c>
      <c r="Q43" s="49" t="s">
        <v>229</v>
      </c>
      <c r="R43" s="50">
        <v>32437</v>
      </c>
      <c r="S43" s="51">
        <v>19250</v>
      </c>
      <c r="W43" s="48">
        <v>52</v>
      </c>
      <c r="X43" s="49" t="s">
        <v>244</v>
      </c>
      <c r="Y43" s="49" t="s">
        <v>245</v>
      </c>
      <c r="Z43" s="49" t="s">
        <v>170</v>
      </c>
      <c r="AA43" s="49" t="s">
        <v>193</v>
      </c>
      <c r="AB43" s="49" t="s">
        <v>229</v>
      </c>
      <c r="AC43" s="50">
        <v>32437</v>
      </c>
      <c r="AD43" s="51">
        <v>19250</v>
      </c>
    </row>
    <row r="44" spans="1:30">
      <c r="A44" s="48">
        <v>58</v>
      </c>
      <c r="B44" s="49" t="s">
        <v>246</v>
      </c>
      <c r="C44" s="49" t="s">
        <v>247</v>
      </c>
      <c r="D44" s="49" t="s">
        <v>144</v>
      </c>
      <c r="E44" s="49" t="s">
        <v>193</v>
      </c>
      <c r="F44" s="49" t="s">
        <v>205</v>
      </c>
      <c r="G44" s="50">
        <v>33182</v>
      </c>
      <c r="H44" s="51">
        <v>17500</v>
      </c>
      <c r="L44" s="48">
        <v>58</v>
      </c>
      <c r="M44" s="49" t="s">
        <v>246</v>
      </c>
      <c r="N44" s="49" t="s">
        <v>247</v>
      </c>
      <c r="O44" s="49" t="s">
        <v>144</v>
      </c>
      <c r="P44" s="49" t="s">
        <v>193</v>
      </c>
      <c r="Q44" s="49" t="s">
        <v>205</v>
      </c>
      <c r="R44" s="50">
        <v>33182</v>
      </c>
      <c r="S44" s="51">
        <v>17500</v>
      </c>
      <c r="W44" s="48">
        <v>58</v>
      </c>
      <c r="X44" s="49" t="s">
        <v>246</v>
      </c>
      <c r="Y44" s="49" t="s">
        <v>247</v>
      </c>
      <c r="Z44" s="49" t="s">
        <v>144</v>
      </c>
      <c r="AA44" s="49" t="s">
        <v>193</v>
      </c>
      <c r="AB44" s="49" t="s">
        <v>205</v>
      </c>
      <c r="AC44" s="50">
        <v>33182</v>
      </c>
      <c r="AD44" s="51">
        <v>17500</v>
      </c>
    </row>
    <row r="45" spans="1:30">
      <c r="A45" s="48">
        <v>61</v>
      </c>
      <c r="B45" s="49" t="s">
        <v>248</v>
      </c>
      <c r="C45" s="49" t="s">
        <v>249</v>
      </c>
      <c r="D45" s="49" t="s">
        <v>152</v>
      </c>
      <c r="E45" s="49" t="s">
        <v>193</v>
      </c>
      <c r="F45" s="49" t="s">
        <v>205</v>
      </c>
      <c r="G45" s="50">
        <v>32106</v>
      </c>
      <c r="H45" s="51">
        <v>19250</v>
      </c>
      <c r="L45" s="48">
        <v>61</v>
      </c>
      <c r="M45" s="49" t="s">
        <v>248</v>
      </c>
      <c r="N45" s="49" t="s">
        <v>249</v>
      </c>
      <c r="O45" s="49" t="s">
        <v>152</v>
      </c>
      <c r="P45" s="49" t="s">
        <v>193</v>
      </c>
      <c r="Q45" s="49" t="s">
        <v>205</v>
      </c>
      <c r="R45" s="50">
        <v>32106</v>
      </c>
      <c r="S45" s="51">
        <v>19250</v>
      </c>
      <c r="W45" s="48">
        <v>61</v>
      </c>
      <c r="X45" s="49" t="s">
        <v>248</v>
      </c>
      <c r="Y45" s="49" t="s">
        <v>249</v>
      </c>
      <c r="Z45" s="49" t="s">
        <v>152</v>
      </c>
      <c r="AA45" s="49" t="s">
        <v>193</v>
      </c>
      <c r="AB45" s="49" t="s">
        <v>205</v>
      </c>
      <c r="AC45" s="50">
        <v>32106</v>
      </c>
      <c r="AD45" s="51">
        <v>19250</v>
      </c>
    </row>
    <row r="46" spans="1:30">
      <c r="A46" s="48">
        <v>62</v>
      </c>
      <c r="B46" s="49" t="s">
        <v>250</v>
      </c>
      <c r="C46" s="49" t="s">
        <v>151</v>
      </c>
      <c r="D46" s="49" t="s">
        <v>139</v>
      </c>
      <c r="E46" s="49" t="s">
        <v>193</v>
      </c>
      <c r="F46" s="49" t="s">
        <v>199</v>
      </c>
      <c r="G46" s="50">
        <v>32107</v>
      </c>
      <c r="H46" s="51">
        <v>19251</v>
      </c>
      <c r="L46" s="48">
        <v>62</v>
      </c>
      <c r="M46" s="49" t="s">
        <v>250</v>
      </c>
      <c r="N46" s="49" t="s">
        <v>151</v>
      </c>
      <c r="O46" s="49" t="s">
        <v>139</v>
      </c>
      <c r="P46" s="49" t="s">
        <v>193</v>
      </c>
      <c r="Q46" s="49" t="s">
        <v>199</v>
      </c>
      <c r="R46" s="50">
        <v>32107</v>
      </c>
      <c r="S46" s="51">
        <v>19251</v>
      </c>
      <c r="W46" s="48">
        <v>62</v>
      </c>
      <c r="X46" s="49" t="s">
        <v>250</v>
      </c>
      <c r="Y46" s="49" t="s">
        <v>151</v>
      </c>
      <c r="Z46" s="49" t="s">
        <v>139</v>
      </c>
      <c r="AA46" s="49" t="s">
        <v>193</v>
      </c>
      <c r="AB46" s="49" t="s">
        <v>199</v>
      </c>
      <c r="AC46" s="50">
        <v>32107</v>
      </c>
      <c r="AD46" s="51">
        <v>19251</v>
      </c>
    </row>
    <row r="47" spans="1:30">
      <c r="A47" s="48">
        <v>63</v>
      </c>
      <c r="B47" s="49" t="s">
        <v>251</v>
      </c>
      <c r="C47" s="49" t="s">
        <v>252</v>
      </c>
      <c r="D47" s="49" t="s">
        <v>165</v>
      </c>
      <c r="E47" s="49" t="s">
        <v>193</v>
      </c>
      <c r="F47" s="49" t="s">
        <v>211</v>
      </c>
      <c r="G47" s="50">
        <v>32440</v>
      </c>
      <c r="H47" s="51">
        <v>17500</v>
      </c>
      <c r="L47" s="48">
        <v>63</v>
      </c>
      <c r="M47" s="49" t="s">
        <v>251</v>
      </c>
      <c r="N47" s="49" t="s">
        <v>252</v>
      </c>
      <c r="O47" s="49" t="s">
        <v>165</v>
      </c>
      <c r="P47" s="49" t="s">
        <v>193</v>
      </c>
      <c r="Q47" s="49" t="s">
        <v>211</v>
      </c>
      <c r="R47" s="50">
        <v>32440</v>
      </c>
      <c r="S47" s="51">
        <v>17500</v>
      </c>
      <c r="W47" s="48">
        <v>63</v>
      </c>
      <c r="X47" s="49" t="s">
        <v>251</v>
      </c>
      <c r="Y47" s="49" t="s">
        <v>252</v>
      </c>
      <c r="Z47" s="49" t="s">
        <v>165</v>
      </c>
      <c r="AA47" s="49" t="s">
        <v>193</v>
      </c>
      <c r="AB47" s="49" t="s">
        <v>211</v>
      </c>
      <c r="AC47" s="50">
        <v>32440</v>
      </c>
      <c r="AD47" s="51">
        <v>17500</v>
      </c>
    </row>
    <row r="48" spans="1:30">
      <c r="A48" s="48">
        <v>66</v>
      </c>
      <c r="B48" s="49" t="s">
        <v>253</v>
      </c>
      <c r="C48" s="49" t="s">
        <v>254</v>
      </c>
      <c r="D48" s="49" t="s">
        <v>160</v>
      </c>
      <c r="E48" s="49" t="s">
        <v>193</v>
      </c>
      <c r="F48" s="49" t="s">
        <v>205</v>
      </c>
      <c r="G48" s="50">
        <v>32443</v>
      </c>
      <c r="H48" s="51">
        <v>17500</v>
      </c>
      <c r="L48" s="48">
        <v>66</v>
      </c>
      <c r="M48" s="49" t="s">
        <v>253</v>
      </c>
      <c r="N48" s="49" t="s">
        <v>254</v>
      </c>
      <c r="O48" s="49" t="s">
        <v>160</v>
      </c>
      <c r="P48" s="49" t="s">
        <v>193</v>
      </c>
      <c r="Q48" s="49" t="s">
        <v>205</v>
      </c>
      <c r="R48" s="50">
        <v>32443</v>
      </c>
      <c r="S48" s="51">
        <v>17500</v>
      </c>
      <c r="W48" s="48">
        <v>66</v>
      </c>
      <c r="X48" s="49" t="s">
        <v>253</v>
      </c>
      <c r="Y48" s="49" t="s">
        <v>254</v>
      </c>
      <c r="Z48" s="49" t="s">
        <v>160</v>
      </c>
      <c r="AA48" s="49" t="s">
        <v>193</v>
      </c>
      <c r="AB48" s="49" t="s">
        <v>205</v>
      </c>
      <c r="AC48" s="50">
        <v>32443</v>
      </c>
      <c r="AD48" s="51">
        <v>17500</v>
      </c>
    </row>
    <row r="49" spans="1:30">
      <c r="A49" s="48">
        <v>67</v>
      </c>
      <c r="B49" s="49" t="s">
        <v>255</v>
      </c>
      <c r="C49" s="49" t="s">
        <v>178</v>
      </c>
      <c r="D49" s="49" t="s">
        <v>160</v>
      </c>
      <c r="E49" s="49" t="s">
        <v>193</v>
      </c>
      <c r="F49" s="49" t="s">
        <v>229</v>
      </c>
      <c r="G49" s="50">
        <v>32444</v>
      </c>
      <c r="H49" s="51">
        <v>20125</v>
      </c>
      <c r="L49" s="48">
        <v>67</v>
      </c>
      <c r="M49" s="49" t="s">
        <v>255</v>
      </c>
      <c r="N49" s="49" t="s">
        <v>178</v>
      </c>
      <c r="O49" s="49" t="s">
        <v>160</v>
      </c>
      <c r="P49" s="49" t="s">
        <v>193</v>
      </c>
      <c r="Q49" s="49" t="s">
        <v>229</v>
      </c>
      <c r="R49" s="50">
        <v>32444</v>
      </c>
      <c r="S49" s="51">
        <v>20125</v>
      </c>
      <c r="W49" s="48">
        <v>67</v>
      </c>
      <c r="X49" s="49" t="s">
        <v>255</v>
      </c>
      <c r="Y49" s="49" t="s">
        <v>178</v>
      </c>
      <c r="Z49" s="49" t="s">
        <v>160</v>
      </c>
      <c r="AA49" s="49" t="s">
        <v>193</v>
      </c>
      <c r="AB49" s="49" t="s">
        <v>229</v>
      </c>
      <c r="AC49" s="50">
        <v>32444</v>
      </c>
      <c r="AD49" s="51">
        <v>20125</v>
      </c>
    </row>
    <row r="50" spans="1:30">
      <c r="A50" s="48">
        <v>68</v>
      </c>
      <c r="B50" s="49" t="s">
        <v>256</v>
      </c>
      <c r="C50" s="49" t="s">
        <v>176</v>
      </c>
      <c r="D50" s="49" t="s">
        <v>139</v>
      </c>
      <c r="E50" s="49" t="s">
        <v>193</v>
      </c>
      <c r="F50" s="49" t="s">
        <v>235</v>
      </c>
      <c r="G50" s="50">
        <v>35034</v>
      </c>
      <c r="H50" s="51">
        <v>14000</v>
      </c>
      <c r="L50" s="48">
        <v>68</v>
      </c>
      <c r="M50" s="49" t="s">
        <v>256</v>
      </c>
      <c r="N50" s="49" t="s">
        <v>176</v>
      </c>
      <c r="O50" s="49" t="s">
        <v>139</v>
      </c>
      <c r="P50" s="49" t="s">
        <v>193</v>
      </c>
      <c r="Q50" s="49" t="s">
        <v>235</v>
      </c>
      <c r="R50" s="50">
        <v>35034</v>
      </c>
      <c r="S50" s="51">
        <v>14000</v>
      </c>
      <c r="W50" s="48">
        <v>68</v>
      </c>
      <c r="X50" s="49" t="s">
        <v>256</v>
      </c>
      <c r="Y50" s="49" t="s">
        <v>176</v>
      </c>
      <c r="Z50" s="49" t="s">
        <v>139</v>
      </c>
      <c r="AA50" s="49" t="s">
        <v>193</v>
      </c>
      <c r="AB50" s="49" t="s">
        <v>235</v>
      </c>
      <c r="AC50" s="50">
        <v>35034</v>
      </c>
      <c r="AD50" s="51">
        <v>14000</v>
      </c>
    </row>
    <row r="51" spans="1:30">
      <c r="A51" s="48">
        <v>69</v>
      </c>
      <c r="B51" s="49" t="s">
        <v>257</v>
      </c>
      <c r="C51" s="49" t="s">
        <v>241</v>
      </c>
      <c r="D51" s="49" t="s">
        <v>160</v>
      </c>
      <c r="E51" s="49" t="s">
        <v>193</v>
      </c>
      <c r="F51" s="49" t="s">
        <v>235</v>
      </c>
      <c r="G51" s="50">
        <v>34761</v>
      </c>
      <c r="H51" s="51">
        <v>14000</v>
      </c>
      <c r="L51" s="48">
        <v>69</v>
      </c>
      <c r="M51" s="49" t="s">
        <v>257</v>
      </c>
      <c r="N51" s="49" t="s">
        <v>241</v>
      </c>
      <c r="O51" s="49" t="s">
        <v>160</v>
      </c>
      <c r="P51" s="49" t="s">
        <v>193</v>
      </c>
      <c r="Q51" s="49" t="s">
        <v>235</v>
      </c>
      <c r="R51" s="50">
        <v>34761</v>
      </c>
      <c r="S51" s="51">
        <v>14000</v>
      </c>
      <c r="W51" s="48">
        <v>69</v>
      </c>
      <c r="X51" s="49" t="s">
        <v>257</v>
      </c>
      <c r="Y51" s="49" t="s">
        <v>241</v>
      </c>
      <c r="Z51" s="49" t="s">
        <v>160</v>
      </c>
      <c r="AA51" s="49" t="s">
        <v>193</v>
      </c>
      <c r="AB51" s="49" t="s">
        <v>235</v>
      </c>
      <c r="AC51" s="50">
        <v>34761</v>
      </c>
      <c r="AD51" s="51">
        <v>14000</v>
      </c>
    </row>
    <row r="52" spans="1:30">
      <c r="A52" s="48">
        <v>73</v>
      </c>
      <c r="B52" s="49" t="s">
        <v>258</v>
      </c>
      <c r="C52" s="49" t="s">
        <v>259</v>
      </c>
      <c r="D52" s="49" t="s">
        <v>170</v>
      </c>
      <c r="E52" s="49" t="s">
        <v>193</v>
      </c>
      <c r="F52" s="49" t="s">
        <v>216</v>
      </c>
      <c r="G52" s="50">
        <v>32439</v>
      </c>
      <c r="H52" s="51">
        <v>17500</v>
      </c>
      <c r="L52" s="48">
        <v>73</v>
      </c>
      <c r="M52" s="49" t="s">
        <v>258</v>
      </c>
      <c r="N52" s="49" t="s">
        <v>259</v>
      </c>
      <c r="O52" s="49" t="s">
        <v>170</v>
      </c>
      <c r="P52" s="49" t="s">
        <v>193</v>
      </c>
      <c r="Q52" s="49" t="s">
        <v>216</v>
      </c>
      <c r="R52" s="50">
        <v>32439</v>
      </c>
      <c r="S52" s="51">
        <v>17500</v>
      </c>
      <c r="W52" s="48">
        <v>73</v>
      </c>
      <c r="X52" s="49" t="s">
        <v>258</v>
      </c>
      <c r="Y52" s="49" t="s">
        <v>259</v>
      </c>
      <c r="Z52" s="49" t="s">
        <v>170</v>
      </c>
      <c r="AA52" s="49" t="s">
        <v>193</v>
      </c>
      <c r="AB52" s="49" t="s">
        <v>216</v>
      </c>
      <c r="AC52" s="50">
        <v>32439</v>
      </c>
      <c r="AD52" s="51">
        <v>17500</v>
      </c>
    </row>
    <row r="53" spans="1:30">
      <c r="A53" s="48">
        <v>77</v>
      </c>
      <c r="B53" s="49" t="s">
        <v>260</v>
      </c>
      <c r="C53" s="49" t="s">
        <v>254</v>
      </c>
      <c r="D53" s="49" t="s">
        <v>165</v>
      </c>
      <c r="E53" s="49" t="s">
        <v>193</v>
      </c>
      <c r="F53" s="49" t="s">
        <v>29</v>
      </c>
      <c r="G53" s="50">
        <v>32443</v>
      </c>
      <c r="H53" s="51">
        <v>17500</v>
      </c>
      <c r="L53" s="48">
        <v>77</v>
      </c>
      <c r="M53" s="49" t="s">
        <v>260</v>
      </c>
      <c r="N53" s="49" t="s">
        <v>254</v>
      </c>
      <c r="O53" s="49" t="s">
        <v>165</v>
      </c>
      <c r="P53" s="49" t="s">
        <v>193</v>
      </c>
      <c r="Q53" s="49" t="s">
        <v>29</v>
      </c>
      <c r="R53" s="50">
        <v>32443</v>
      </c>
      <c r="S53" s="51">
        <v>17500</v>
      </c>
      <c r="W53" s="48">
        <v>77</v>
      </c>
      <c r="X53" s="49" t="s">
        <v>260</v>
      </c>
      <c r="Y53" s="49" t="s">
        <v>254</v>
      </c>
      <c r="Z53" s="49" t="s">
        <v>165</v>
      </c>
      <c r="AA53" s="49" t="s">
        <v>193</v>
      </c>
      <c r="AB53" s="49" t="s">
        <v>29</v>
      </c>
      <c r="AC53" s="50">
        <v>32443</v>
      </c>
      <c r="AD53" s="51">
        <v>17500</v>
      </c>
    </row>
    <row r="54" spans="1:30">
      <c r="A54" s="48">
        <v>79</v>
      </c>
      <c r="B54" s="49" t="s">
        <v>261</v>
      </c>
      <c r="C54" s="49" t="s">
        <v>262</v>
      </c>
      <c r="D54" s="49" t="s">
        <v>144</v>
      </c>
      <c r="E54" s="49" t="s">
        <v>193</v>
      </c>
      <c r="F54" s="49" t="s">
        <v>29</v>
      </c>
      <c r="G54" s="50">
        <v>32445</v>
      </c>
      <c r="H54" s="51">
        <v>17500</v>
      </c>
      <c r="L54" s="48">
        <v>79</v>
      </c>
      <c r="M54" s="49" t="s">
        <v>261</v>
      </c>
      <c r="N54" s="49" t="s">
        <v>262</v>
      </c>
      <c r="O54" s="49" t="s">
        <v>144</v>
      </c>
      <c r="P54" s="49" t="s">
        <v>193</v>
      </c>
      <c r="Q54" s="49" t="s">
        <v>29</v>
      </c>
      <c r="R54" s="50">
        <v>32445</v>
      </c>
      <c r="S54" s="51">
        <v>17500</v>
      </c>
      <c r="W54" s="48">
        <v>79</v>
      </c>
      <c r="X54" s="49" t="s">
        <v>261</v>
      </c>
      <c r="Y54" s="49" t="s">
        <v>262</v>
      </c>
      <c r="Z54" s="49" t="s">
        <v>144</v>
      </c>
      <c r="AA54" s="49" t="s">
        <v>193</v>
      </c>
      <c r="AB54" s="49" t="s">
        <v>29</v>
      </c>
      <c r="AC54" s="50">
        <v>32445</v>
      </c>
      <c r="AD54" s="51">
        <v>17500</v>
      </c>
    </row>
    <row r="55" spans="1:30">
      <c r="A55" s="48">
        <v>80</v>
      </c>
      <c r="B55" s="49" t="s">
        <v>263</v>
      </c>
      <c r="C55" s="49" t="s">
        <v>264</v>
      </c>
      <c r="D55" s="49" t="s">
        <v>144</v>
      </c>
      <c r="E55" s="49" t="s">
        <v>193</v>
      </c>
      <c r="F55" s="49" t="s">
        <v>194</v>
      </c>
      <c r="G55" s="50">
        <v>32446</v>
      </c>
      <c r="H55" s="51">
        <v>17500</v>
      </c>
      <c r="L55" s="48">
        <v>80</v>
      </c>
      <c r="M55" s="49" t="s">
        <v>263</v>
      </c>
      <c r="N55" s="49" t="s">
        <v>264</v>
      </c>
      <c r="O55" s="49" t="s">
        <v>144</v>
      </c>
      <c r="P55" s="49" t="s">
        <v>193</v>
      </c>
      <c r="Q55" s="49" t="s">
        <v>194</v>
      </c>
      <c r="R55" s="50">
        <v>32446</v>
      </c>
      <c r="S55" s="51">
        <v>17500</v>
      </c>
      <c r="W55" s="48">
        <v>80</v>
      </c>
      <c r="X55" s="49" t="s">
        <v>263</v>
      </c>
      <c r="Y55" s="49" t="s">
        <v>264</v>
      </c>
      <c r="Z55" s="49" t="s">
        <v>144</v>
      </c>
      <c r="AA55" s="49" t="s">
        <v>193</v>
      </c>
      <c r="AB55" s="49" t="s">
        <v>194</v>
      </c>
      <c r="AC55" s="50">
        <v>32446</v>
      </c>
      <c r="AD55" s="51">
        <v>17500</v>
      </c>
    </row>
    <row r="56" spans="1:30">
      <c r="A56" s="48">
        <v>83</v>
      </c>
      <c r="B56" s="49" t="s">
        <v>265</v>
      </c>
      <c r="C56" s="49" t="s">
        <v>254</v>
      </c>
      <c r="D56" s="49" t="s">
        <v>170</v>
      </c>
      <c r="E56" s="49" t="s">
        <v>193</v>
      </c>
      <c r="F56" s="49" t="s">
        <v>232</v>
      </c>
      <c r="G56" s="50">
        <v>36221</v>
      </c>
      <c r="H56" s="51">
        <v>7000</v>
      </c>
      <c r="L56" s="48">
        <v>83</v>
      </c>
      <c r="M56" s="49" t="s">
        <v>265</v>
      </c>
      <c r="N56" s="49" t="s">
        <v>254</v>
      </c>
      <c r="O56" s="49" t="s">
        <v>170</v>
      </c>
      <c r="P56" s="49" t="s">
        <v>193</v>
      </c>
      <c r="Q56" s="49" t="s">
        <v>232</v>
      </c>
      <c r="R56" s="50">
        <v>36221</v>
      </c>
      <c r="S56" s="51">
        <v>7000</v>
      </c>
      <c r="W56" s="48">
        <v>83</v>
      </c>
      <c r="X56" s="49" t="s">
        <v>265</v>
      </c>
      <c r="Y56" s="49" t="s">
        <v>254</v>
      </c>
      <c r="Z56" s="49" t="s">
        <v>170</v>
      </c>
      <c r="AA56" s="49" t="s">
        <v>193</v>
      </c>
      <c r="AB56" s="49" t="s">
        <v>232</v>
      </c>
      <c r="AC56" s="50">
        <v>36221</v>
      </c>
      <c r="AD56" s="51">
        <v>7000</v>
      </c>
    </row>
    <row r="57" spans="1:30">
      <c r="A57" s="48">
        <v>85</v>
      </c>
      <c r="B57" s="49" t="s">
        <v>266</v>
      </c>
      <c r="C57" s="49" t="s">
        <v>267</v>
      </c>
      <c r="D57" s="49" t="s">
        <v>165</v>
      </c>
      <c r="E57" s="49" t="s">
        <v>193</v>
      </c>
      <c r="F57" s="49" t="s">
        <v>205</v>
      </c>
      <c r="G57" s="50">
        <v>35809</v>
      </c>
      <c r="H57" s="51">
        <v>7000</v>
      </c>
      <c r="L57" s="48">
        <v>85</v>
      </c>
      <c r="M57" s="49" t="s">
        <v>266</v>
      </c>
      <c r="N57" s="49" t="s">
        <v>267</v>
      </c>
      <c r="O57" s="49" t="s">
        <v>165</v>
      </c>
      <c r="P57" s="49" t="s">
        <v>193</v>
      </c>
      <c r="Q57" s="49" t="s">
        <v>205</v>
      </c>
      <c r="R57" s="50">
        <v>35809</v>
      </c>
      <c r="S57" s="51">
        <v>7000</v>
      </c>
      <c r="W57" s="48">
        <v>85</v>
      </c>
      <c r="X57" s="49" t="s">
        <v>266</v>
      </c>
      <c r="Y57" s="49" t="s">
        <v>267</v>
      </c>
      <c r="Z57" s="49" t="s">
        <v>165</v>
      </c>
      <c r="AA57" s="49" t="s">
        <v>193</v>
      </c>
      <c r="AB57" s="49" t="s">
        <v>205</v>
      </c>
      <c r="AC57" s="50">
        <v>35809</v>
      </c>
      <c r="AD57" s="51">
        <v>7000</v>
      </c>
    </row>
    <row r="58" spans="1:30">
      <c r="A58" s="48">
        <v>86</v>
      </c>
      <c r="B58" s="49" t="s">
        <v>268</v>
      </c>
      <c r="C58" s="49" t="s">
        <v>154</v>
      </c>
      <c r="D58" s="49" t="s">
        <v>170</v>
      </c>
      <c r="E58" s="49" t="s">
        <v>193</v>
      </c>
      <c r="F58" s="49" t="s">
        <v>211</v>
      </c>
      <c r="G58" s="50">
        <v>35810</v>
      </c>
      <c r="H58" s="51">
        <v>17500</v>
      </c>
      <c r="L58" s="48">
        <v>86</v>
      </c>
      <c r="M58" s="49" t="s">
        <v>268</v>
      </c>
      <c r="N58" s="49" t="s">
        <v>154</v>
      </c>
      <c r="O58" s="49" t="s">
        <v>170</v>
      </c>
      <c r="P58" s="49" t="s">
        <v>193</v>
      </c>
      <c r="Q58" s="49" t="s">
        <v>211</v>
      </c>
      <c r="R58" s="50">
        <v>35810</v>
      </c>
      <c r="S58" s="51">
        <v>17500</v>
      </c>
      <c r="W58" s="48">
        <v>86</v>
      </c>
      <c r="X58" s="49" t="s">
        <v>268</v>
      </c>
      <c r="Y58" s="49" t="s">
        <v>154</v>
      </c>
      <c r="Z58" s="49" t="s">
        <v>170</v>
      </c>
      <c r="AA58" s="49" t="s">
        <v>193</v>
      </c>
      <c r="AB58" s="49" t="s">
        <v>211</v>
      </c>
      <c r="AC58" s="50">
        <v>35810</v>
      </c>
      <c r="AD58" s="51">
        <v>17500</v>
      </c>
    </row>
    <row r="59" spans="1:30">
      <c r="A59" s="48">
        <v>89</v>
      </c>
      <c r="B59" s="49" t="s">
        <v>269</v>
      </c>
      <c r="C59" s="49" t="s">
        <v>270</v>
      </c>
      <c r="D59" s="49" t="s">
        <v>139</v>
      </c>
      <c r="E59" s="49" t="s">
        <v>193</v>
      </c>
      <c r="F59" s="49" t="s">
        <v>232</v>
      </c>
      <c r="G59" s="50">
        <v>28907</v>
      </c>
      <c r="H59" s="51">
        <v>22750</v>
      </c>
      <c r="L59" s="48">
        <v>89</v>
      </c>
      <c r="M59" s="49" t="s">
        <v>269</v>
      </c>
      <c r="N59" s="49" t="s">
        <v>270</v>
      </c>
      <c r="O59" s="49" t="s">
        <v>139</v>
      </c>
      <c r="P59" s="49" t="s">
        <v>193</v>
      </c>
      <c r="Q59" s="49" t="s">
        <v>232</v>
      </c>
      <c r="R59" s="50">
        <v>28907</v>
      </c>
      <c r="S59" s="51">
        <v>22750</v>
      </c>
      <c r="W59" s="48">
        <v>89</v>
      </c>
      <c r="X59" s="49" t="s">
        <v>269</v>
      </c>
      <c r="Y59" s="49" t="s">
        <v>270</v>
      </c>
      <c r="Z59" s="49" t="s">
        <v>139</v>
      </c>
      <c r="AA59" s="49" t="s">
        <v>193</v>
      </c>
      <c r="AB59" s="49" t="s">
        <v>232</v>
      </c>
      <c r="AC59" s="50">
        <v>28907</v>
      </c>
      <c r="AD59" s="51">
        <v>22750</v>
      </c>
    </row>
    <row r="60" spans="1:30">
      <c r="A60" s="48">
        <v>90</v>
      </c>
      <c r="B60" s="49" t="s">
        <v>271</v>
      </c>
      <c r="C60" s="49" t="s">
        <v>237</v>
      </c>
      <c r="D60" s="49" t="s">
        <v>165</v>
      </c>
      <c r="E60" s="49" t="s">
        <v>193</v>
      </c>
      <c r="F60" s="49" t="s">
        <v>216</v>
      </c>
      <c r="G60" s="50">
        <v>29226</v>
      </c>
      <c r="H60" s="51">
        <v>22750</v>
      </c>
      <c r="L60" s="48">
        <v>90</v>
      </c>
      <c r="M60" s="49" t="s">
        <v>271</v>
      </c>
      <c r="N60" s="49" t="s">
        <v>237</v>
      </c>
      <c r="O60" s="49" t="s">
        <v>165</v>
      </c>
      <c r="P60" s="49" t="s">
        <v>193</v>
      </c>
      <c r="Q60" s="49" t="s">
        <v>216</v>
      </c>
      <c r="R60" s="50">
        <v>29226</v>
      </c>
      <c r="S60" s="51">
        <v>22750</v>
      </c>
      <c r="W60" s="48">
        <v>90</v>
      </c>
      <c r="X60" s="49" t="s">
        <v>271</v>
      </c>
      <c r="Y60" s="49" t="s">
        <v>237</v>
      </c>
      <c r="Z60" s="49" t="s">
        <v>165</v>
      </c>
      <c r="AA60" s="49" t="s">
        <v>193</v>
      </c>
      <c r="AB60" s="49" t="s">
        <v>216</v>
      </c>
      <c r="AC60" s="50">
        <v>29226</v>
      </c>
      <c r="AD60" s="51">
        <v>22750</v>
      </c>
    </row>
    <row r="61" spans="1:30">
      <c r="A61" s="48">
        <v>98</v>
      </c>
      <c r="B61" s="49" t="s">
        <v>272</v>
      </c>
      <c r="C61" s="49" t="s">
        <v>273</v>
      </c>
      <c r="D61" s="49" t="s">
        <v>170</v>
      </c>
      <c r="E61" s="49" t="s">
        <v>193</v>
      </c>
      <c r="F61" s="49" t="s">
        <v>29</v>
      </c>
      <c r="G61" s="50">
        <v>32609</v>
      </c>
      <c r="H61" s="51">
        <v>17325</v>
      </c>
      <c r="L61" s="48">
        <v>98</v>
      </c>
      <c r="M61" s="49" t="s">
        <v>272</v>
      </c>
      <c r="N61" s="49" t="s">
        <v>273</v>
      </c>
      <c r="O61" s="49" t="s">
        <v>170</v>
      </c>
      <c r="P61" s="49" t="s">
        <v>193</v>
      </c>
      <c r="Q61" s="49" t="s">
        <v>29</v>
      </c>
      <c r="R61" s="50">
        <v>32609</v>
      </c>
      <c r="S61" s="51">
        <v>17325</v>
      </c>
      <c r="W61" s="48">
        <v>98</v>
      </c>
      <c r="X61" s="49" t="s">
        <v>272</v>
      </c>
      <c r="Y61" s="49" t="s">
        <v>273</v>
      </c>
      <c r="Z61" s="49" t="s">
        <v>170</v>
      </c>
      <c r="AA61" s="49" t="s">
        <v>193</v>
      </c>
      <c r="AB61" s="49" t="s">
        <v>29</v>
      </c>
      <c r="AC61" s="50">
        <v>32609</v>
      </c>
      <c r="AD61" s="51">
        <v>17325</v>
      </c>
    </row>
    <row r="62" spans="1:30">
      <c r="A62" s="48">
        <v>3</v>
      </c>
      <c r="B62" s="49" t="s">
        <v>274</v>
      </c>
      <c r="C62" s="49" t="s">
        <v>275</v>
      </c>
      <c r="D62" s="49" t="s">
        <v>152</v>
      </c>
      <c r="E62" s="49" t="s">
        <v>276</v>
      </c>
      <c r="F62" s="49" t="s">
        <v>277</v>
      </c>
      <c r="G62" s="50">
        <v>36220</v>
      </c>
      <c r="H62" s="51">
        <v>7000</v>
      </c>
      <c r="L62" s="48">
        <v>3</v>
      </c>
      <c r="M62" s="49" t="s">
        <v>274</v>
      </c>
      <c r="N62" s="49" t="s">
        <v>275</v>
      </c>
      <c r="O62" s="49" t="s">
        <v>152</v>
      </c>
      <c r="P62" s="49" t="s">
        <v>276</v>
      </c>
      <c r="Q62" s="49" t="s">
        <v>277</v>
      </c>
      <c r="R62" s="50">
        <v>36220</v>
      </c>
      <c r="S62" s="51">
        <v>7000</v>
      </c>
      <c r="W62" s="48">
        <v>3</v>
      </c>
      <c r="X62" s="49" t="s">
        <v>274</v>
      </c>
      <c r="Y62" s="49" t="s">
        <v>275</v>
      </c>
      <c r="Z62" s="49" t="s">
        <v>152</v>
      </c>
      <c r="AA62" s="49" t="s">
        <v>276</v>
      </c>
      <c r="AB62" s="49" t="s">
        <v>277</v>
      </c>
      <c r="AC62" s="50">
        <v>36220</v>
      </c>
      <c r="AD62" s="51">
        <v>7000</v>
      </c>
    </row>
    <row r="63" spans="1:30">
      <c r="A63" s="48">
        <v>14</v>
      </c>
      <c r="B63" s="49" t="s">
        <v>233</v>
      </c>
      <c r="C63" s="49" t="s">
        <v>176</v>
      </c>
      <c r="D63" s="49" t="s">
        <v>278</v>
      </c>
      <c r="E63" s="49" t="s">
        <v>276</v>
      </c>
      <c r="F63" s="49" t="s">
        <v>279</v>
      </c>
      <c r="G63" s="50">
        <v>31028</v>
      </c>
      <c r="H63" s="51">
        <v>49000</v>
      </c>
      <c r="L63" s="48">
        <v>14</v>
      </c>
      <c r="M63" s="49" t="s">
        <v>233</v>
      </c>
      <c r="N63" s="49" t="s">
        <v>176</v>
      </c>
      <c r="O63" s="49" t="s">
        <v>278</v>
      </c>
      <c r="P63" s="49" t="s">
        <v>276</v>
      </c>
      <c r="Q63" s="49" t="s">
        <v>279</v>
      </c>
      <c r="R63" s="50">
        <v>31028</v>
      </c>
      <c r="S63" s="51">
        <v>49000</v>
      </c>
      <c r="W63" s="48">
        <v>14</v>
      </c>
      <c r="X63" s="49" t="s">
        <v>233</v>
      </c>
      <c r="Y63" s="49" t="s">
        <v>176</v>
      </c>
      <c r="Z63" s="49" t="s">
        <v>278</v>
      </c>
      <c r="AA63" s="49" t="s">
        <v>276</v>
      </c>
      <c r="AB63" s="49" t="s">
        <v>279</v>
      </c>
      <c r="AC63" s="50">
        <v>31028</v>
      </c>
      <c r="AD63" s="51">
        <v>49000</v>
      </c>
    </row>
    <row r="64" spans="1:30">
      <c r="A64" s="48">
        <v>25</v>
      </c>
      <c r="B64" s="49" t="s">
        <v>280</v>
      </c>
      <c r="C64" s="49" t="s">
        <v>281</v>
      </c>
      <c r="D64" s="49" t="s">
        <v>165</v>
      </c>
      <c r="E64" s="49" t="s">
        <v>276</v>
      </c>
      <c r="F64" s="49" t="s">
        <v>282</v>
      </c>
      <c r="G64" s="50">
        <v>36274</v>
      </c>
      <c r="H64" s="51">
        <v>7875</v>
      </c>
      <c r="L64" s="48">
        <v>25</v>
      </c>
      <c r="M64" s="49" t="s">
        <v>280</v>
      </c>
      <c r="N64" s="49" t="s">
        <v>281</v>
      </c>
      <c r="O64" s="49" t="s">
        <v>165</v>
      </c>
      <c r="P64" s="49" t="s">
        <v>276</v>
      </c>
      <c r="Q64" s="49" t="s">
        <v>282</v>
      </c>
      <c r="R64" s="50">
        <v>36274</v>
      </c>
      <c r="S64" s="51">
        <v>7875</v>
      </c>
      <c r="W64" s="48">
        <v>25</v>
      </c>
      <c r="X64" s="49" t="s">
        <v>280</v>
      </c>
      <c r="Y64" s="49" t="s">
        <v>281</v>
      </c>
      <c r="Z64" s="49" t="s">
        <v>165</v>
      </c>
      <c r="AA64" s="49" t="s">
        <v>276</v>
      </c>
      <c r="AB64" s="49" t="s">
        <v>282</v>
      </c>
      <c r="AC64" s="50">
        <v>36274</v>
      </c>
      <c r="AD64" s="51">
        <v>7875</v>
      </c>
    </row>
    <row r="65" spans="1:30">
      <c r="A65" s="48">
        <v>27</v>
      </c>
      <c r="B65" s="49" t="s">
        <v>283</v>
      </c>
      <c r="C65" s="49" t="s">
        <v>284</v>
      </c>
      <c r="D65" s="49" t="s">
        <v>139</v>
      </c>
      <c r="E65" s="49" t="s">
        <v>276</v>
      </c>
      <c r="F65" s="49" t="s">
        <v>285</v>
      </c>
      <c r="G65" s="50">
        <v>33787</v>
      </c>
      <c r="H65" s="51">
        <v>13125</v>
      </c>
      <c r="L65" s="48">
        <v>27</v>
      </c>
      <c r="M65" s="49" t="s">
        <v>283</v>
      </c>
      <c r="N65" s="49" t="s">
        <v>284</v>
      </c>
      <c r="O65" s="49" t="s">
        <v>139</v>
      </c>
      <c r="P65" s="49" t="s">
        <v>276</v>
      </c>
      <c r="Q65" s="49" t="s">
        <v>285</v>
      </c>
      <c r="R65" s="50">
        <v>33787</v>
      </c>
      <c r="S65" s="51">
        <v>13125</v>
      </c>
      <c r="W65" s="48">
        <v>27</v>
      </c>
      <c r="X65" s="49" t="s">
        <v>283</v>
      </c>
      <c r="Y65" s="49" t="s">
        <v>284</v>
      </c>
      <c r="Z65" s="49" t="s">
        <v>139</v>
      </c>
      <c r="AA65" s="49" t="s">
        <v>276</v>
      </c>
      <c r="AB65" s="49" t="s">
        <v>285</v>
      </c>
      <c r="AC65" s="50">
        <v>33787</v>
      </c>
      <c r="AD65" s="51">
        <v>13125</v>
      </c>
    </row>
    <row r="66" spans="1:30">
      <c r="A66" s="48">
        <v>32</v>
      </c>
      <c r="B66" s="49" t="s">
        <v>286</v>
      </c>
      <c r="C66" s="49" t="s">
        <v>241</v>
      </c>
      <c r="D66" s="49" t="s">
        <v>170</v>
      </c>
      <c r="E66" s="49" t="s">
        <v>276</v>
      </c>
      <c r="F66" s="49" t="s">
        <v>282</v>
      </c>
      <c r="G66" s="50">
        <v>30225</v>
      </c>
      <c r="H66" s="51">
        <v>15750</v>
      </c>
      <c r="L66" s="48">
        <v>32</v>
      </c>
      <c r="M66" s="49" t="s">
        <v>286</v>
      </c>
      <c r="N66" s="49" t="s">
        <v>241</v>
      </c>
      <c r="O66" s="49" t="s">
        <v>170</v>
      </c>
      <c r="P66" s="49" t="s">
        <v>276</v>
      </c>
      <c r="Q66" s="49" t="s">
        <v>282</v>
      </c>
      <c r="R66" s="50">
        <v>30225</v>
      </c>
      <c r="S66" s="51">
        <v>15750</v>
      </c>
      <c r="W66" s="48">
        <v>32</v>
      </c>
      <c r="X66" s="49" t="s">
        <v>286</v>
      </c>
      <c r="Y66" s="49" t="s">
        <v>241</v>
      </c>
      <c r="Z66" s="49" t="s">
        <v>170</v>
      </c>
      <c r="AA66" s="49" t="s">
        <v>276</v>
      </c>
      <c r="AB66" s="49" t="s">
        <v>282</v>
      </c>
      <c r="AC66" s="50">
        <v>30225</v>
      </c>
      <c r="AD66" s="51">
        <v>15750</v>
      </c>
    </row>
    <row r="67" spans="1:30">
      <c r="A67" s="48">
        <v>35</v>
      </c>
      <c r="B67" s="49" t="s">
        <v>287</v>
      </c>
      <c r="C67" s="49" t="s">
        <v>241</v>
      </c>
      <c r="D67" s="49" t="s">
        <v>144</v>
      </c>
      <c r="E67" s="49" t="s">
        <v>276</v>
      </c>
      <c r="F67" s="49" t="s">
        <v>282</v>
      </c>
      <c r="G67" s="50">
        <v>33729</v>
      </c>
      <c r="H67" s="51">
        <v>9275</v>
      </c>
      <c r="L67" s="48">
        <v>35</v>
      </c>
      <c r="M67" s="49" t="s">
        <v>287</v>
      </c>
      <c r="N67" s="49" t="s">
        <v>241</v>
      </c>
      <c r="O67" s="49" t="s">
        <v>144</v>
      </c>
      <c r="P67" s="49" t="s">
        <v>276</v>
      </c>
      <c r="Q67" s="49" t="s">
        <v>282</v>
      </c>
      <c r="R67" s="50">
        <v>33729</v>
      </c>
      <c r="S67" s="51">
        <v>9275</v>
      </c>
      <c r="W67" s="48">
        <v>35</v>
      </c>
      <c r="X67" s="49" t="s">
        <v>287</v>
      </c>
      <c r="Y67" s="49" t="s">
        <v>241</v>
      </c>
      <c r="Z67" s="49" t="s">
        <v>144</v>
      </c>
      <c r="AA67" s="49" t="s">
        <v>276</v>
      </c>
      <c r="AB67" s="49" t="s">
        <v>282</v>
      </c>
      <c r="AC67" s="50">
        <v>33729</v>
      </c>
      <c r="AD67" s="51">
        <v>9275</v>
      </c>
    </row>
    <row r="68" spans="1:30">
      <c r="A68" s="48">
        <v>37</v>
      </c>
      <c r="B68" s="49" t="s">
        <v>209</v>
      </c>
      <c r="C68" s="49" t="s">
        <v>288</v>
      </c>
      <c r="D68" s="49" t="s">
        <v>148</v>
      </c>
      <c r="E68" s="49" t="s">
        <v>276</v>
      </c>
      <c r="F68" s="49" t="s">
        <v>289</v>
      </c>
      <c r="G68" s="50">
        <v>30225</v>
      </c>
      <c r="H68" s="51">
        <v>24500</v>
      </c>
      <c r="L68" s="48">
        <v>37</v>
      </c>
      <c r="M68" s="49" t="s">
        <v>209</v>
      </c>
      <c r="N68" s="49" t="s">
        <v>288</v>
      </c>
      <c r="O68" s="49" t="s">
        <v>148</v>
      </c>
      <c r="P68" s="49" t="s">
        <v>276</v>
      </c>
      <c r="Q68" s="49" t="s">
        <v>289</v>
      </c>
      <c r="R68" s="50">
        <v>30225</v>
      </c>
      <c r="S68" s="51">
        <v>24500</v>
      </c>
      <c r="W68" s="48">
        <v>37</v>
      </c>
      <c r="X68" s="49" t="s">
        <v>209</v>
      </c>
      <c r="Y68" s="49" t="s">
        <v>288</v>
      </c>
      <c r="Z68" s="49" t="s">
        <v>148</v>
      </c>
      <c r="AA68" s="49" t="s">
        <v>276</v>
      </c>
      <c r="AB68" s="49" t="s">
        <v>289</v>
      </c>
      <c r="AC68" s="50">
        <v>30225</v>
      </c>
      <c r="AD68" s="51">
        <v>24500</v>
      </c>
    </row>
    <row r="69" spans="1:30">
      <c r="A69" s="48">
        <v>40</v>
      </c>
      <c r="B69" s="49" t="s">
        <v>290</v>
      </c>
      <c r="C69" s="49" t="s">
        <v>291</v>
      </c>
      <c r="D69" s="49" t="s">
        <v>139</v>
      </c>
      <c r="E69" s="49" t="s">
        <v>276</v>
      </c>
      <c r="F69" s="49" t="s">
        <v>282</v>
      </c>
      <c r="G69" s="50">
        <v>33510</v>
      </c>
      <c r="H69" s="51">
        <v>10500</v>
      </c>
      <c r="L69" s="48">
        <v>40</v>
      </c>
      <c r="M69" s="49" t="s">
        <v>290</v>
      </c>
      <c r="N69" s="49" t="s">
        <v>291</v>
      </c>
      <c r="O69" s="49" t="s">
        <v>139</v>
      </c>
      <c r="P69" s="49" t="s">
        <v>276</v>
      </c>
      <c r="Q69" s="49" t="s">
        <v>282</v>
      </c>
      <c r="R69" s="50">
        <v>33510</v>
      </c>
      <c r="S69" s="51">
        <v>10500</v>
      </c>
      <c r="W69" s="48">
        <v>40</v>
      </c>
      <c r="X69" s="49" t="s">
        <v>290</v>
      </c>
      <c r="Y69" s="49" t="s">
        <v>291</v>
      </c>
      <c r="Z69" s="49" t="s">
        <v>139</v>
      </c>
      <c r="AA69" s="49" t="s">
        <v>276</v>
      </c>
      <c r="AB69" s="49" t="s">
        <v>282</v>
      </c>
      <c r="AC69" s="50">
        <v>33510</v>
      </c>
      <c r="AD69" s="51">
        <v>10500</v>
      </c>
    </row>
    <row r="70" spans="1:30">
      <c r="A70" s="48">
        <v>49</v>
      </c>
      <c r="B70" s="49" t="s">
        <v>292</v>
      </c>
      <c r="C70" s="49" t="s">
        <v>293</v>
      </c>
      <c r="D70" s="49" t="s">
        <v>170</v>
      </c>
      <c r="E70" s="49" t="s">
        <v>276</v>
      </c>
      <c r="F70" s="49" t="s">
        <v>279</v>
      </c>
      <c r="G70" s="50">
        <v>32435</v>
      </c>
      <c r="H70" s="51">
        <v>15750</v>
      </c>
      <c r="L70" s="48">
        <v>49</v>
      </c>
      <c r="M70" s="49" t="s">
        <v>292</v>
      </c>
      <c r="N70" s="49" t="s">
        <v>293</v>
      </c>
      <c r="O70" s="49" t="s">
        <v>170</v>
      </c>
      <c r="P70" s="49" t="s">
        <v>276</v>
      </c>
      <c r="Q70" s="49" t="s">
        <v>279</v>
      </c>
      <c r="R70" s="50">
        <v>32435</v>
      </c>
      <c r="S70" s="51">
        <v>15750</v>
      </c>
      <c r="W70" s="48">
        <v>49</v>
      </c>
      <c r="X70" s="49" t="s">
        <v>292</v>
      </c>
      <c r="Y70" s="49" t="s">
        <v>293</v>
      </c>
      <c r="Z70" s="49" t="s">
        <v>170</v>
      </c>
      <c r="AA70" s="49" t="s">
        <v>276</v>
      </c>
      <c r="AB70" s="49" t="s">
        <v>279</v>
      </c>
      <c r="AC70" s="50">
        <v>32435</v>
      </c>
      <c r="AD70" s="51">
        <v>15750</v>
      </c>
    </row>
    <row r="71" spans="1:30">
      <c r="A71" s="48">
        <v>57</v>
      </c>
      <c r="B71" s="49" t="s">
        <v>294</v>
      </c>
      <c r="C71" s="49" t="s">
        <v>295</v>
      </c>
      <c r="D71" s="49" t="s">
        <v>139</v>
      </c>
      <c r="E71" s="49" t="s">
        <v>276</v>
      </c>
      <c r="F71" s="49" t="s">
        <v>296</v>
      </c>
      <c r="G71" s="50">
        <v>34098</v>
      </c>
      <c r="H71" s="51">
        <v>14875</v>
      </c>
      <c r="L71" s="48">
        <v>57</v>
      </c>
      <c r="M71" s="49" t="s">
        <v>294</v>
      </c>
      <c r="N71" s="49" t="s">
        <v>295</v>
      </c>
      <c r="O71" s="49" t="s">
        <v>139</v>
      </c>
      <c r="P71" s="49" t="s">
        <v>276</v>
      </c>
      <c r="Q71" s="49" t="s">
        <v>296</v>
      </c>
      <c r="R71" s="50">
        <v>34098</v>
      </c>
      <c r="S71" s="51">
        <v>14875</v>
      </c>
      <c r="W71" s="48">
        <v>57</v>
      </c>
      <c r="X71" s="49" t="s">
        <v>294</v>
      </c>
      <c r="Y71" s="49" t="s">
        <v>295</v>
      </c>
      <c r="Z71" s="49" t="s">
        <v>139</v>
      </c>
      <c r="AA71" s="49" t="s">
        <v>276</v>
      </c>
      <c r="AB71" s="49" t="s">
        <v>296</v>
      </c>
      <c r="AC71" s="50">
        <v>34098</v>
      </c>
      <c r="AD71" s="51">
        <v>14875</v>
      </c>
    </row>
    <row r="72" spans="1:30">
      <c r="A72" s="48">
        <v>59</v>
      </c>
      <c r="B72" s="49" t="s">
        <v>297</v>
      </c>
      <c r="C72" s="49" t="s">
        <v>298</v>
      </c>
      <c r="D72" s="49" t="s">
        <v>152</v>
      </c>
      <c r="E72" s="49" t="s">
        <v>276</v>
      </c>
      <c r="F72" s="49" t="s">
        <v>285</v>
      </c>
      <c r="G72" s="50">
        <v>31791</v>
      </c>
      <c r="H72" s="51">
        <v>19250</v>
      </c>
      <c r="L72" s="48">
        <v>59</v>
      </c>
      <c r="M72" s="49" t="s">
        <v>297</v>
      </c>
      <c r="N72" s="49" t="s">
        <v>298</v>
      </c>
      <c r="O72" s="49" t="s">
        <v>152</v>
      </c>
      <c r="P72" s="49" t="s">
        <v>276</v>
      </c>
      <c r="Q72" s="49" t="s">
        <v>285</v>
      </c>
      <c r="R72" s="50">
        <v>31791</v>
      </c>
      <c r="S72" s="51">
        <v>19250</v>
      </c>
      <c r="W72" s="48">
        <v>59</v>
      </c>
      <c r="X72" s="49" t="s">
        <v>297</v>
      </c>
      <c r="Y72" s="49" t="s">
        <v>298</v>
      </c>
      <c r="Z72" s="49" t="s">
        <v>152</v>
      </c>
      <c r="AA72" s="49" t="s">
        <v>276</v>
      </c>
      <c r="AB72" s="49" t="s">
        <v>285</v>
      </c>
      <c r="AC72" s="50">
        <v>31791</v>
      </c>
      <c r="AD72" s="51">
        <v>19250</v>
      </c>
    </row>
    <row r="73" spans="1:30">
      <c r="A73" s="48">
        <v>60</v>
      </c>
      <c r="B73" s="49" t="s">
        <v>299</v>
      </c>
      <c r="C73" s="49" t="s">
        <v>300</v>
      </c>
      <c r="D73" s="49" t="s">
        <v>144</v>
      </c>
      <c r="E73" s="49" t="s">
        <v>276</v>
      </c>
      <c r="F73" s="49" t="s">
        <v>301</v>
      </c>
      <c r="G73" s="50">
        <v>32105</v>
      </c>
      <c r="H73" s="51">
        <v>19250</v>
      </c>
      <c r="L73" s="48">
        <v>60</v>
      </c>
      <c r="M73" s="49" t="s">
        <v>299</v>
      </c>
      <c r="N73" s="49" t="s">
        <v>300</v>
      </c>
      <c r="O73" s="49" t="s">
        <v>144</v>
      </c>
      <c r="P73" s="49" t="s">
        <v>276</v>
      </c>
      <c r="Q73" s="49" t="s">
        <v>301</v>
      </c>
      <c r="R73" s="50">
        <v>32105</v>
      </c>
      <c r="S73" s="51">
        <v>19250</v>
      </c>
      <c r="W73" s="48">
        <v>60</v>
      </c>
      <c r="X73" s="49" t="s">
        <v>299</v>
      </c>
      <c r="Y73" s="49" t="s">
        <v>300</v>
      </c>
      <c r="Z73" s="49" t="s">
        <v>144</v>
      </c>
      <c r="AA73" s="49" t="s">
        <v>276</v>
      </c>
      <c r="AB73" s="49" t="s">
        <v>301</v>
      </c>
      <c r="AC73" s="50">
        <v>32105</v>
      </c>
      <c r="AD73" s="51">
        <v>19250</v>
      </c>
    </row>
    <row r="74" spans="1:30">
      <c r="A74" s="48">
        <v>64</v>
      </c>
      <c r="B74" s="49" t="s">
        <v>302</v>
      </c>
      <c r="C74" s="49" t="s">
        <v>303</v>
      </c>
      <c r="D74" s="49" t="s">
        <v>160</v>
      </c>
      <c r="E74" s="49" t="s">
        <v>276</v>
      </c>
      <c r="F74" s="49" t="s">
        <v>277</v>
      </c>
      <c r="G74" s="50">
        <v>32441</v>
      </c>
      <c r="H74" s="51">
        <v>17500</v>
      </c>
      <c r="L74" s="48">
        <v>64</v>
      </c>
      <c r="M74" s="49" t="s">
        <v>302</v>
      </c>
      <c r="N74" s="49" t="s">
        <v>303</v>
      </c>
      <c r="O74" s="49" t="s">
        <v>160</v>
      </c>
      <c r="P74" s="49" t="s">
        <v>276</v>
      </c>
      <c r="Q74" s="49" t="s">
        <v>277</v>
      </c>
      <c r="R74" s="50">
        <v>32441</v>
      </c>
      <c r="S74" s="51">
        <v>17500</v>
      </c>
      <c r="W74" s="48">
        <v>64</v>
      </c>
      <c r="X74" s="49" t="s">
        <v>302</v>
      </c>
      <c r="Y74" s="49" t="s">
        <v>303</v>
      </c>
      <c r="Z74" s="49" t="s">
        <v>160</v>
      </c>
      <c r="AA74" s="49" t="s">
        <v>276</v>
      </c>
      <c r="AB74" s="49" t="s">
        <v>277</v>
      </c>
      <c r="AC74" s="50">
        <v>32441</v>
      </c>
      <c r="AD74" s="51">
        <v>17500</v>
      </c>
    </row>
    <row r="75" spans="1:30">
      <c r="A75" s="48">
        <v>72</v>
      </c>
      <c r="B75" s="49" t="s">
        <v>304</v>
      </c>
      <c r="C75" s="49" t="s">
        <v>224</v>
      </c>
      <c r="D75" s="49" t="s">
        <v>165</v>
      </c>
      <c r="E75" s="49" t="s">
        <v>276</v>
      </c>
      <c r="F75" s="49" t="s">
        <v>289</v>
      </c>
      <c r="G75" s="50">
        <v>32438</v>
      </c>
      <c r="H75" s="51">
        <v>17500</v>
      </c>
      <c r="L75" s="48">
        <v>72</v>
      </c>
      <c r="M75" s="49" t="s">
        <v>304</v>
      </c>
      <c r="N75" s="49" t="s">
        <v>224</v>
      </c>
      <c r="O75" s="49" t="s">
        <v>165</v>
      </c>
      <c r="P75" s="49" t="s">
        <v>276</v>
      </c>
      <c r="Q75" s="49" t="s">
        <v>289</v>
      </c>
      <c r="R75" s="50">
        <v>32438</v>
      </c>
      <c r="S75" s="51">
        <v>17500</v>
      </c>
      <c r="W75" s="48">
        <v>72</v>
      </c>
      <c r="X75" s="49" t="s">
        <v>304</v>
      </c>
      <c r="Y75" s="49" t="s">
        <v>224</v>
      </c>
      <c r="Z75" s="49" t="s">
        <v>165</v>
      </c>
      <c r="AA75" s="49" t="s">
        <v>276</v>
      </c>
      <c r="AB75" s="49" t="s">
        <v>289</v>
      </c>
      <c r="AC75" s="50">
        <v>32438</v>
      </c>
      <c r="AD75" s="51">
        <v>17500</v>
      </c>
    </row>
    <row r="76" spans="1:30">
      <c r="A76" s="48">
        <v>81</v>
      </c>
      <c r="B76" s="49" t="s">
        <v>305</v>
      </c>
      <c r="C76" s="49" t="s">
        <v>306</v>
      </c>
      <c r="D76" s="49" t="s">
        <v>170</v>
      </c>
      <c r="E76" s="49" t="s">
        <v>276</v>
      </c>
      <c r="F76" s="49" t="s">
        <v>296</v>
      </c>
      <c r="G76" s="50">
        <v>32447</v>
      </c>
      <c r="H76" s="51">
        <v>17500</v>
      </c>
      <c r="L76" s="48">
        <v>81</v>
      </c>
      <c r="M76" s="49" t="s">
        <v>305</v>
      </c>
      <c r="N76" s="49" t="s">
        <v>306</v>
      </c>
      <c r="O76" s="49" t="s">
        <v>170</v>
      </c>
      <c r="P76" s="49" t="s">
        <v>276</v>
      </c>
      <c r="Q76" s="49" t="s">
        <v>296</v>
      </c>
      <c r="R76" s="50">
        <v>32447</v>
      </c>
      <c r="S76" s="51">
        <v>17500</v>
      </c>
      <c r="W76" s="48">
        <v>81</v>
      </c>
      <c r="X76" s="49" t="s">
        <v>305</v>
      </c>
      <c r="Y76" s="49" t="s">
        <v>306</v>
      </c>
      <c r="Z76" s="49" t="s">
        <v>170</v>
      </c>
      <c r="AA76" s="49" t="s">
        <v>276</v>
      </c>
      <c r="AB76" s="49" t="s">
        <v>296</v>
      </c>
      <c r="AC76" s="50">
        <v>32447</v>
      </c>
      <c r="AD76" s="51">
        <v>17500</v>
      </c>
    </row>
    <row r="77" spans="1:30">
      <c r="A77" s="48">
        <v>87</v>
      </c>
      <c r="B77" s="49" t="s">
        <v>307</v>
      </c>
      <c r="C77" s="49" t="s">
        <v>308</v>
      </c>
      <c r="D77" s="49" t="s">
        <v>144</v>
      </c>
      <c r="E77" s="49" t="s">
        <v>276</v>
      </c>
      <c r="F77" s="49" t="s">
        <v>277</v>
      </c>
      <c r="G77" s="50">
        <v>35811</v>
      </c>
      <c r="H77" s="51">
        <v>17500</v>
      </c>
      <c r="L77" s="48">
        <v>87</v>
      </c>
      <c r="M77" s="49" t="s">
        <v>307</v>
      </c>
      <c r="N77" s="49" t="s">
        <v>308</v>
      </c>
      <c r="O77" s="49" t="s">
        <v>144</v>
      </c>
      <c r="P77" s="49" t="s">
        <v>276</v>
      </c>
      <c r="Q77" s="49" t="s">
        <v>277</v>
      </c>
      <c r="R77" s="50">
        <v>35811</v>
      </c>
      <c r="S77" s="51">
        <v>17500</v>
      </c>
      <c r="W77" s="48">
        <v>87</v>
      </c>
      <c r="X77" s="49" t="s">
        <v>307</v>
      </c>
      <c r="Y77" s="49" t="s">
        <v>308</v>
      </c>
      <c r="Z77" s="49" t="s">
        <v>144</v>
      </c>
      <c r="AA77" s="49" t="s">
        <v>276</v>
      </c>
      <c r="AB77" s="49" t="s">
        <v>277</v>
      </c>
      <c r="AC77" s="50">
        <v>35811</v>
      </c>
      <c r="AD77" s="51">
        <v>17500</v>
      </c>
    </row>
    <row r="78" spans="1:30">
      <c r="A78" s="48">
        <v>93</v>
      </c>
      <c r="B78" s="49" t="s">
        <v>309</v>
      </c>
      <c r="C78" s="49" t="s">
        <v>151</v>
      </c>
      <c r="D78" s="49" t="s">
        <v>139</v>
      </c>
      <c r="E78" s="49" t="s">
        <v>276</v>
      </c>
      <c r="F78" s="49" t="s">
        <v>285</v>
      </c>
      <c r="G78" s="50">
        <v>32604</v>
      </c>
      <c r="H78" s="51">
        <v>17325</v>
      </c>
      <c r="L78" s="48">
        <v>93</v>
      </c>
      <c r="M78" s="49" t="s">
        <v>309</v>
      </c>
      <c r="N78" s="49" t="s">
        <v>151</v>
      </c>
      <c r="O78" s="49" t="s">
        <v>139</v>
      </c>
      <c r="P78" s="49" t="s">
        <v>276</v>
      </c>
      <c r="Q78" s="49" t="s">
        <v>285</v>
      </c>
      <c r="R78" s="50">
        <v>32604</v>
      </c>
      <c r="S78" s="51">
        <v>17325</v>
      </c>
      <c r="W78" s="48">
        <v>93</v>
      </c>
      <c r="X78" s="49" t="s">
        <v>309</v>
      </c>
      <c r="Y78" s="49" t="s">
        <v>151</v>
      </c>
      <c r="Z78" s="49" t="s">
        <v>139</v>
      </c>
      <c r="AA78" s="49" t="s">
        <v>276</v>
      </c>
      <c r="AB78" s="49" t="s">
        <v>285</v>
      </c>
      <c r="AC78" s="50">
        <v>32604</v>
      </c>
      <c r="AD78" s="51">
        <v>17325</v>
      </c>
    </row>
    <row r="79" spans="1:30">
      <c r="A79" s="48">
        <v>95</v>
      </c>
      <c r="B79" s="49" t="s">
        <v>310</v>
      </c>
      <c r="C79" s="49" t="s">
        <v>228</v>
      </c>
      <c r="D79" s="49" t="s">
        <v>144</v>
      </c>
      <c r="E79" s="49" t="s">
        <v>276</v>
      </c>
      <c r="F79" s="49" t="s">
        <v>285</v>
      </c>
      <c r="G79" s="50">
        <v>32606</v>
      </c>
      <c r="H79" s="51">
        <v>17325</v>
      </c>
      <c r="L79" s="48">
        <v>95</v>
      </c>
      <c r="M79" s="49" t="s">
        <v>310</v>
      </c>
      <c r="N79" s="49" t="s">
        <v>228</v>
      </c>
      <c r="O79" s="49" t="s">
        <v>144</v>
      </c>
      <c r="P79" s="49" t="s">
        <v>276</v>
      </c>
      <c r="Q79" s="49" t="s">
        <v>285</v>
      </c>
      <c r="R79" s="50">
        <v>32606</v>
      </c>
      <c r="S79" s="51">
        <v>17325</v>
      </c>
      <c r="W79" s="48">
        <v>95</v>
      </c>
      <c r="X79" s="49" t="s">
        <v>310</v>
      </c>
      <c r="Y79" s="49" t="s">
        <v>228</v>
      </c>
      <c r="Z79" s="49" t="s">
        <v>144</v>
      </c>
      <c r="AA79" s="49" t="s">
        <v>276</v>
      </c>
      <c r="AB79" s="49" t="s">
        <v>285</v>
      </c>
      <c r="AC79" s="50">
        <v>32606</v>
      </c>
      <c r="AD79" s="51">
        <v>17325</v>
      </c>
    </row>
    <row r="80" spans="1:30">
      <c r="A80" s="48">
        <v>97</v>
      </c>
      <c r="B80" s="49" t="s">
        <v>311</v>
      </c>
      <c r="C80" s="49" t="s">
        <v>312</v>
      </c>
      <c r="D80" s="49" t="s">
        <v>165</v>
      </c>
      <c r="E80" s="49" t="s">
        <v>276</v>
      </c>
      <c r="F80" s="49" t="s">
        <v>301</v>
      </c>
      <c r="G80" s="50">
        <v>32608</v>
      </c>
      <c r="H80" s="51">
        <v>17325</v>
      </c>
      <c r="L80" s="48">
        <v>97</v>
      </c>
      <c r="M80" s="49" t="s">
        <v>311</v>
      </c>
      <c r="N80" s="49" t="s">
        <v>312</v>
      </c>
      <c r="O80" s="49" t="s">
        <v>165</v>
      </c>
      <c r="P80" s="49" t="s">
        <v>276</v>
      </c>
      <c r="Q80" s="49" t="s">
        <v>301</v>
      </c>
      <c r="R80" s="50">
        <v>32608</v>
      </c>
      <c r="S80" s="51">
        <v>17325</v>
      </c>
      <c r="W80" s="48">
        <v>97</v>
      </c>
      <c r="X80" s="49" t="s">
        <v>311</v>
      </c>
      <c r="Y80" s="49" t="s">
        <v>312</v>
      </c>
      <c r="Z80" s="49" t="s">
        <v>165</v>
      </c>
      <c r="AA80" s="49" t="s">
        <v>276</v>
      </c>
      <c r="AB80" s="49" t="s">
        <v>301</v>
      </c>
      <c r="AC80" s="50">
        <v>32608</v>
      </c>
      <c r="AD80" s="51">
        <v>17325</v>
      </c>
    </row>
    <row r="81" spans="1:30">
      <c r="A81" s="48">
        <v>100</v>
      </c>
      <c r="B81" s="49" t="s">
        <v>313</v>
      </c>
      <c r="C81" s="49" t="s">
        <v>314</v>
      </c>
      <c r="D81" s="49" t="s">
        <v>148</v>
      </c>
      <c r="E81" s="49" t="s">
        <v>276</v>
      </c>
      <c r="F81" s="49" t="s">
        <v>277</v>
      </c>
      <c r="G81" s="50">
        <v>36193</v>
      </c>
      <c r="H81" s="51">
        <v>7875</v>
      </c>
      <c r="L81" s="48">
        <v>100</v>
      </c>
      <c r="M81" s="49" t="s">
        <v>313</v>
      </c>
      <c r="N81" s="49" t="s">
        <v>314</v>
      </c>
      <c r="O81" s="49" t="s">
        <v>148</v>
      </c>
      <c r="P81" s="49" t="s">
        <v>276</v>
      </c>
      <c r="Q81" s="49" t="s">
        <v>277</v>
      </c>
      <c r="R81" s="50">
        <v>36193</v>
      </c>
      <c r="S81" s="51">
        <v>7875</v>
      </c>
      <c r="W81" s="48">
        <v>100</v>
      </c>
      <c r="X81" s="49" t="s">
        <v>313</v>
      </c>
      <c r="Y81" s="49" t="s">
        <v>314</v>
      </c>
      <c r="Z81" s="49" t="s">
        <v>148</v>
      </c>
      <c r="AA81" s="49" t="s">
        <v>276</v>
      </c>
      <c r="AB81" s="49" t="s">
        <v>277</v>
      </c>
      <c r="AC81" s="50">
        <v>36193</v>
      </c>
      <c r="AD81" s="51">
        <v>7875</v>
      </c>
    </row>
    <row r="82" spans="1:30">
      <c r="A82" s="48">
        <v>7</v>
      </c>
      <c r="B82" s="49" t="s">
        <v>315</v>
      </c>
      <c r="C82" s="49" t="s">
        <v>316</v>
      </c>
      <c r="D82" s="49" t="s">
        <v>160</v>
      </c>
      <c r="E82" s="49" t="s">
        <v>317</v>
      </c>
      <c r="F82" s="49" t="s">
        <v>318</v>
      </c>
      <c r="G82" s="50">
        <v>33102</v>
      </c>
      <c r="H82" s="51">
        <v>12425</v>
      </c>
      <c r="L82" s="48">
        <v>7</v>
      </c>
      <c r="M82" s="49" t="s">
        <v>315</v>
      </c>
      <c r="N82" s="49" t="s">
        <v>316</v>
      </c>
      <c r="O82" s="49" t="s">
        <v>160</v>
      </c>
      <c r="P82" s="49" t="s">
        <v>317</v>
      </c>
      <c r="Q82" s="49" t="s">
        <v>318</v>
      </c>
      <c r="R82" s="50">
        <v>33102</v>
      </c>
      <c r="S82" s="51">
        <v>12425</v>
      </c>
      <c r="W82" s="48">
        <v>7</v>
      </c>
      <c r="X82" s="49" t="s">
        <v>315</v>
      </c>
      <c r="Y82" s="49" t="s">
        <v>316</v>
      </c>
      <c r="Z82" s="49" t="s">
        <v>160</v>
      </c>
      <c r="AA82" s="49" t="s">
        <v>317</v>
      </c>
      <c r="AB82" s="49" t="s">
        <v>318</v>
      </c>
      <c r="AC82" s="50">
        <v>33102</v>
      </c>
      <c r="AD82" s="51">
        <v>12425</v>
      </c>
    </row>
    <row r="83" spans="1:30">
      <c r="A83" s="48">
        <v>11</v>
      </c>
      <c r="B83" s="49" t="s">
        <v>319</v>
      </c>
      <c r="C83" s="49" t="s">
        <v>320</v>
      </c>
      <c r="D83" s="49" t="s">
        <v>148</v>
      </c>
      <c r="E83" s="49" t="s">
        <v>317</v>
      </c>
      <c r="F83" s="49" t="s">
        <v>318</v>
      </c>
      <c r="G83" s="50">
        <v>31402</v>
      </c>
      <c r="H83" s="51">
        <v>14875</v>
      </c>
      <c r="L83" s="48">
        <v>11</v>
      </c>
      <c r="M83" s="49" t="s">
        <v>319</v>
      </c>
      <c r="N83" s="49" t="s">
        <v>320</v>
      </c>
      <c r="O83" s="49" t="s">
        <v>148</v>
      </c>
      <c r="P83" s="49" t="s">
        <v>317</v>
      </c>
      <c r="Q83" s="49" t="s">
        <v>318</v>
      </c>
      <c r="R83" s="50">
        <v>31402</v>
      </c>
      <c r="S83" s="51">
        <v>14875</v>
      </c>
      <c r="W83" s="48">
        <v>11</v>
      </c>
      <c r="X83" s="49" t="s">
        <v>319</v>
      </c>
      <c r="Y83" s="49" t="s">
        <v>320</v>
      </c>
      <c r="Z83" s="49" t="s">
        <v>148</v>
      </c>
      <c r="AA83" s="49" t="s">
        <v>317</v>
      </c>
      <c r="AB83" s="49" t="s">
        <v>318</v>
      </c>
      <c r="AC83" s="50">
        <v>31402</v>
      </c>
      <c r="AD83" s="51">
        <v>14875</v>
      </c>
    </row>
    <row r="84" spans="1:30">
      <c r="A84" s="48">
        <v>18</v>
      </c>
      <c r="B84" s="49" t="s">
        <v>321</v>
      </c>
      <c r="C84" s="49" t="s">
        <v>322</v>
      </c>
      <c r="D84" s="49" t="s">
        <v>152</v>
      </c>
      <c r="E84" s="49" t="s">
        <v>317</v>
      </c>
      <c r="F84" s="49" t="s">
        <v>323</v>
      </c>
      <c r="G84" s="50">
        <v>30376</v>
      </c>
      <c r="H84" s="51">
        <v>15750</v>
      </c>
      <c r="L84" s="48">
        <v>18</v>
      </c>
      <c r="M84" s="49" t="s">
        <v>321</v>
      </c>
      <c r="N84" s="49" t="s">
        <v>322</v>
      </c>
      <c r="O84" s="49" t="s">
        <v>152</v>
      </c>
      <c r="P84" s="49" t="s">
        <v>317</v>
      </c>
      <c r="Q84" s="49" t="s">
        <v>323</v>
      </c>
      <c r="R84" s="50">
        <v>30376</v>
      </c>
      <c r="S84" s="51">
        <v>15750</v>
      </c>
      <c r="W84" s="48">
        <v>18</v>
      </c>
      <c r="X84" s="49" t="s">
        <v>321</v>
      </c>
      <c r="Y84" s="49" t="s">
        <v>322</v>
      </c>
      <c r="Z84" s="49" t="s">
        <v>152</v>
      </c>
      <c r="AA84" s="49" t="s">
        <v>317</v>
      </c>
      <c r="AB84" s="49" t="s">
        <v>323</v>
      </c>
      <c r="AC84" s="50">
        <v>30376</v>
      </c>
      <c r="AD84" s="51">
        <v>15750</v>
      </c>
    </row>
    <row r="85" spans="1:30">
      <c r="A85" s="48">
        <v>22</v>
      </c>
      <c r="B85" s="49" t="s">
        <v>324</v>
      </c>
      <c r="C85" s="49" t="s">
        <v>247</v>
      </c>
      <c r="D85" s="49" t="s">
        <v>144</v>
      </c>
      <c r="E85" s="49" t="s">
        <v>317</v>
      </c>
      <c r="F85" s="49" t="s">
        <v>323</v>
      </c>
      <c r="G85" s="50">
        <v>36318</v>
      </c>
      <c r="H85" s="51">
        <v>7875</v>
      </c>
      <c r="L85" s="48">
        <v>22</v>
      </c>
      <c r="M85" s="49" t="s">
        <v>324</v>
      </c>
      <c r="N85" s="49" t="s">
        <v>247</v>
      </c>
      <c r="O85" s="49" t="s">
        <v>144</v>
      </c>
      <c r="P85" s="49" t="s">
        <v>317</v>
      </c>
      <c r="Q85" s="49" t="s">
        <v>323</v>
      </c>
      <c r="R85" s="50">
        <v>36318</v>
      </c>
      <c r="S85" s="51">
        <v>7875</v>
      </c>
      <c r="W85" s="48">
        <v>22</v>
      </c>
      <c r="X85" s="49" t="s">
        <v>324</v>
      </c>
      <c r="Y85" s="49" t="s">
        <v>247</v>
      </c>
      <c r="Z85" s="49" t="s">
        <v>144</v>
      </c>
      <c r="AA85" s="49" t="s">
        <v>317</v>
      </c>
      <c r="AB85" s="49" t="s">
        <v>323</v>
      </c>
      <c r="AC85" s="50">
        <v>36318</v>
      </c>
      <c r="AD85" s="51">
        <v>7875</v>
      </c>
    </row>
    <row r="86" spans="1:30">
      <c r="A86" s="48">
        <v>23</v>
      </c>
      <c r="B86" s="49" t="s">
        <v>325</v>
      </c>
      <c r="C86" s="49" t="s">
        <v>252</v>
      </c>
      <c r="D86" s="49" t="s">
        <v>144</v>
      </c>
      <c r="E86" s="49" t="s">
        <v>317</v>
      </c>
      <c r="F86" s="49" t="s">
        <v>318</v>
      </c>
      <c r="G86" s="50">
        <v>36319</v>
      </c>
      <c r="H86" s="51">
        <v>7875</v>
      </c>
      <c r="L86" s="48">
        <v>23</v>
      </c>
      <c r="M86" s="49" t="s">
        <v>325</v>
      </c>
      <c r="N86" s="49" t="s">
        <v>252</v>
      </c>
      <c r="O86" s="49" t="s">
        <v>144</v>
      </c>
      <c r="P86" s="49" t="s">
        <v>317</v>
      </c>
      <c r="Q86" s="49" t="s">
        <v>318</v>
      </c>
      <c r="R86" s="50">
        <v>36319</v>
      </c>
      <c r="S86" s="51">
        <v>7875</v>
      </c>
      <c r="W86" s="48">
        <v>23</v>
      </c>
      <c r="X86" s="49" t="s">
        <v>325</v>
      </c>
      <c r="Y86" s="49" t="s">
        <v>252</v>
      </c>
      <c r="Z86" s="49" t="s">
        <v>144</v>
      </c>
      <c r="AA86" s="49" t="s">
        <v>317</v>
      </c>
      <c r="AB86" s="49" t="s">
        <v>318</v>
      </c>
      <c r="AC86" s="50">
        <v>36319</v>
      </c>
      <c r="AD86" s="51">
        <v>7875</v>
      </c>
    </row>
    <row r="87" spans="1:30">
      <c r="A87" s="48">
        <v>24</v>
      </c>
      <c r="B87" s="49" t="s">
        <v>163</v>
      </c>
      <c r="C87" s="49" t="s">
        <v>326</v>
      </c>
      <c r="D87" s="49" t="s">
        <v>139</v>
      </c>
      <c r="E87" s="49" t="s">
        <v>317</v>
      </c>
      <c r="F87" s="49" t="s">
        <v>323</v>
      </c>
      <c r="G87" s="50">
        <v>29362</v>
      </c>
      <c r="H87" s="51">
        <v>14875</v>
      </c>
      <c r="L87" s="48">
        <v>24</v>
      </c>
      <c r="M87" s="49" t="s">
        <v>163</v>
      </c>
      <c r="N87" s="49" t="s">
        <v>326</v>
      </c>
      <c r="O87" s="49" t="s">
        <v>139</v>
      </c>
      <c r="P87" s="49" t="s">
        <v>317</v>
      </c>
      <c r="Q87" s="49" t="s">
        <v>323</v>
      </c>
      <c r="R87" s="50">
        <v>29362</v>
      </c>
      <c r="S87" s="51">
        <v>14875</v>
      </c>
      <c r="W87" s="48">
        <v>24</v>
      </c>
      <c r="X87" s="49" t="s">
        <v>163</v>
      </c>
      <c r="Y87" s="49" t="s">
        <v>326</v>
      </c>
      <c r="Z87" s="49" t="s">
        <v>139</v>
      </c>
      <c r="AA87" s="49" t="s">
        <v>317</v>
      </c>
      <c r="AB87" s="49" t="s">
        <v>323</v>
      </c>
      <c r="AC87" s="50">
        <v>29362</v>
      </c>
      <c r="AD87" s="51">
        <v>14875</v>
      </c>
    </row>
    <row r="88" spans="1:30">
      <c r="A88" s="48">
        <v>28</v>
      </c>
      <c r="B88" s="49" t="s">
        <v>327</v>
      </c>
      <c r="C88" s="49" t="s">
        <v>328</v>
      </c>
      <c r="D88" s="49" t="s">
        <v>165</v>
      </c>
      <c r="E88" s="49" t="s">
        <v>317</v>
      </c>
      <c r="F88" s="49" t="s">
        <v>27</v>
      </c>
      <c r="G88" s="50">
        <v>34777</v>
      </c>
      <c r="H88" s="51">
        <v>10500</v>
      </c>
      <c r="L88" s="48">
        <v>28</v>
      </c>
      <c r="M88" s="49" t="s">
        <v>327</v>
      </c>
      <c r="N88" s="49" t="s">
        <v>328</v>
      </c>
      <c r="O88" s="49" t="s">
        <v>165</v>
      </c>
      <c r="P88" s="49" t="s">
        <v>317</v>
      </c>
      <c r="Q88" s="49" t="s">
        <v>27</v>
      </c>
      <c r="R88" s="50">
        <v>34777</v>
      </c>
      <c r="S88" s="51">
        <v>10500</v>
      </c>
      <c r="W88" s="48">
        <v>28</v>
      </c>
      <c r="X88" s="49" t="s">
        <v>327</v>
      </c>
      <c r="Y88" s="49" t="s">
        <v>328</v>
      </c>
      <c r="Z88" s="49" t="s">
        <v>165</v>
      </c>
      <c r="AA88" s="49" t="s">
        <v>317</v>
      </c>
      <c r="AB88" s="49" t="s">
        <v>27</v>
      </c>
      <c r="AC88" s="50">
        <v>34777</v>
      </c>
      <c r="AD88" s="51">
        <v>10500</v>
      </c>
    </row>
    <row r="89" spans="1:30">
      <c r="A89" s="48">
        <v>36</v>
      </c>
      <c r="B89" s="49" t="s">
        <v>163</v>
      </c>
      <c r="C89" s="49" t="s">
        <v>329</v>
      </c>
      <c r="D89" s="49" t="s">
        <v>160</v>
      </c>
      <c r="E89" s="49" t="s">
        <v>317</v>
      </c>
      <c r="F89" s="49" t="s">
        <v>330</v>
      </c>
      <c r="G89" s="50">
        <v>34580</v>
      </c>
      <c r="H89" s="51">
        <v>11725</v>
      </c>
      <c r="L89" s="48">
        <v>36</v>
      </c>
      <c r="M89" s="49" t="s">
        <v>163</v>
      </c>
      <c r="N89" s="49" t="s">
        <v>329</v>
      </c>
      <c r="O89" s="49" t="s">
        <v>160</v>
      </c>
      <c r="P89" s="49" t="s">
        <v>317</v>
      </c>
      <c r="Q89" s="49" t="s">
        <v>330</v>
      </c>
      <c r="R89" s="50">
        <v>34580</v>
      </c>
      <c r="S89" s="51">
        <v>11725</v>
      </c>
      <c r="W89" s="48">
        <v>36</v>
      </c>
      <c r="X89" s="49" t="s">
        <v>163</v>
      </c>
      <c r="Y89" s="49" t="s">
        <v>329</v>
      </c>
      <c r="Z89" s="49" t="s">
        <v>160</v>
      </c>
      <c r="AA89" s="49" t="s">
        <v>317</v>
      </c>
      <c r="AB89" s="49" t="s">
        <v>330</v>
      </c>
      <c r="AC89" s="50">
        <v>34580</v>
      </c>
      <c r="AD89" s="51">
        <v>11725</v>
      </c>
    </row>
    <row r="90" spans="1:30">
      <c r="A90" s="48">
        <v>43</v>
      </c>
      <c r="B90" s="49" t="s">
        <v>331</v>
      </c>
      <c r="C90" s="49" t="s">
        <v>295</v>
      </c>
      <c r="D90" s="49" t="s">
        <v>160</v>
      </c>
      <c r="E90" s="49" t="s">
        <v>317</v>
      </c>
      <c r="F90" s="49" t="s">
        <v>27</v>
      </c>
      <c r="G90" s="50">
        <v>32435</v>
      </c>
      <c r="H90" s="51">
        <v>15750</v>
      </c>
      <c r="L90" s="48">
        <v>43</v>
      </c>
      <c r="M90" s="49" t="s">
        <v>331</v>
      </c>
      <c r="N90" s="49" t="s">
        <v>295</v>
      </c>
      <c r="O90" s="49" t="s">
        <v>160</v>
      </c>
      <c r="P90" s="49" t="s">
        <v>317</v>
      </c>
      <c r="Q90" s="49" t="s">
        <v>27</v>
      </c>
      <c r="R90" s="50">
        <v>32435</v>
      </c>
      <c r="S90" s="51">
        <v>15750</v>
      </c>
      <c r="W90" s="48">
        <v>43</v>
      </c>
      <c r="X90" s="49" t="s">
        <v>331</v>
      </c>
      <c r="Y90" s="49" t="s">
        <v>295</v>
      </c>
      <c r="Z90" s="49" t="s">
        <v>160</v>
      </c>
      <c r="AA90" s="49" t="s">
        <v>317</v>
      </c>
      <c r="AB90" s="49" t="s">
        <v>27</v>
      </c>
      <c r="AC90" s="50">
        <v>32435</v>
      </c>
      <c r="AD90" s="51">
        <v>15750</v>
      </c>
    </row>
    <row r="91" spans="1:30">
      <c r="A91" s="48">
        <v>48</v>
      </c>
      <c r="B91" s="49" t="s">
        <v>332</v>
      </c>
      <c r="C91" s="49" t="s">
        <v>241</v>
      </c>
      <c r="D91" s="49" t="s">
        <v>170</v>
      </c>
      <c r="E91" s="49" t="s">
        <v>317</v>
      </c>
      <c r="F91" s="49" t="s">
        <v>333</v>
      </c>
      <c r="G91" s="50">
        <v>32435</v>
      </c>
      <c r="H91" s="51">
        <v>15750</v>
      </c>
      <c r="L91" s="48">
        <v>48</v>
      </c>
      <c r="M91" s="49" t="s">
        <v>332</v>
      </c>
      <c r="N91" s="49" t="s">
        <v>241</v>
      </c>
      <c r="O91" s="49" t="s">
        <v>170</v>
      </c>
      <c r="P91" s="49" t="s">
        <v>317</v>
      </c>
      <c r="Q91" s="49" t="s">
        <v>333</v>
      </c>
      <c r="R91" s="50">
        <v>32435</v>
      </c>
      <c r="S91" s="51">
        <v>15750</v>
      </c>
      <c r="W91" s="48">
        <v>48</v>
      </c>
      <c r="X91" s="49" t="s">
        <v>332</v>
      </c>
      <c r="Y91" s="49" t="s">
        <v>241</v>
      </c>
      <c r="Z91" s="49" t="s">
        <v>170</v>
      </c>
      <c r="AA91" s="49" t="s">
        <v>317</v>
      </c>
      <c r="AB91" s="49" t="s">
        <v>333</v>
      </c>
      <c r="AC91" s="50">
        <v>32435</v>
      </c>
      <c r="AD91" s="51">
        <v>15750</v>
      </c>
    </row>
    <row r="92" spans="1:30">
      <c r="A92" s="48">
        <v>50</v>
      </c>
      <c r="B92" s="49" t="s">
        <v>334</v>
      </c>
      <c r="C92" s="49" t="s">
        <v>239</v>
      </c>
      <c r="D92" s="49" t="s">
        <v>160</v>
      </c>
      <c r="E92" s="49" t="s">
        <v>317</v>
      </c>
      <c r="F92" s="49" t="s">
        <v>333</v>
      </c>
      <c r="G92" s="50">
        <v>32435</v>
      </c>
      <c r="H92" s="51">
        <v>15750</v>
      </c>
      <c r="L92" s="48">
        <v>50</v>
      </c>
      <c r="M92" s="49" t="s">
        <v>334</v>
      </c>
      <c r="N92" s="49" t="s">
        <v>239</v>
      </c>
      <c r="O92" s="49" t="s">
        <v>160</v>
      </c>
      <c r="P92" s="49" t="s">
        <v>317</v>
      </c>
      <c r="Q92" s="49" t="s">
        <v>333</v>
      </c>
      <c r="R92" s="50">
        <v>32435</v>
      </c>
      <c r="S92" s="51">
        <v>15750</v>
      </c>
      <c r="W92" s="48">
        <v>50</v>
      </c>
      <c r="X92" s="49" t="s">
        <v>334</v>
      </c>
      <c r="Y92" s="49" t="s">
        <v>239</v>
      </c>
      <c r="Z92" s="49" t="s">
        <v>160</v>
      </c>
      <c r="AA92" s="49" t="s">
        <v>317</v>
      </c>
      <c r="AB92" s="49" t="s">
        <v>333</v>
      </c>
      <c r="AC92" s="50">
        <v>32435</v>
      </c>
      <c r="AD92" s="51">
        <v>15750</v>
      </c>
    </row>
    <row r="93" spans="1:30">
      <c r="A93" s="48">
        <v>53</v>
      </c>
      <c r="B93" s="49" t="s">
        <v>335</v>
      </c>
      <c r="C93" s="49" t="s">
        <v>336</v>
      </c>
      <c r="D93" s="49" t="s">
        <v>170</v>
      </c>
      <c r="E93" s="49" t="s">
        <v>317</v>
      </c>
      <c r="F93" s="49" t="s">
        <v>337</v>
      </c>
      <c r="G93" s="50">
        <v>35034</v>
      </c>
      <c r="H93" s="51">
        <v>15750</v>
      </c>
      <c r="L93" s="48">
        <v>53</v>
      </c>
      <c r="M93" s="49" t="s">
        <v>335</v>
      </c>
      <c r="N93" s="49" t="s">
        <v>336</v>
      </c>
      <c r="O93" s="49" t="s">
        <v>170</v>
      </c>
      <c r="P93" s="49" t="s">
        <v>317</v>
      </c>
      <c r="Q93" s="49" t="s">
        <v>337</v>
      </c>
      <c r="R93" s="50">
        <v>35034</v>
      </c>
      <c r="S93" s="51">
        <v>15750</v>
      </c>
      <c r="W93" s="48">
        <v>53</v>
      </c>
      <c r="X93" s="49" t="s">
        <v>335</v>
      </c>
      <c r="Y93" s="49" t="s">
        <v>336</v>
      </c>
      <c r="Z93" s="49" t="s">
        <v>170</v>
      </c>
      <c r="AA93" s="49" t="s">
        <v>317</v>
      </c>
      <c r="AB93" s="49" t="s">
        <v>337</v>
      </c>
      <c r="AC93" s="50">
        <v>35034</v>
      </c>
      <c r="AD93" s="51">
        <v>15750</v>
      </c>
    </row>
    <row r="94" spans="1:30">
      <c r="A94" s="48">
        <v>56</v>
      </c>
      <c r="B94" s="49" t="s">
        <v>338</v>
      </c>
      <c r="C94" s="49" t="s">
        <v>339</v>
      </c>
      <c r="D94" s="49" t="s">
        <v>139</v>
      </c>
      <c r="E94" s="49" t="s">
        <v>317</v>
      </c>
      <c r="F94" s="49" t="s">
        <v>337</v>
      </c>
      <c r="G94" s="50">
        <v>33878</v>
      </c>
      <c r="H94" s="51">
        <v>14875</v>
      </c>
      <c r="L94" s="48">
        <v>56</v>
      </c>
      <c r="M94" s="49" t="s">
        <v>338</v>
      </c>
      <c r="N94" s="49" t="s">
        <v>339</v>
      </c>
      <c r="O94" s="49" t="s">
        <v>139</v>
      </c>
      <c r="P94" s="49" t="s">
        <v>317</v>
      </c>
      <c r="Q94" s="49" t="s">
        <v>337</v>
      </c>
      <c r="R94" s="50">
        <v>33878</v>
      </c>
      <c r="S94" s="51">
        <v>14875</v>
      </c>
      <c r="W94" s="48">
        <v>56</v>
      </c>
      <c r="X94" s="49" t="s">
        <v>338</v>
      </c>
      <c r="Y94" s="49" t="s">
        <v>339</v>
      </c>
      <c r="Z94" s="49" t="s">
        <v>139</v>
      </c>
      <c r="AA94" s="49" t="s">
        <v>317</v>
      </c>
      <c r="AB94" s="49" t="s">
        <v>337</v>
      </c>
      <c r="AC94" s="50">
        <v>33878</v>
      </c>
      <c r="AD94" s="51">
        <v>14875</v>
      </c>
    </row>
    <row r="95" spans="1:30">
      <c r="A95" s="48">
        <v>71</v>
      </c>
      <c r="B95" s="49" t="s">
        <v>340</v>
      </c>
      <c r="C95" s="49" t="s">
        <v>341</v>
      </c>
      <c r="D95" s="49" t="s">
        <v>165</v>
      </c>
      <c r="E95" s="49" t="s">
        <v>317</v>
      </c>
      <c r="F95" s="49" t="s">
        <v>342</v>
      </c>
      <c r="G95" s="50">
        <v>34763</v>
      </c>
      <c r="H95" s="51">
        <v>14000</v>
      </c>
      <c r="L95" s="48">
        <v>71</v>
      </c>
      <c r="M95" s="49" t="s">
        <v>340</v>
      </c>
      <c r="N95" s="49" t="s">
        <v>341</v>
      </c>
      <c r="O95" s="49" t="s">
        <v>165</v>
      </c>
      <c r="P95" s="49" t="s">
        <v>317</v>
      </c>
      <c r="Q95" s="49" t="s">
        <v>342</v>
      </c>
      <c r="R95" s="50">
        <v>34763</v>
      </c>
      <c r="S95" s="51">
        <v>14000</v>
      </c>
      <c r="W95" s="48">
        <v>71</v>
      </c>
      <c r="X95" s="49" t="s">
        <v>340</v>
      </c>
      <c r="Y95" s="49" t="s">
        <v>341</v>
      </c>
      <c r="Z95" s="49" t="s">
        <v>165</v>
      </c>
      <c r="AA95" s="49" t="s">
        <v>317</v>
      </c>
      <c r="AB95" s="49" t="s">
        <v>342</v>
      </c>
      <c r="AC95" s="50">
        <v>34763</v>
      </c>
      <c r="AD95" s="51">
        <v>14000</v>
      </c>
    </row>
    <row r="96" spans="1:30">
      <c r="A96" s="48">
        <v>76</v>
      </c>
      <c r="B96" s="49" t="s">
        <v>343</v>
      </c>
      <c r="C96" s="49" t="s">
        <v>167</v>
      </c>
      <c r="D96" s="49" t="s">
        <v>170</v>
      </c>
      <c r="E96" s="49" t="s">
        <v>317</v>
      </c>
      <c r="F96" s="49" t="s">
        <v>342</v>
      </c>
      <c r="G96" s="50">
        <v>32442</v>
      </c>
      <c r="H96" s="51">
        <v>17500</v>
      </c>
      <c r="L96" s="48">
        <v>76</v>
      </c>
      <c r="M96" s="49" t="s">
        <v>343</v>
      </c>
      <c r="N96" s="49" t="s">
        <v>167</v>
      </c>
      <c r="O96" s="49" t="s">
        <v>170</v>
      </c>
      <c r="P96" s="49" t="s">
        <v>317</v>
      </c>
      <c r="Q96" s="49" t="s">
        <v>342</v>
      </c>
      <c r="R96" s="50">
        <v>32442</v>
      </c>
      <c r="S96" s="51">
        <v>17500</v>
      </c>
      <c r="W96" s="48">
        <v>76</v>
      </c>
      <c r="X96" s="49" t="s">
        <v>343</v>
      </c>
      <c r="Y96" s="49" t="s">
        <v>167</v>
      </c>
      <c r="Z96" s="49" t="s">
        <v>170</v>
      </c>
      <c r="AA96" s="49" t="s">
        <v>317</v>
      </c>
      <c r="AB96" s="49" t="s">
        <v>342</v>
      </c>
      <c r="AC96" s="50">
        <v>32442</v>
      </c>
      <c r="AD96" s="51">
        <v>17500</v>
      </c>
    </row>
    <row r="97" spans="1:30">
      <c r="A97" s="48">
        <v>78</v>
      </c>
      <c r="B97" s="49" t="s">
        <v>344</v>
      </c>
      <c r="C97" s="49" t="s">
        <v>345</v>
      </c>
      <c r="D97" s="49" t="s">
        <v>139</v>
      </c>
      <c r="E97" s="49" t="s">
        <v>317</v>
      </c>
      <c r="F97" s="49" t="s">
        <v>27</v>
      </c>
      <c r="G97" s="50">
        <v>32444</v>
      </c>
      <c r="H97" s="51">
        <v>17500</v>
      </c>
      <c r="L97" s="48">
        <v>78</v>
      </c>
      <c r="M97" s="49" t="s">
        <v>344</v>
      </c>
      <c r="N97" s="49" t="s">
        <v>345</v>
      </c>
      <c r="O97" s="49" t="s">
        <v>139</v>
      </c>
      <c r="P97" s="49" t="s">
        <v>317</v>
      </c>
      <c r="Q97" s="49" t="s">
        <v>27</v>
      </c>
      <c r="R97" s="50">
        <v>32444</v>
      </c>
      <c r="S97" s="51">
        <v>17500</v>
      </c>
      <c r="W97" s="48">
        <v>78</v>
      </c>
      <c r="X97" s="49" t="s">
        <v>344</v>
      </c>
      <c r="Y97" s="49" t="s">
        <v>345</v>
      </c>
      <c r="Z97" s="49" t="s">
        <v>139</v>
      </c>
      <c r="AA97" s="49" t="s">
        <v>317</v>
      </c>
      <c r="AB97" s="49" t="s">
        <v>27</v>
      </c>
      <c r="AC97" s="50">
        <v>32444</v>
      </c>
      <c r="AD97" s="51">
        <v>17500</v>
      </c>
    </row>
    <row r="98" spans="1:30">
      <c r="A98" s="48">
        <v>88</v>
      </c>
      <c r="B98" s="49" t="s">
        <v>346</v>
      </c>
      <c r="C98" s="49" t="s">
        <v>347</v>
      </c>
      <c r="D98" s="49" t="s">
        <v>144</v>
      </c>
      <c r="E98" s="49" t="s">
        <v>317</v>
      </c>
      <c r="F98" s="49" t="s">
        <v>318</v>
      </c>
      <c r="G98" s="50">
        <v>35794</v>
      </c>
      <c r="H98" s="51">
        <v>7875</v>
      </c>
      <c r="L98" s="48">
        <v>88</v>
      </c>
      <c r="M98" s="49" t="s">
        <v>346</v>
      </c>
      <c r="N98" s="49" t="s">
        <v>347</v>
      </c>
      <c r="O98" s="49" t="s">
        <v>144</v>
      </c>
      <c r="P98" s="49" t="s">
        <v>317</v>
      </c>
      <c r="Q98" s="49" t="s">
        <v>318</v>
      </c>
      <c r="R98" s="50">
        <v>35794</v>
      </c>
      <c r="S98" s="51">
        <v>7875</v>
      </c>
      <c r="W98" s="48">
        <v>88</v>
      </c>
      <c r="X98" s="49" t="s">
        <v>346</v>
      </c>
      <c r="Y98" s="49" t="s">
        <v>347</v>
      </c>
      <c r="Z98" s="49" t="s">
        <v>144</v>
      </c>
      <c r="AA98" s="49" t="s">
        <v>317</v>
      </c>
      <c r="AB98" s="49" t="s">
        <v>318</v>
      </c>
      <c r="AC98" s="50">
        <v>35794</v>
      </c>
      <c r="AD98" s="51">
        <v>7875</v>
      </c>
    </row>
    <row r="99" spans="1:30">
      <c r="A99" s="48">
        <v>94</v>
      </c>
      <c r="B99" s="49" t="s">
        <v>348</v>
      </c>
      <c r="C99" s="49" t="s">
        <v>349</v>
      </c>
      <c r="D99" s="49" t="s">
        <v>144</v>
      </c>
      <c r="E99" s="49" t="s">
        <v>317</v>
      </c>
      <c r="F99" s="49" t="s">
        <v>330</v>
      </c>
      <c r="G99" s="50">
        <v>32605</v>
      </c>
      <c r="H99" s="51">
        <v>17325</v>
      </c>
      <c r="L99" s="48">
        <v>94</v>
      </c>
      <c r="M99" s="49" t="s">
        <v>348</v>
      </c>
      <c r="N99" s="49" t="s">
        <v>349</v>
      </c>
      <c r="O99" s="49" t="s">
        <v>144</v>
      </c>
      <c r="P99" s="49" t="s">
        <v>317</v>
      </c>
      <c r="Q99" s="49" t="s">
        <v>330</v>
      </c>
      <c r="R99" s="50">
        <v>32605</v>
      </c>
      <c r="S99" s="51">
        <v>17325</v>
      </c>
      <c r="W99" s="48">
        <v>94</v>
      </c>
      <c r="X99" s="49" t="s">
        <v>348</v>
      </c>
      <c r="Y99" s="49" t="s">
        <v>349</v>
      </c>
      <c r="Z99" s="49" t="s">
        <v>144</v>
      </c>
      <c r="AA99" s="49" t="s">
        <v>317</v>
      </c>
      <c r="AB99" s="49" t="s">
        <v>330</v>
      </c>
      <c r="AC99" s="50">
        <v>32605</v>
      </c>
      <c r="AD99" s="51">
        <v>17325</v>
      </c>
    </row>
    <row r="100" spans="1:30">
      <c r="A100" s="48">
        <v>96</v>
      </c>
      <c r="B100" s="49" t="s">
        <v>195</v>
      </c>
      <c r="C100" s="49" t="s">
        <v>275</v>
      </c>
      <c r="D100" s="49" t="s">
        <v>165</v>
      </c>
      <c r="E100" s="49" t="s">
        <v>317</v>
      </c>
      <c r="F100" s="49" t="s">
        <v>337</v>
      </c>
      <c r="G100" s="50">
        <v>32607</v>
      </c>
      <c r="H100" s="51">
        <v>17325</v>
      </c>
      <c r="L100" s="48">
        <v>96</v>
      </c>
      <c r="M100" s="49" t="s">
        <v>195</v>
      </c>
      <c r="N100" s="49" t="s">
        <v>275</v>
      </c>
      <c r="O100" s="49" t="s">
        <v>165</v>
      </c>
      <c r="P100" s="49" t="s">
        <v>317</v>
      </c>
      <c r="Q100" s="49" t="s">
        <v>337</v>
      </c>
      <c r="R100" s="50">
        <v>32607</v>
      </c>
      <c r="S100" s="51">
        <v>17325</v>
      </c>
      <c r="W100" s="48">
        <v>96</v>
      </c>
      <c r="X100" s="49" t="s">
        <v>195</v>
      </c>
      <c r="Y100" s="49" t="s">
        <v>275</v>
      </c>
      <c r="Z100" s="49" t="s">
        <v>165</v>
      </c>
      <c r="AA100" s="49" t="s">
        <v>317</v>
      </c>
      <c r="AB100" s="49" t="s">
        <v>337</v>
      </c>
      <c r="AC100" s="50">
        <v>32607</v>
      </c>
      <c r="AD100" s="51">
        <v>17325</v>
      </c>
    </row>
    <row r="101" spans="1:30">
      <c r="A101" s="48">
        <v>99</v>
      </c>
      <c r="B101" s="49" t="s">
        <v>350</v>
      </c>
      <c r="C101" s="49" t="s">
        <v>254</v>
      </c>
      <c r="D101" s="49" t="s">
        <v>148</v>
      </c>
      <c r="E101" s="49" t="s">
        <v>317</v>
      </c>
      <c r="F101" s="49" t="s">
        <v>27</v>
      </c>
      <c r="G101" s="50">
        <v>35794</v>
      </c>
      <c r="H101" s="51">
        <v>10500</v>
      </c>
      <c r="L101" s="48">
        <v>99</v>
      </c>
      <c r="M101" s="49" t="s">
        <v>350</v>
      </c>
      <c r="N101" s="49" t="s">
        <v>254</v>
      </c>
      <c r="O101" s="49" t="s">
        <v>148</v>
      </c>
      <c r="P101" s="49" t="s">
        <v>317</v>
      </c>
      <c r="Q101" s="49" t="s">
        <v>27</v>
      </c>
      <c r="R101" s="50">
        <v>35794</v>
      </c>
      <c r="S101" s="51">
        <v>10500</v>
      </c>
      <c r="W101" s="48">
        <v>99</v>
      </c>
      <c r="X101" s="49" t="s">
        <v>350</v>
      </c>
      <c r="Y101" s="49" t="s">
        <v>254</v>
      </c>
      <c r="Z101" s="49" t="s">
        <v>148</v>
      </c>
      <c r="AA101" s="49" t="s">
        <v>317</v>
      </c>
      <c r="AB101" s="49" t="s">
        <v>27</v>
      </c>
      <c r="AC101" s="50">
        <v>35794</v>
      </c>
      <c r="AD101" s="51">
        <v>10500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J44"/>
  <sheetViews>
    <sheetView workbookViewId="0">
      <selection activeCell="P15" sqref="P15"/>
    </sheetView>
  </sheetViews>
  <sheetFormatPr defaultRowHeight="15"/>
  <sheetData>
    <row r="2" spans="1:10" ht="27.75">
      <c r="A2" s="73" t="s">
        <v>131</v>
      </c>
      <c r="B2" s="73" t="s">
        <v>130</v>
      </c>
      <c r="C2" s="73" t="s">
        <v>354</v>
      </c>
      <c r="D2" s="73" t="s">
        <v>355</v>
      </c>
      <c r="E2" s="73" t="s">
        <v>356</v>
      </c>
      <c r="F2" s="73" t="s">
        <v>357</v>
      </c>
      <c r="G2" s="73" t="s">
        <v>358</v>
      </c>
      <c r="H2" s="73" t="s">
        <v>359</v>
      </c>
      <c r="I2" s="73" t="s">
        <v>360</v>
      </c>
      <c r="J2" s="73" t="s">
        <v>361</v>
      </c>
    </row>
    <row r="3" spans="1:10">
      <c r="A3" t="s">
        <v>362</v>
      </c>
      <c r="B3" t="s">
        <v>363</v>
      </c>
      <c r="C3" t="s">
        <v>364</v>
      </c>
      <c r="D3" t="s">
        <v>365</v>
      </c>
      <c r="E3" s="74">
        <v>80.099999999999994</v>
      </c>
      <c r="F3" s="74">
        <v>44.62</v>
      </c>
      <c r="G3" s="74">
        <f t="shared" ref="G3:G44" si="0">F3*E3</f>
        <v>3574.0619999999994</v>
      </c>
      <c r="H3" t="s">
        <v>366</v>
      </c>
      <c r="I3" t="s">
        <v>367</v>
      </c>
      <c r="J3" t="s">
        <v>368</v>
      </c>
    </row>
    <row r="4" spans="1:10">
      <c r="A4" t="s">
        <v>369</v>
      </c>
      <c r="B4" t="s">
        <v>370</v>
      </c>
      <c r="C4" t="s">
        <v>371</v>
      </c>
      <c r="D4" t="s">
        <v>372</v>
      </c>
      <c r="E4" s="74">
        <v>82.4</v>
      </c>
      <c r="F4" s="74">
        <v>24.54</v>
      </c>
      <c r="G4" s="74">
        <f t="shared" si="0"/>
        <v>2022.096</v>
      </c>
      <c r="H4" t="s">
        <v>366</v>
      </c>
      <c r="I4" t="s">
        <v>367</v>
      </c>
      <c r="J4" t="s">
        <v>368</v>
      </c>
    </row>
    <row r="5" spans="1:10">
      <c r="A5" t="s">
        <v>373</v>
      </c>
      <c r="B5" t="s">
        <v>374</v>
      </c>
      <c r="C5" t="s">
        <v>139</v>
      </c>
      <c r="D5" t="s">
        <v>365</v>
      </c>
      <c r="E5" s="74">
        <v>39.9</v>
      </c>
      <c r="F5" s="74">
        <v>41.66</v>
      </c>
      <c r="G5" s="74">
        <f t="shared" si="0"/>
        <v>1662.2339999999997</v>
      </c>
      <c r="H5" t="s">
        <v>375</v>
      </c>
      <c r="I5" t="s">
        <v>376</v>
      </c>
      <c r="J5" t="s">
        <v>368</v>
      </c>
    </row>
    <row r="6" spans="1:10">
      <c r="A6" t="s">
        <v>377</v>
      </c>
      <c r="B6" t="s">
        <v>378</v>
      </c>
      <c r="C6" t="s">
        <v>139</v>
      </c>
      <c r="D6" t="s">
        <v>379</v>
      </c>
      <c r="E6" s="74">
        <v>32.4</v>
      </c>
      <c r="F6" s="74">
        <v>14.37</v>
      </c>
      <c r="G6" s="74">
        <f t="shared" si="0"/>
        <v>465.58799999999997</v>
      </c>
      <c r="H6" t="s">
        <v>366</v>
      </c>
      <c r="I6" t="s">
        <v>376</v>
      </c>
      <c r="J6" t="s">
        <v>380</v>
      </c>
    </row>
    <row r="7" spans="1:10">
      <c r="A7" t="s">
        <v>381</v>
      </c>
      <c r="B7" t="s">
        <v>382</v>
      </c>
      <c r="C7" t="s">
        <v>383</v>
      </c>
      <c r="D7" t="s">
        <v>384</v>
      </c>
      <c r="E7" s="74">
        <v>84.6</v>
      </c>
      <c r="F7" s="74">
        <v>29.76</v>
      </c>
      <c r="G7" s="74">
        <f t="shared" si="0"/>
        <v>2517.6959999999999</v>
      </c>
      <c r="H7" t="s">
        <v>366</v>
      </c>
      <c r="I7" t="s">
        <v>376</v>
      </c>
      <c r="J7" t="s">
        <v>380</v>
      </c>
    </row>
    <row r="8" spans="1:10">
      <c r="A8" t="s">
        <v>381</v>
      </c>
      <c r="B8" t="s">
        <v>382</v>
      </c>
      <c r="C8" t="s">
        <v>383</v>
      </c>
      <c r="D8" t="s">
        <v>384</v>
      </c>
      <c r="E8" s="74">
        <v>84.6</v>
      </c>
      <c r="F8" s="74">
        <v>29.76</v>
      </c>
      <c r="G8" s="74">
        <f t="shared" si="0"/>
        <v>2517.6959999999999</v>
      </c>
      <c r="H8" t="s">
        <v>366</v>
      </c>
      <c r="I8" t="s">
        <v>376</v>
      </c>
      <c r="J8" t="s">
        <v>380</v>
      </c>
    </row>
    <row r="9" spans="1:10">
      <c r="A9" t="s">
        <v>385</v>
      </c>
      <c r="B9" t="s">
        <v>386</v>
      </c>
      <c r="C9" t="s">
        <v>387</v>
      </c>
      <c r="D9" t="s">
        <v>372</v>
      </c>
      <c r="E9" s="74">
        <v>16.2</v>
      </c>
      <c r="F9" s="74">
        <v>33.04</v>
      </c>
      <c r="G9" s="74">
        <f t="shared" si="0"/>
        <v>535.24799999999993</v>
      </c>
      <c r="H9" t="s">
        <v>366</v>
      </c>
      <c r="I9" t="s">
        <v>367</v>
      </c>
      <c r="J9" t="s">
        <v>380</v>
      </c>
    </row>
    <row r="10" spans="1:10">
      <c r="A10" t="s">
        <v>388</v>
      </c>
      <c r="B10" t="s">
        <v>389</v>
      </c>
      <c r="C10" t="s">
        <v>390</v>
      </c>
      <c r="D10" t="s">
        <v>384</v>
      </c>
      <c r="E10" s="74">
        <v>40</v>
      </c>
      <c r="F10" s="74">
        <v>17.88</v>
      </c>
      <c r="G10" s="74">
        <f t="shared" si="0"/>
        <v>715.19999999999993</v>
      </c>
      <c r="H10" t="s">
        <v>375</v>
      </c>
      <c r="I10" t="s">
        <v>376</v>
      </c>
      <c r="J10" t="s">
        <v>368</v>
      </c>
    </row>
    <row r="11" spans="1:10">
      <c r="A11" t="s">
        <v>391</v>
      </c>
      <c r="B11" t="s">
        <v>389</v>
      </c>
      <c r="C11" t="s">
        <v>148</v>
      </c>
      <c r="D11" t="s">
        <v>365</v>
      </c>
      <c r="E11" s="74">
        <v>33.200000000000003</v>
      </c>
      <c r="F11" s="74">
        <v>24.05</v>
      </c>
      <c r="G11" s="74">
        <f t="shared" si="0"/>
        <v>798.46</v>
      </c>
      <c r="H11" t="s">
        <v>366</v>
      </c>
      <c r="I11" t="s">
        <v>367</v>
      </c>
      <c r="J11" t="s">
        <v>368</v>
      </c>
    </row>
    <row r="12" spans="1:10">
      <c r="A12" t="s">
        <v>392</v>
      </c>
      <c r="B12" t="s">
        <v>393</v>
      </c>
      <c r="C12" t="s">
        <v>371</v>
      </c>
      <c r="D12" t="s">
        <v>379</v>
      </c>
      <c r="E12" s="74">
        <v>87.6</v>
      </c>
      <c r="F12" s="74">
        <v>23</v>
      </c>
      <c r="G12" s="74">
        <f t="shared" si="0"/>
        <v>2014.8</v>
      </c>
      <c r="H12" t="s">
        <v>375</v>
      </c>
      <c r="I12" t="s">
        <v>367</v>
      </c>
      <c r="J12" t="s">
        <v>368</v>
      </c>
    </row>
    <row r="13" spans="1:10">
      <c r="A13" t="s">
        <v>394</v>
      </c>
      <c r="B13" t="s">
        <v>395</v>
      </c>
      <c r="C13" t="s">
        <v>139</v>
      </c>
      <c r="D13" t="s">
        <v>384</v>
      </c>
      <c r="E13" s="74">
        <v>95</v>
      </c>
      <c r="F13" s="74">
        <v>48.63</v>
      </c>
      <c r="G13" s="74">
        <f t="shared" si="0"/>
        <v>4619.8500000000004</v>
      </c>
      <c r="H13" t="s">
        <v>366</v>
      </c>
      <c r="I13" t="s">
        <v>367</v>
      </c>
      <c r="J13" t="s">
        <v>380</v>
      </c>
    </row>
    <row r="14" spans="1:10">
      <c r="A14" t="s">
        <v>394</v>
      </c>
      <c r="B14" t="s">
        <v>395</v>
      </c>
      <c r="C14" t="s">
        <v>139</v>
      </c>
      <c r="D14" t="s">
        <v>384</v>
      </c>
      <c r="E14" s="74">
        <v>95</v>
      </c>
      <c r="F14" s="74">
        <v>48.63</v>
      </c>
      <c r="G14" s="74">
        <f t="shared" si="0"/>
        <v>4619.8500000000004</v>
      </c>
      <c r="H14" t="s">
        <v>366</v>
      </c>
      <c r="I14" t="s">
        <v>367</v>
      </c>
      <c r="J14" t="s">
        <v>380</v>
      </c>
    </row>
    <row r="15" spans="1:10">
      <c r="A15" t="s">
        <v>396</v>
      </c>
      <c r="B15" t="s">
        <v>397</v>
      </c>
      <c r="C15" t="s">
        <v>139</v>
      </c>
      <c r="D15" t="s">
        <v>398</v>
      </c>
      <c r="E15" s="74">
        <v>78.400000000000006</v>
      </c>
      <c r="F15" s="74">
        <v>44.98</v>
      </c>
      <c r="G15" s="74">
        <f t="shared" si="0"/>
        <v>3526.4319999999998</v>
      </c>
      <c r="H15" t="s">
        <v>375</v>
      </c>
      <c r="I15" t="s">
        <v>367</v>
      </c>
      <c r="J15" t="s">
        <v>380</v>
      </c>
    </row>
    <row r="16" spans="1:10">
      <c r="A16" t="s">
        <v>399</v>
      </c>
      <c r="B16" t="s">
        <v>400</v>
      </c>
      <c r="C16" t="s">
        <v>139</v>
      </c>
      <c r="D16" t="s">
        <v>401</v>
      </c>
      <c r="E16" s="74">
        <v>10.199999999999999</v>
      </c>
      <c r="F16" s="74">
        <v>23.74</v>
      </c>
      <c r="G16" s="74">
        <f t="shared" si="0"/>
        <v>242.14799999999997</v>
      </c>
      <c r="H16" t="s">
        <v>366</v>
      </c>
      <c r="I16" t="s">
        <v>376</v>
      </c>
      <c r="J16" t="s">
        <v>368</v>
      </c>
    </row>
    <row r="17" spans="1:10">
      <c r="A17" t="s">
        <v>402</v>
      </c>
      <c r="B17" t="s">
        <v>403</v>
      </c>
      <c r="C17" t="s">
        <v>383</v>
      </c>
      <c r="D17" t="s">
        <v>384</v>
      </c>
      <c r="E17" s="74">
        <v>13.2</v>
      </c>
      <c r="F17" s="74">
        <v>12.06</v>
      </c>
      <c r="G17" s="74">
        <f t="shared" si="0"/>
        <v>159.19200000000001</v>
      </c>
      <c r="H17" t="s">
        <v>366</v>
      </c>
      <c r="I17" t="s">
        <v>376</v>
      </c>
      <c r="J17" t="s">
        <v>380</v>
      </c>
    </row>
    <row r="18" spans="1:10">
      <c r="A18" t="s">
        <v>404</v>
      </c>
      <c r="B18" t="s">
        <v>403</v>
      </c>
      <c r="C18" t="s">
        <v>371</v>
      </c>
      <c r="D18" t="s">
        <v>365</v>
      </c>
      <c r="E18" s="74">
        <v>70.599999999999994</v>
      </c>
      <c r="F18" s="74">
        <v>20.84</v>
      </c>
      <c r="G18" s="74">
        <f t="shared" si="0"/>
        <v>1471.3039999999999</v>
      </c>
      <c r="H18" t="s">
        <v>366</v>
      </c>
      <c r="I18" t="s">
        <v>376</v>
      </c>
      <c r="J18" t="s">
        <v>368</v>
      </c>
    </row>
    <row r="19" spans="1:10">
      <c r="A19" t="s">
        <v>405</v>
      </c>
      <c r="B19" t="s">
        <v>406</v>
      </c>
      <c r="C19" t="s">
        <v>390</v>
      </c>
      <c r="D19" t="s">
        <v>372</v>
      </c>
      <c r="E19" s="74">
        <v>26.6</v>
      </c>
      <c r="F19" s="74">
        <v>15.99</v>
      </c>
      <c r="G19" s="74">
        <f t="shared" si="0"/>
        <v>425.334</v>
      </c>
      <c r="H19" t="s">
        <v>375</v>
      </c>
      <c r="I19" t="s">
        <v>376</v>
      </c>
      <c r="J19" t="s">
        <v>380</v>
      </c>
    </row>
    <row r="20" spans="1:10">
      <c r="A20" t="s">
        <v>407</v>
      </c>
      <c r="B20" t="s">
        <v>267</v>
      </c>
      <c r="C20" t="s">
        <v>383</v>
      </c>
      <c r="D20" t="s">
        <v>401</v>
      </c>
      <c r="E20" s="74">
        <v>80.400000000000006</v>
      </c>
      <c r="F20" s="74">
        <v>16.53</v>
      </c>
      <c r="G20" s="74">
        <f t="shared" si="0"/>
        <v>1329.0120000000002</v>
      </c>
      <c r="H20" t="s">
        <v>375</v>
      </c>
      <c r="I20" t="s">
        <v>367</v>
      </c>
      <c r="J20" t="s">
        <v>368</v>
      </c>
    </row>
    <row r="21" spans="1:10">
      <c r="A21" t="s">
        <v>408</v>
      </c>
      <c r="B21" t="s">
        <v>409</v>
      </c>
      <c r="C21" t="s">
        <v>371</v>
      </c>
      <c r="D21" t="s">
        <v>398</v>
      </c>
      <c r="E21" s="74">
        <v>46.4</v>
      </c>
      <c r="F21" s="74">
        <v>40.799999999999997</v>
      </c>
      <c r="G21" s="74">
        <f t="shared" si="0"/>
        <v>1893.12</v>
      </c>
      <c r="H21" t="s">
        <v>375</v>
      </c>
      <c r="I21" t="s">
        <v>376</v>
      </c>
      <c r="J21" t="s">
        <v>380</v>
      </c>
    </row>
    <row r="22" spans="1:10">
      <c r="A22" t="s">
        <v>408</v>
      </c>
      <c r="B22" t="s">
        <v>409</v>
      </c>
      <c r="C22" t="s">
        <v>371</v>
      </c>
      <c r="D22" t="s">
        <v>398</v>
      </c>
      <c r="E22" s="74">
        <v>46.4</v>
      </c>
      <c r="F22" s="74">
        <v>39.799999999999997</v>
      </c>
      <c r="G22" s="74">
        <f t="shared" si="0"/>
        <v>1846.7199999999998</v>
      </c>
      <c r="H22" t="s">
        <v>375</v>
      </c>
      <c r="I22" t="s">
        <v>376</v>
      </c>
      <c r="J22" t="s">
        <v>380</v>
      </c>
    </row>
    <row r="23" spans="1:10">
      <c r="A23" t="s">
        <v>408</v>
      </c>
      <c r="B23" t="s">
        <v>409</v>
      </c>
      <c r="C23" t="s">
        <v>371</v>
      </c>
      <c r="D23" t="s">
        <v>398</v>
      </c>
      <c r="E23" s="74">
        <v>46.4</v>
      </c>
      <c r="F23" s="74">
        <v>38.799999999999997</v>
      </c>
      <c r="G23" s="74">
        <f t="shared" si="0"/>
        <v>1800.3199999999997</v>
      </c>
      <c r="H23" t="s">
        <v>375</v>
      </c>
      <c r="I23" t="s">
        <v>376</v>
      </c>
      <c r="J23" t="s">
        <v>380</v>
      </c>
    </row>
    <row r="24" spans="1:10">
      <c r="A24" t="s">
        <v>410</v>
      </c>
      <c r="B24" t="s">
        <v>411</v>
      </c>
      <c r="C24" t="s">
        <v>383</v>
      </c>
      <c r="D24" t="s">
        <v>384</v>
      </c>
      <c r="E24" s="74">
        <v>78.5</v>
      </c>
      <c r="F24" s="74">
        <v>28.73</v>
      </c>
      <c r="G24" s="74">
        <f t="shared" si="0"/>
        <v>2255.3049999999998</v>
      </c>
      <c r="H24" t="s">
        <v>366</v>
      </c>
      <c r="I24" t="s">
        <v>376</v>
      </c>
      <c r="J24" t="s">
        <v>368</v>
      </c>
    </row>
    <row r="25" spans="1:10">
      <c r="A25" t="s">
        <v>412</v>
      </c>
      <c r="B25" t="s">
        <v>413</v>
      </c>
      <c r="C25" t="s">
        <v>364</v>
      </c>
      <c r="D25" t="s">
        <v>398</v>
      </c>
      <c r="E25" s="74">
        <v>59.1</v>
      </c>
      <c r="F25" s="74">
        <v>34.83</v>
      </c>
      <c r="G25" s="74">
        <f t="shared" si="0"/>
        <v>2058.453</v>
      </c>
      <c r="H25" t="s">
        <v>375</v>
      </c>
      <c r="I25" t="s">
        <v>367</v>
      </c>
      <c r="J25" t="s">
        <v>380</v>
      </c>
    </row>
    <row r="26" spans="1:10">
      <c r="A26" t="s">
        <v>414</v>
      </c>
      <c r="B26" t="s">
        <v>415</v>
      </c>
      <c r="C26" t="s">
        <v>364</v>
      </c>
      <c r="D26" t="s">
        <v>401</v>
      </c>
      <c r="E26" s="74">
        <v>22.5</v>
      </c>
      <c r="F26" s="74">
        <v>11.51</v>
      </c>
      <c r="G26" s="74">
        <f t="shared" si="0"/>
        <v>258.97500000000002</v>
      </c>
      <c r="H26" t="s">
        <v>366</v>
      </c>
      <c r="I26" t="s">
        <v>376</v>
      </c>
      <c r="J26" t="s">
        <v>380</v>
      </c>
    </row>
    <row r="27" spans="1:10">
      <c r="A27" t="s">
        <v>416</v>
      </c>
      <c r="B27" t="s">
        <v>417</v>
      </c>
      <c r="C27" t="s">
        <v>390</v>
      </c>
      <c r="D27" t="s">
        <v>379</v>
      </c>
      <c r="E27" s="74">
        <v>15.1</v>
      </c>
      <c r="F27" s="74">
        <v>45.09</v>
      </c>
      <c r="G27" s="74">
        <f t="shared" si="0"/>
        <v>680.85900000000004</v>
      </c>
      <c r="H27" t="s">
        <v>366</v>
      </c>
      <c r="I27" t="s">
        <v>367</v>
      </c>
      <c r="J27" t="s">
        <v>380</v>
      </c>
    </row>
    <row r="28" spans="1:10">
      <c r="A28" t="s">
        <v>418</v>
      </c>
      <c r="B28" t="s">
        <v>419</v>
      </c>
      <c r="C28" t="s">
        <v>387</v>
      </c>
      <c r="D28" t="s">
        <v>420</v>
      </c>
      <c r="E28" s="74">
        <v>52.36</v>
      </c>
      <c r="F28" s="74">
        <v>64.37</v>
      </c>
      <c r="G28" s="74">
        <f t="shared" si="0"/>
        <v>3370.4132000000004</v>
      </c>
      <c r="H28" t="s">
        <v>366</v>
      </c>
      <c r="I28" t="s">
        <v>376</v>
      </c>
      <c r="J28" t="s">
        <v>368</v>
      </c>
    </row>
    <row r="29" spans="1:10">
      <c r="A29" t="s">
        <v>421</v>
      </c>
      <c r="B29" t="s">
        <v>422</v>
      </c>
      <c r="C29" t="s">
        <v>364</v>
      </c>
      <c r="D29" t="s">
        <v>379</v>
      </c>
      <c r="E29" s="74">
        <v>97.2</v>
      </c>
      <c r="F29" s="74">
        <v>30.3</v>
      </c>
      <c r="G29" s="74">
        <f t="shared" si="0"/>
        <v>2945.1600000000003</v>
      </c>
      <c r="H29" t="s">
        <v>366</v>
      </c>
      <c r="I29" t="s">
        <v>367</v>
      </c>
      <c r="J29" t="s">
        <v>380</v>
      </c>
    </row>
    <row r="30" spans="1:10">
      <c r="A30" t="s">
        <v>421</v>
      </c>
      <c r="B30" t="s">
        <v>422</v>
      </c>
      <c r="C30" t="s">
        <v>364</v>
      </c>
      <c r="D30" t="s">
        <v>379</v>
      </c>
      <c r="E30" s="74">
        <v>97.2</v>
      </c>
      <c r="F30" s="74">
        <v>30.3</v>
      </c>
      <c r="G30" s="74">
        <f t="shared" si="0"/>
        <v>2945.1600000000003</v>
      </c>
      <c r="H30" t="s">
        <v>366</v>
      </c>
      <c r="I30" t="s">
        <v>367</v>
      </c>
      <c r="J30" t="s">
        <v>380</v>
      </c>
    </row>
    <row r="31" spans="1:10">
      <c r="A31" t="s">
        <v>423</v>
      </c>
      <c r="B31" t="s">
        <v>424</v>
      </c>
      <c r="C31" t="s">
        <v>148</v>
      </c>
      <c r="D31" t="s">
        <v>384</v>
      </c>
      <c r="E31" s="74">
        <v>59.6</v>
      </c>
      <c r="F31" s="74">
        <v>39.97</v>
      </c>
      <c r="G31" s="74">
        <f t="shared" si="0"/>
        <v>2382.212</v>
      </c>
      <c r="H31" t="s">
        <v>366</v>
      </c>
      <c r="I31" t="s">
        <v>376</v>
      </c>
      <c r="J31" t="s">
        <v>368</v>
      </c>
    </row>
    <row r="32" spans="1:10">
      <c r="A32" t="s">
        <v>425</v>
      </c>
      <c r="B32" t="s">
        <v>426</v>
      </c>
      <c r="C32" t="s">
        <v>139</v>
      </c>
      <c r="D32" t="s">
        <v>420</v>
      </c>
      <c r="E32" s="74">
        <v>64.290000000000006</v>
      </c>
      <c r="F32" s="74">
        <v>75.12</v>
      </c>
      <c r="G32" s="74">
        <f t="shared" si="0"/>
        <v>4829.4648000000007</v>
      </c>
      <c r="H32" t="s">
        <v>366</v>
      </c>
      <c r="I32" t="s">
        <v>367</v>
      </c>
      <c r="J32" t="s">
        <v>368</v>
      </c>
    </row>
    <row r="33" spans="1:10">
      <c r="A33" t="s">
        <v>427</v>
      </c>
      <c r="B33" t="s">
        <v>428</v>
      </c>
      <c r="C33" t="s">
        <v>387</v>
      </c>
      <c r="D33" t="s">
        <v>384</v>
      </c>
      <c r="E33" s="74">
        <v>87.3</v>
      </c>
      <c r="F33" s="74">
        <v>19.68</v>
      </c>
      <c r="G33" s="74">
        <f t="shared" si="0"/>
        <v>1718.0639999999999</v>
      </c>
      <c r="H33" t="s">
        <v>375</v>
      </c>
      <c r="I33" t="s">
        <v>367</v>
      </c>
      <c r="J33" t="s">
        <v>380</v>
      </c>
    </row>
    <row r="34" spans="1:10">
      <c r="A34" t="s">
        <v>429</v>
      </c>
      <c r="B34" t="s">
        <v>430</v>
      </c>
      <c r="C34" t="s">
        <v>387</v>
      </c>
      <c r="D34" t="s">
        <v>398</v>
      </c>
      <c r="E34" s="74">
        <v>11.9</v>
      </c>
      <c r="F34" s="74">
        <v>32.14</v>
      </c>
      <c r="G34" s="74">
        <f t="shared" si="0"/>
        <v>382.46600000000001</v>
      </c>
      <c r="H34" t="s">
        <v>366</v>
      </c>
      <c r="I34" t="s">
        <v>376</v>
      </c>
      <c r="J34" t="s">
        <v>380</v>
      </c>
    </row>
    <row r="35" spans="1:10">
      <c r="A35" t="s">
        <v>431</v>
      </c>
      <c r="B35" t="s">
        <v>432</v>
      </c>
      <c r="C35" t="s">
        <v>148</v>
      </c>
      <c r="D35" t="s">
        <v>372</v>
      </c>
      <c r="E35" s="74">
        <v>96.3</v>
      </c>
      <c r="F35" s="74">
        <v>35.92</v>
      </c>
      <c r="G35" s="74">
        <f t="shared" si="0"/>
        <v>3459.096</v>
      </c>
      <c r="H35" t="s">
        <v>375</v>
      </c>
      <c r="I35" t="s">
        <v>367</v>
      </c>
      <c r="J35" t="s">
        <v>368</v>
      </c>
    </row>
    <row r="36" spans="1:10">
      <c r="A36" t="s">
        <v>431</v>
      </c>
      <c r="B36" t="s">
        <v>432</v>
      </c>
      <c r="C36" t="s">
        <v>148</v>
      </c>
      <c r="D36" t="s">
        <v>372</v>
      </c>
      <c r="E36" s="74">
        <v>96.3</v>
      </c>
      <c r="F36" s="74">
        <v>35.92</v>
      </c>
      <c r="G36" s="74">
        <f t="shared" si="0"/>
        <v>3459.096</v>
      </c>
      <c r="H36" t="s">
        <v>375</v>
      </c>
      <c r="I36" t="s">
        <v>367</v>
      </c>
      <c r="J36" t="s">
        <v>368</v>
      </c>
    </row>
    <row r="37" spans="1:10">
      <c r="A37" t="s">
        <v>433</v>
      </c>
      <c r="B37" t="s">
        <v>434</v>
      </c>
      <c r="C37" t="s">
        <v>364</v>
      </c>
      <c r="D37" t="s">
        <v>365</v>
      </c>
      <c r="E37" s="74">
        <v>13.6</v>
      </c>
      <c r="F37" s="74">
        <v>20.14</v>
      </c>
      <c r="G37" s="74">
        <f t="shared" si="0"/>
        <v>273.904</v>
      </c>
      <c r="H37" t="s">
        <v>366</v>
      </c>
      <c r="I37" t="s">
        <v>376</v>
      </c>
      <c r="J37" t="s">
        <v>380</v>
      </c>
    </row>
    <row r="38" spans="1:10">
      <c r="A38" t="s">
        <v>435</v>
      </c>
      <c r="B38" t="s">
        <v>434</v>
      </c>
      <c r="C38" t="s">
        <v>139</v>
      </c>
      <c r="D38" t="s">
        <v>401</v>
      </c>
      <c r="E38" s="74">
        <v>68.599999999999994</v>
      </c>
      <c r="F38" s="74">
        <v>23.74</v>
      </c>
      <c r="G38" s="74">
        <f t="shared" si="0"/>
        <v>1628.5639999999999</v>
      </c>
      <c r="H38" t="s">
        <v>375</v>
      </c>
      <c r="I38" t="s">
        <v>367</v>
      </c>
      <c r="J38" t="s">
        <v>368</v>
      </c>
    </row>
    <row r="39" spans="1:10">
      <c r="A39" t="s">
        <v>435</v>
      </c>
      <c r="B39" t="s">
        <v>434</v>
      </c>
      <c r="C39" t="s">
        <v>139</v>
      </c>
      <c r="D39" t="s">
        <v>401</v>
      </c>
      <c r="E39" s="74">
        <v>68.599999999999994</v>
      </c>
      <c r="F39" s="74">
        <v>23.74</v>
      </c>
      <c r="G39" s="74">
        <f t="shared" si="0"/>
        <v>1628.5639999999999</v>
      </c>
      <c r="H39" t="s">
        <v>375</v>
      </c>
      <c r="I39" t="s">
        <v>367</v>
      </c>
      <c r="J39" t="s">
        <v>368</v>
      </c>
    </row>
    <row r="40" spans="1:10">
      <c r="A40" t="s">
        <v>436</v>
      </c>
      <c r="B40" t="s">
        <v>437</v>
      </c>
      <c r="C40" t="s">
        <v>390</v>
      </c>
      <c r="D40" t="s">
        <v>398</v>
      </c>
      <c r="E40" s="74">
        <v>29.3</v>
      </c>
      <c r="F40" s="74">
        <v>13.09</v>
      </c>
      <c r="G40" s="74">
        <f t="shared" si="0"/>
        <v>383.53699999999998</v>
      </c>
      <c r="H40" t="s">
        <v>366</v>
      </c>
      <c r="I40" t="s">
        <v>367</v>
      </c>
      <c r="J40" t="s">
        <v>380</v>
      </c>
    </row>
    <row r="41" spans="1:10">
      <c r="A41" t="s">
        <v>438</v>
      </c>
      <c r="B41" t="s">
        <v>439</v>
      </c>
      <c r="C41" t="s">
        <v>148</v>
      </c>
      <c r="D41" t="s">
        <v>365</v>
      </c>
      <c r="E41" s="74">
        <v>26.42</v>
      </c>
      <c r="F41" s="74">
        <v>83.65</v>
      </c>
      <c r="G41" s="74">
        <f t="shared" si="0"/>
        <v>2210.0330000000004</v>
      </c>
      <c r="H41" t="s">
        <v>366</v>
      </c>
      <c r="I41" t="s">
        <v>376</v>
      </c>
      <c r="J41" t="s">
        <v>380</v>
      </c>
    </row>
    <row r="42" spans="1:10">
      <c r="A42" t="s">
        <v>440</v>
      </c>
      <c r="B42" t="s">
        <v>441</v>
      </c>
      <c r="C42" t="s">
        <v>139</v>
      </c>
      <c r="D42" t="s">
        <v>384</v>
      </c>
      <c r="E42" s="74">
        <v>23.2</v>
      </c>
      <c r="F42" s="74">
        <v>45.11</v>
      </c>
      <c r="G42" s="74">
        <f t="shared" si="0"/>
        <v>1046.5519999999999</v>
      </c>
      <c r="H42" t="s">
        <v>375</v>
      </c>
      <c r="I42" t="s">
        <v>376</v>
      </c>
      <c r="J42" t="s">
        <v>368</v>
      </c>
    </row>
    <row r="43" spans="1:10">
      <c r="A43" t="s">
        <v>442</v>
      </c>
      <c r="B43" t="s">
        <v>443</v>
      </c>
      <c r="C43" t="s">
        <v>139</v>
      </c>
      <c r="D43" t="s">
        <v>398</v>
      </c>
      <c r="E43" s="74">
        <v>62.9</v>
      </c>
      <c r="F43" s="74">
        <v>47.9</v>
      </c>
      <c r="G43" s="74">
        <f t="shared" si="0"/>
        <v>3012.91</v>
      </c>
      <c r="H43" t="s">
        <v>366</v>
      </c>
      <c r="I43" t="s">
        <v>376</v>
      </c>
      <c r="J43" t="s">
        <v>380</v>
      </c>
    </row>
    <row r="44" spans="1:10">
      <c r="A44" t="s">
        <v>444</v>
      </c>
      <c r="B44" t="s">
        <v>445</v>
      </c>
      <c r="C44" t="s">
        <v>148</v>
      </c>
      <c r="D44" t="s">
        <v>398</v>
      </c>
      <c r="E44" s="74">
        <v>85.3</v>
      </c>
      <c r="F44" s="74">
        <v>24.14</v>
      </c>
      <c r="G44" s="74">
        <f t="shared" si="0"/>
        <v>2059.1419999999998</v>
      </c>
      <c r="H44" t="s">
        <v>366</v>
      </c>
      <c r="I44" t="s">
        <v>376</v>
      </c>
      <c r="J44"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16</vt:i4>
      </vt:variant>
    </vt:vector>
  </HeadingPairs>
  <TitlesOfParts>
    <vt:vector size="16" baseType="lpstr">
      <vt:lpstr>formulas 01</vt:lpstr>
      <vt:lpstr>formulas 02</vt:lpstr>
      <vt:lpstr>formulas 03</vt:lpstr>
      <vt:lpstr>formulas 04</vt:lpstr>
      <vt:lpstr>formulas 05</vt:lpstr>
      <vt:lpstr>formulas 06</vt:lpstr>
      <vt:lpstr>formulas 07</vt:lpstr>
      <vt:lpstr>formulas 08</vt:lpstr>
      <vt:lpstr>adv course 01</vt:lpstr>
      <vt:lpstr>adv course 03</vt:lpstr>
      <vt:lpstr>adv course 02</vt:lpstr>
      <vt:lpstr>EMP INFO</vt:lpstr>
      <vt:lpstr>Sheet1</vt:lpstr>
      <vt:lpstr>MAIN DATA</vt:lpstr>
      <vt:lpstr>DATA 2</vt:lpstr>
      <vt:lpstr>DATA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Singh</dc:creator>
  <cp:lastModifiedBy>Pritesh Patel</cp:lastModifiedBy>
  <dcterms:created xsi:type="dcterms:W3CDTF">2021-11-10T07:36:57Z</dcterms:created>
  <dcterms:modified xsi:type="dcterms:W3CDTF">2023-08-20T16:28:47Z</dcterms:modified>
</cp:coreProperties>
</file>