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nehemiah_ad_unc_edu/Documents/TarPool/TarPool/Funding/"/>
    </mc:Choice>
  </mc:AlternateContent>
  <xr:revisionPtr revIDLastSave="63" documentId="13_ncr:1_{E3F5FE63-043C-A342-A782-49E37C28241D}" xr6:coauthVersionLast="45" xr6:coauthVersionMax="45" xr10:uidLastSave="{F10E4A42-C476-44DC-9B54-1057CB6D4597}"/>
  <bookViews>
    <workbookView xWindow="-120" yWindow="-120" windowWidth="20730" windowHeight="11160" activeTab="1" xr2:uid="{22527F5B-FA5D-A244-9CFF-1422927F96D3}"/>
  </bookViews>
  <sheets>
    <sheet name="Assumptions " sheetId="1" r:id="rId1"/>
    <sheet name="Profit 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2" l="1"/>
  <c r="E18" i="2"/>
  <c r="C18" i="2"/>
  <c r="D14" i="2"/>
  <c r="E14" i="2"/>
  <c r="C14" i="2"/>
  <c r="C13" i="2"/>
  <c r="D13" i="2"/>
  <c r="E13" i="2"/>
  <c r="E17" i="2"/>
  <c r="D17" i="2"/>
  <c r="C17" i="2"/>
  <c r="C19" i="1"/>
  <c r="C13" i="1" l="1"/>
  <c r="C14" i="1" s="1"/>
  <c r="E9" i="2" s="1"/>
  <c r="C24" i="1"/>
  <c r="C7" i="1"/>
  <c r="C8" i="2" s="1"/>
  <c r="D9" i="2" l="1"/>
  <c r="C9" i="2"/>
  <c r="E8" i="2"/>
  <c r="E10" i="2" s="1"/>
  <c r="E15" i="2" s="1"/>
  <c r="E19" i="2" s="1"/>
  <c r="H19" i="2" s="1"/>
  <c r="D8" i="2"/>
  <c r="D10" i="2" l="1"/>
  <c r="C10" i="2"/>
  <c r="E21" i="2"/>
  <c r="C15" i="2" l="1"/>
  <c r="C19" i="2" s="1"/>
  <c r="F19" i="2" s="1"/>
  <c r="D15" i="2"/>
  <c r="D19" i="2" s="1"/>
  <c r="G19" i="2" s="1"/>
  <c r="D21" i="2" l="1"/>
  <c r="C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tc={9BA3FC39-3ED8-9145-9674-9B2DE7E1D944}</author>
    <author>tc={30437FC8-6657-9B46-AF46-599A906D0C29}</author>
  </authors>
  <commentList>
    <comment ref="C4" authorId="0" shapeId="0" xr:uid="{9BA3FC39-3ED8-9145-9674-9B2DE7E1D944}">
      <text>
        <t>[Threaded comment]
Your version of Excel allows you to read this threaded comment; however, any edits to it will get removed if the file is opened in a newer version of Excel. Learn more: https://go.microsoft.com/fwlink/?linkid=870924
Comment:
    are we assuming that 100% of students will sign up?</t>
      </text>
    </comment>
    <comment ref="B18" authorId="1" shapeId="0" xr:uid="{30437FC8-6657-9B46-AF46-599A906D0C29}">
      <text>
        <t>[Threaded comment]
Your version of Excel allows you to read this threaded comment; however, any edits to it will get removed if the file is opened in a newer version of Excel. Learn more: https://go.microsoft.com/fwlink/?linkid=870924
Comment:
    Unsure how we want to account for this for monthly?</t>
      </text>
    </comment>
  </commentList>
</comments>
</file>

<file path=xl/sharedStrings.xml><?xml version="1.0" encoding="utf-8"?>
<sst xmlns="http://schemas.openxmlformats.org/spreadsheetml/2006/main" count="58" uniqueCount="55">
  <si>
    <t>Average Number of Miles per LD Trip</t>
  </si>
  <si>
    <t>Est % of LD Travelers who will take a LD trip</t>
  </si>
  <si>
    <t>% of LD Travelers</t>
  </si>
  <si>
    <t>Average Number of Miles per Weekend Trip</t>
  </si>
  <si>
    <t>LONG DISTANCE (LD) TRIPS*</t>
  </si>
  <si>
    <t>WEEKEND TRIPS*</t>
  </si>
  <si>
    <t>% of Students driving away from campus per weekend</t>
  </si>
  <si>
    <t>COST ESTIMATES</t>
  </si>
  <si>
    <t>% of Students who have a car on campus</t>
  </si>
  <si>
    <t>% of Students who are drivers</t>
  </si>
  <si>
    <t>Background Check per Driver</t>
  </si>
  <si>
    <t>Number of Students</t>
  </si>
  <si>
    <t>SUBSCRIPTION ESTIMATES</t>
  </si>
  <si>
    <t>Per Month</t>
  </si>
  <si>
    <t>Per Semester</t>
  </si>
  <si>
    <t>Per Year</t>
  </si>
  <si>
    <t>Number of "Big Breaks"</t>
  </si>
  <si>
    <t>Number of "Weekend Trips"</t>
  </si>
  <si>
    <t>Engineering Hours</t>
  </si>
  <si>
    <t>Number of Months</t>
  </si>
  <si>
    <t>Manager costs per month</t>
  </si>
  <si>
    <t xml:space="preserve">    TOTAL REVENUE</t>
  </si>
  <si>
    <t>What percentage of students will need a ride there and back?</t>
  </si>
  <si>
    <t xml:space="preserve">    TOTAL PROFIT (LOSS)</t>
  </si>
  <si>
    <t>ASSUMPTIONS FOR PROFIT CALCULATIONS: SUBSCRIPTION MODEL</t>
  </si>
  <si>
    <t>PROFIT CALCULATIONS: SUBSCRIPTION MODEL</t>
  </si>
  <si>
    <t>Background Checks</t>
  </si>
  <si>
    <t xml:space="preserve">    Students per manager</t>
  </si>
  <si>
    <t>Average Earnings per LD Trip</t>
  </si>
  <si>
    <t>Average Earnings per Weekend Trip</t>
  </si>
  <si>
    <t>Engineering Cost/hour</t>
  </si>
  <si>
    <t>Discounted Cost</t>
  </si>
  <si>
    <t xml:space="preserve">     Number of Hours required</t>
  </si>
  <si>
    <t>Engineering</t>
  </si>
  <si>
    <t>Management</t>
  </si>
  <si>
    <t>Variable Costs</t>
  </si>
  <si>
    <t>Revenues</t>
  </si>
  <si>
    <t>AWS Costs per month</t>
  </si>
  <si>
    <t>Stripe % of every payment</t>
  </si>
  <si>
    <t>Google Cloud</t>
  </si>
  <si>
    <t xml:space="preserve">  Revenue - Big Breaks</t>
  </si>
  <si>
    <t xml:space="preserve">  Revenue - Weekend Trips</t>
  </si>
  <si>
    <t xml:space="preserve">  Engineering</t>
  </si>
  <si>
    <t xml:space="preserve">  AWS</t>
  </si>
  <si>
    <t xml:space="preserve">  Stripe</t>
  </si>
  <si>
    <t xml:space="preserve">  Google Cloud</t>
  </si>
  <si>
    <t xml:space="preserve">  Management</t>
  </si>
  <si>
    <t xml:space="preserve">  Background Checks</t>
  </si>
  <si>
    <t xml:space="preserve">    per 1000 searches</t>
  </si>
  <si>
    <t>Percent of total users that use Background Checks</t>
  </si>
  <si>
    <t>DRIVER/RIDER ESTIMATES</t>
  </si>
  <si>
    <t>% of Students who will sign up as drivers</t>
  </si>
  <si>
    <t>% of Students who will sign up for Vector</t>
  </si>
  <si>
    <t xml:space="preserve">    TOTAL VARIABLE COSTS</t>
  </si>
  <si>
    <t xml:space="preserve">    Note: discounts available: 50% discount per school year, if &gt;5000/month; 100-200 10%, 200-500 15%, 500+ 20%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</si>
</sst>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9" fontId="0" fillId="0" borderId="0" xfId="0" applyNumberFormat="1"/>
    <xf numFmtId="8" fontId="0" fillId="0" borderId="0" xfId="0" applyNumberFormat="1"/>
    <xf numFmtId="6" fontId="0" fillId="0" borderId="0" xfId="0" applyNumberFormat="1"/>
    <xf numFmtId="0" fontId="3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0" fillId="0" borderId="0" xfId="0" applyAlignment="1">
      <alignment horizontal="center"/>
    </xf>
    <xf numFmtId="0" fontId="2" fillId="5" borderId="0" xfId="0" applyFont="1" applyFill="1"/>
    <xf numFmtId="0" fontId="0" fillId="5" borderId="0" xfId="0" applyFill="1"/>
    <xf numFmtId="165" fontId="0" fillId="0" borderId="0" xfId="2" applyNumberFormat="1" applyFont="1"/>
    <xf numFmtId="44" fontId="0" fillId="0" borderId="0" xfId="3" applyFont="1"/>
    <xf numFmtId="44" fontId="0" fillId="0" borderId="1" xfId="3" applyFont="1" applyBorder="1"/>
    <xf numFmtId="44" fontId="0" fillId="0" borderId="2" xfId="3" applyFont="1" applyBorder="1"/>
    <xf numFmtId="0" fontId="0" fillId="0" borderId="2" xfId="0" applyBorder="1"/>
    <xf numFmtId="0" fontId="0" fillId="0" borderId="3" xfId="0" applyBorder="1"/>
    <xf numFmtId="43" fontId="0" fillId="0" borderId="1" xfId="0" applyNumberFormat="1" applyBorder="1"/>
    <xf numFmtId="0" fontId="3" fillId="2" borderId="0" xfId="0" applyFont="1" applyFill="1" applyAlignment="1">
      <alignment horizontal="center"/>
    </xf>
    <xf numFmtId="0" fontId="5" fillId="6" borderId="0" xfId="0" applyFont="1" applyFill="1"/>
    <xf numFmtId="0" fontId="0" fillId="6" borderId="0" xfId="0" applyFill="1"/>
    <xf numFmtId="0" fontId="6" fillId="0" borderId="0" xfId="0" applyFont="1"/>
    <xf numFmtId="165" fontId="6" fillId="0" borderId="0" xfId="2" applyNumberFormat="1" applyFont="1"/>
    <xf numFmtId="0" fontId="5" fillId="0" borderId="0" xfId="0" applyFont="1" applyFill="1"/>
    <xf numFmtId="0" fontId="0" fillId="0" borderId="0" xfId="0" applyFill="1"/>
    <xf numFmtId="0" fontId="4" fillId="0" borderId="0" xfId="0" applyFont="1"/>
    <xf numFmtId="9" fontId="0" fillId="0" borderId="1" xfId="1" applyFont="1" applyBorder="1"/>
    <xf numFmtId="9" fontId="0" fillId="0" borderId="1" xfId="0" applyNumberFormat="1" applyBorder="1"/>
    <xf numFmtId="0" fontId="0" fillId="0" borderId="0" xfId="0" applyFont="1"/>
    <xf numFmtId="164" fontId="2" fillId="0" borderId="0" xfId="0" applyNumberFormat="1" applyFont="1"/>
    <xf numFmtId="9" fontId="2" fillId="0" borderId="0" xfId="1" applyFont="1"/>
    <xf numFmtId="10" fontId="2" fillId="0" borderId="0" xfId="0" applyNumberFormat="1" applyFont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9" fontId="0" fillId="0" borderId="0" xfId="0" applyNumberFormat="1" applyFont="1"/>
    <xf numFmtId="44" fontId="0" fillId="0" borderId="0" xfId="0" applyNumberFormat="1"/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lenn, Haleigh Morgan" id="{09169B1C-ABBA-204C-BB16-26B8893A3382}" userId="S::hglenn@ad.unc.edu::08517489-148c-45c3-aaf8-4cc4f3012a7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0-06-04T12:38:11.52" personId="{09169B1C-ABBA-204C-BB16-26B8893A3382}" id="{9BA3FC39-3ED8-9145-9674-9B2DE7E1D944}">
    <text>are we assuming that 100% of students will sign up?</text>
  </threadedComment>
  <threadedComment ref="B18" dT="2020-06-04T13:49:08.63" personId="{09169B1C-ABBA-204C-BB16-26B8893A3382}" id="{30437FC8-6657-9B46-AF46-599A906D0C29}">
    <text>Unsure how we want to account for this for monthly?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4275F-448B-3646-8AAC-1D50FD7B1DB8}">
  <dimension ref="B2:E56"/>
  <sheetViews>
    <sheetView showGridLines="0" zoomScale="90" zoomScaleNormal="90" workbookViewId="0">
      <selection activeCell="C32" sqref="C32"/>
    </sheetView>
  </sheetViews>
  <sheetFormatPr defaultColWidth="11" defaultRowHeight="15.75" x14ac:dyDescent="0.25"/>
  <cols>
    <col min="2" max="2" width="51.5" customWidth="1"/>
    <col min="3" max="3" width="20.125" customWidth="1"/>
    <col min="4" max="4" width="17.875" customWidth="1"/>
    <col min="5" max="5" width="17.125" customWidth="1"/>
    <col min="6" max="6" width="47" customWidth="1"/>
  </cols>
  <sheetData>
    <row r="2" spans="2:4" ht="21" x14ac:dyDescent="0.35">
      <c r="B2" s="26" t="s">
        <v>24</v>
      </c>
      <c r="C2" s="27"/>
      <c r="D2" s="27"/>
    </row>
    <row r="4" spans="2:4" x14ac:dyDescent="0.25">
      <c r="B4" s="5" t="s">
        <v>4</v>
      </c>
      <c r="C4" s="6"/>
    </row>
    <row r="5" spans="2:4" x14ac:dyDescent="0.25">
      <c r="B5" t="s">
        <v>2</v>
      </c>
      <c r="C5" s="1">
        <v>0.2</v>
      </c>
    </row>
    <row r="6" spans="2:4" x14ac:dyDescent="0.25">
      <c r="B6" t="s">
        <v>1</v>
      </c>
      <c r="C6" s="30">
        <v>0.5</v>
      </c>
    </row>
    <row r="7" spans="2:4" x14ac:dyDescent="0.25">
      <c r="C7" s="32">
        <f>C5*C6</f>
        <v>0.1</v>
      </c>
    </row>
    <row r="8" spans="2:4" x14ac:dyDescent="0.25">
      <c r="B8" t="s">
        <v>0</v>
      </c>
      <c r="C8">
        <v>400</v>
      </c>
    </row>
    <row r="9" spans="2:4" x14ac:dyDescent="0.25">
      <c r="B9" t="s">
        <v>28</v>
      </c>
      <c r="C9" s="2">
        <v>25.06</v>
      </c>
    </row>
    <row r="11" spans="2:4" x14ac:dyDescent="0.25">
      <c r="B11" s="5" t="s">
        <v>5</v>
      </c>
      <c r="C11" s="6"/>
    </row>
    <row r="12" spans="2:4" x14ac:dyDescent="0.25">
      <c r="B12" t="s">
        <v>6</v>
      </c>
      <c r="C12" s="1">
        <v>0.31</v>
      </c>
    </row>
    <row r="13" spans="2:4" x14ac:dyDescent="0.25">
      <c r="B13" t="s">
        <v>9</v>
      </c>
      <c r="C13" s="29">
        <f>50%</f>
        <v>0.5</v>
      </c>
    </row>
    <row r="14" spans="2:4" x14ac:dyDescent="0.25">
      <c r="C14" s="33">
        <f>C12*C13</f>
        <v>0.155</v>
      </c>
    </row>
    <row r="15" spans="2:4" x14ac:dyDescent="0.25">
      <c r="B15" t="s">
        <v>3</v>
      </c>
      <c r="C15">
        <v>200</v>
      </c>
    </row>
    <row r="16" spans="2:4" x14ac:dyDescent="0.25">
      <c r="B16" t="s">
        <v>29</v>
      </c>
      <c r="C16" s="2">
        <v>11.63</v>
      </c>
      <c r="D16" s="2"/>
    </row>
    <row r="17" spans="2:3" x14ac:dyDescent="0.25">
      <c r="C17" s="2"/>
    </row>
    <row r="18" spans="2:3" x14ac:dyDescent="0.25">
      <c r="B18" t="s">
        <v>22</v>
      </c>
      <c r="C18" s="1">
        <v>1</v>
      </c>
    </row>
    <row r="19" spans="2:3" x14ac:dyDescent="0.25">
      <c r="C19" s="28">
        <f>1+(C18*1)</f>
        <v>2</v>
      </c>
    </row>
    <row r="21" spans="2:3" x14ac:dyDescent="0.25">
      <c r="B21" s="9" t="s">
        <v>50</v>
      </c>
      <c r="C21" s="10"/>
    </row>
    <row r="22" spans="2:3" x14ac:dyDescent="0.25">
      <c r="B22" t="s">
        <v>8</v>
      </c>
      <c r="C22" s="1">
        <v>0.54</v>
      </c>
    </row>
    <row r="23" spans="2:3" x14ac:dyDescent="0.25">
      <c r="B23" t="s">
        <v>51</v>
      </c>
      <c r="C23" s="30">
        <v>0.5</v>
      </c>
    </row>
    <row r="24" spans="2:3" x14ac:dyDescent="0.25">
      <c r="C24" s="34">
        <f>C22*C23</f>
        <v>0.27</v>
      </c>
    </row>
    <row r="25" spans="2:3" x14ac:dyDescent="0.25">
      <c r="C25" s="34"/>
    </row>
    <row r="26" spans="2:3" x14ac:dyDescent="0.25">
      <c r="B26" t="s">
        <v>52</v>
      </c>
      <c r="C26" s="37">
        <v>0.5</v>
      </c>
    </row>
    <row r="28" spans="2:3" x14ac:dyDescent="0.25">
      <c r="B28" s="7" t="s">
        <v>7</v>
      </c>
      <c r="C28" s="8"/>
    </row>
    <row r="29" spans="2:3" s="27" customFormat="1" x14ac:dyDescent="0.25">
      <c r="B29" s="35" t="s">
        <v>26</v>
      </c>
    </row>
    <row r="30" spans="2:3" x14ac:dyDescent="0.25">
      <c r="B30" t="s">
        <v>10</v>
      </c>
      <c r="C30" s="3">
        <v>20</v>
      </c>
    </row>
    <row r="31" spans="2:3" x14ac:dyDescent="0.25">
      <c r="B31" t="s">
        <v>49</v>
      </c>
      <c r="C31" s="1">
        <v>0.1</v>
      </c>
    </row>
    <row r="32" spans="2:3" x14ac:dyDescent="0.25">
      <c r="B32" s="4" t="s">
        <v>54</v>
      </c>
      <c r="C32" s="1"/>
    </row>
    <row r="33" spans="2:3" x14ac:dyDescent="0.25">
      <c r="C33" s="1"/>
    </row>
    <row r="34" spans="2:3" x14ac:dyDescent="0.25">
      <c r="B34" s="4" t="s">
        <v>33</v>
      </c>
      <c r="C34" s="1"/>
    </row>
    <row r="35" spans="2:3" x14ac:dyDescent="0.25">
      <c r="B35" t="s">
        <v>30</v>
      </c>
      <c r="C35" s="3">
        <v>150</v>
      </c>
    </row>
    <row r="36" spans="2:3" x14ac:dyDescent="0.25">
      <c r="B36" t="s">
        <v>31</v>
      </c>
      <c r="C36" s="3">
        <v>5000</v>
      </c>
    </row>
    <row r="37" spans="2:3" x14ac:dyDescent="0.25">
      <c r="B37" t="s">
        <v>32</v>
      </c>
      <c r="C37" s="14">
        <v>50</v>
      </c>
    </row>
    <row r="38" spans="2:3" x14ac:dyDescent="0.25">
      <c r="C38" s="14"/>
    </row>
    <row r="39" spans="2:3" x14ac:dyDescent="0.25">
      <c r="B39" t="s">
        <v>37</v>
      </c>
      <c r="C39" s="3">
        <v>20</v>
      </c>
    </row>
    <row r="40" spans="2:3" x14ac:dyDescent="0.25">
      <c r="C40" s="3"/>
    </row>
    <row r="41" spans="2:3" x14ac:dyDescent="0.25">
      <c r="B41" t="s">
        <v>38</v>
      </c>
      <c r="C41" s="1">
        <v>0.03</v>
      </c>
    </row>
    <row r="42" spans="2:3" x14ac:dyDescent="0.25">
      <c r="C42" s="3"/>
    </row>
    <row r="43" spans="2:3" x14ac:dyDescent="0.25">
      <c r="B43" t="s">
        <v>39</v>
      </c>
      <c r="C43" s="3"/>
    </row>
    <row r="44" spans="2:3" x14ac:dyDescent="0.25">
      <c r="B44" t="s">
        <v>48</v>
      </c>
      <c r="C44" s="3"/>
    </row>
    <row r="45" spans="2:3" x14ac:dyDescent="0.25">
      <c r="C45" s="14"/>
    </row>
    <row r="46" spans="2:3" x14ac:dyDescent="0.25">
      <c r="B46" s="4" t="s">
        <v>34</v>
      </c>
    </row>
    <row r="47" spans="2:3" x14ac:dyDescent="0.25">
      <c r="B47" t="s">
        <v>20</v>
      </c>
      <c r="C47" s="3">
        <v>350</v>
      </c>
    </row>
    <row r="48" spans="2:3" x14ac:dyDescent="0.25">
      <c r="B48" s="31" t="s">
        <v>27</v>
      </c>
      <c r="C48" s="14">
        <v>5000</v>
      </c>
    </row>
    <row r="51" spans="2:5" x14ac:dyDescent="0.25">
      <c r="B51" s="12" t="s">
        <v>12</v>
      </c>
      <c r="C51" s="13"/>
      <c r="D51" s="13"/>
      <c r="E51" s="13"/>
    </row>
    <row r="52" spans="2:5" x14ac:dyDescent="0.25">
      <c r="C52" s="11" t="s">
        <v>13</v>
      </c>
      <c r="D52" s="11" t="s">
        <v>14</v>
      </c>
      <c r="E52" s="11" t="s">
        <v>15</v>
      </c>
    </row>
    <row r="53" spans="2:5" x14ac:dyDescent="0.25">
      <c r="B53" t="s">
        <v>16</v>
      </c>
      <c r="C53">
        <v>0.5</v>
      </c>
      <c r="D53">
        <v>2</v>
      </c>
      <c r="E53">
        <v>4</v>
      </c>
    </row>
    <row r="54" spans="2:5" x14ac:dyDescent="0.25">
      <c r="B54" t="s">
        <v>17</v>
      </c>
      <c r="C54">
        <v>1</v>
      </c>
      <c r="D54">
        <v>5</v>
      </c>
      <c r="E54">
        <v>11</v>
      </c>
    </row>
    <row r="55" spans="2:5" x14ac:dyDescent="0.25">
      <c r="B55" t="s">
        <v>18</v>
      </c>
      <c r="C55">
        <v>10</v>
      </c>
      <c r="D55">
        <v>40</v>
      </c>
      <c r="E55">
        <v>80</v>
      </c>
    </row>
    <row r="56" spans="2:5" x14ac:dyDescent="0.25">
      <c r="B56" t="s">
        <v>19</v>
      </c>
      <c r="C56">
        <v>1</v>
      </c>
      <c r="D56">
        <v>4</v>
      </c>
      <c r="E56">
        <v>8</v>
      </c>
    </row>
  </sheetData>
  <dataValidations count="1">
    <dataValidation type="list" allowBlank="1" showInputMessage="1" showErrorMessage="1" sqref="C18" xr:uid="{1D1D4C61-923A-2949-A2BC-EF72F4057B10}">
      <formula1>"100%, 75%, 50%, 25%, 0%"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5D1F9-E3C9-8143-96A2-CA8D7491A7A8}">
  <dimension ref="B2:H21"/>
  <sheetViews>
    <sheetView showGridLines="0" tabSelected="1" topLeftCell="B4" workbookViewId="0">
      <selection activeCell="G11" sqref="G11"/>
    </sheetView>
  </sheetViews>
  <sheetFormatPr defaultColWidth="11" defaultRowHeight="15.75" x14ac:dyDescent="0.25"/>
  <cols>
    <col min="2" max="2" width="23.125" customWidth="1"/>
    <col min="3" max="3" width="16" customWidth="1"/>
    <col min="4" max="4" width="15.875" customWidth="1"/>
    <col min="5" max="5" width="15.375" customWidth="1"/>
  </cols>
  <sheetData>
    <row r="2" spans="2:5" ht="21" x14ac:dyDescent="0.35">
      <c r="B2" s="22" t="s">
        <v>25</v>
      </c>
      <c r="C2" s="23"/>
      <c r="D2" s="23"/>
      <c r="E2" s="23"/>
    </row>
    <row r="3" spans="2:5" ht="6.95" customHeight="1" x14ac:dyDescent="0.25"/>
    <row r="4" spans="2:5" x14ac:dyDescent="0.25">
      <c r="B4" s="24" t="s">
        <v>11</v>
      </c>
      <c r="C4" s="25">
        <v>1500</v>
      </c>
    </row>
    <row r="5" spans="2:5" ht="6.95" customHeight="1" x14ac:dyDescent="0.25">
      <c r="C5" s="2"/>
    </row>
    <row r="6" spans="2:5" x14ac:dyDescent="0.25">
      <c r="B6" s="6"/>
      <c r="C6" s="21" t="s">
        <v>13</v>
      </c>
      <c r="D6" s="21" t="s">
        <v>14</v>
      </c>
      <c r="E6" s="21" t="s">
        <v>15</v>
      </c>
    </row>
    <row r="7" spans="2:5" x14ac:dyDescent="0.25">
      <c r="B7" s="35" t="s">
        <v>36</v>
      </c>
      <c r="C7" s="36"/>
      <c r="D7" s="36"/>
      <c r="E7" s="36"/>
    </row>
    <row r="8" spans="2:5" x14ac:dyDescent="0.25">
      <c r="B8" t="s">
        <v>40</v>
      </c>
      <c r="C8" s="15">
        <f>'Profit Calculations'!$C$4*'Assumptions '!$C$7*'Assumptions '!$C$9*'Assumptions '!$C$19*'Assumptions '!C53</f>
        <v>3759</v>
      </c>
      <c r="D8" s="15">
        <f>$C$4*'Assumptions '!C7*'Assumptions '!C9*'Assumptions '!C19*'Assumptions '!D53</f>
        <v>15036</v>
      </c>
      <c r="E8" s="15">
        <f>$C$4*'Assumptions '!C7*'Assumptions '!C9*'Assumptions '!E53*'Assumptions '!C19</f>
        <v>30072</v>
      </c>
    </row>
    <row r="9" spans="2:5" x14ac:dyDescent="0.25">
      <c r="B9" t="s">
        <v>41</v>
      </c>
      <c r="C9" s="16">
        <f>'Profit Calculations'!C4*'Assumptions '!C14*'Assumptions '!C16*'Assumptions '!C19*'Assumptions '!C54</f>
        <v>5407.9500000000007</v>
      </c>
      <c r="D9" s="16">
        <f>'Profit Calculations'!C4*'Assumptions '!C14*'Assumptions '!C16*'Assumptions '!C19*'Assumptions '!D54</f>
        <v>27039.750000000004</v>
      </c>
      <c r="E9" s="16">
        <f>C4*'Assumptions '!C14*'Assumptions '!C16*'Assumptions '!C19*'Assumptions '!E54</f>
        <v>59487.450000000012</v>
      </c>
    </row>
    <row r="10" spans="2:5" x14ac:dyDescent="0.25">
      <c r="B10" s="19" t="s">
        <v>21</v>
      </c>
      <c r="C10" s="15">
        <f>SUM(C8:C9)</f>
        <v>9166.9500000000007</v>
      </c>
      <c r="D10" s="15">
        <f t="shared" ref="D10:E10" si="0">SUM(D8:D9)</f>
        <v>42075.75</v>
      </c>
      <c r="E10" s="15">
        <f t="shared" si="0"/>
        <v>89559.450000000012</v>
      </c>
    </row>
    <row r="11" spans="2:5" x14ac:dyDescent="0.25">
      <c r="C11" s="15"/>
      <c r="D11" s="15"/>
      <c r="E11" s="15"/>
    </row>
    <row r="12" spans="2:5" x14ac:dyDescent="0.25">
      <c r="B12" s="4" t="s">
        <v>35</v>
      </c>
      <c r="C12" s="15"/>
      <c r="D12" s="15"/>
      <c r="E12" s="15"/>
    </row>
    <row r="13" spans="2:5" x14ac:dyDescent="0.25">
      <c r="B13" t="s">
        <v>42</v>
      </c>
      <c r="C13" s="15">
        <f>IF('Assumptions '!C55&lt;'Assumptions '!$C$37,'Assumptions '!$C$35*'Assumptions '!C55, IF('Assumptions '!C55&gt;='Assumptions '!$C$37,(ROUNDDOWN('Assumptions '!C55/'Assumptions '!$C$37,0)*'Assumptions '!$C$36)+('Assumptions '!C55-(ROUNDDOWN('Assumptions '!C55/'Assumptions '!$C$37,0)*'Assumptions '!$C$37))*'Assumptions '!$C$35))</f>
        <v>1500</v>
      </c>
      <c r="D13" s="15">
        <f>IF('Assumptions '!D55&lt;'Assumptions '!$C$37,'Assumptions '!$C$35*'Assumptions '!D55, IF('Assumptions '!D55&gt;='Assumptions '!$C$37,(ROUNDDOWN('Assumptions '!D55/'Assumptions '!$C$37,0)*'Assumptions '!$C$36)+('Assumptions '!D55-(ROUNDDOWN('Assumptions '!D55/'Assumptions '!$C$37,0)*'Assumptions '!$C$37))*'Assumptions '!$C$35))</f>
        <v>6000</v>
      </c>
      <c r="E13" s="15">
        <f>IF('Assumptions '!E55&lt;'Assumptions '!$C$37,'Assumptions '!$C$35*'Assumptions '!E55, IF('Assumptions '!E55&gt;='Assumptions '!$C$37,(ROUNDDOWN('Assumptions '!E55/'Assumptions '!$C$37,0)*'Assumptions '!$C$36)+('Assumptions '!E55-(ROUNDDOWN('Assumptions '!E55/'Assumptions '!$C$37,0)*'Assumptions '!$C$37))*'Assumptions '!$C$35))</f>
        <v>9500</v>
      </c>
    </row>
    <row r="14" spans="2:5" x14ac:dyDescent="0.25">
      <c r="B14" t="s">
        <v>43</v>
      </c>
      <c r="C14" s="15">
        <f>'Assumptions '!$C$39*'Assumptions '!C56</f>
        <v>20</v>
      </c>
      <c r="D14" s="15">
        <f>'Assumptions '!$C$39*'Assumptions '!D56</f>
        <v>80</v>
      </c>
      <c r="E14" s="15">
        <f>'Assumptions '!$C$39*'Assumptions '!E56</f>
        <v>160</v>
      </c>
    </row>
    <row r="15" spans="2:5" x14ac:dyDescent="0.25">
      <c r="B15" t="s">
        <v>44</v>
      </c>
      <c r="C15" s="15">
        <f>'Assumptions '!$C$41*'Profit Calculations'!C10</f>
        <v>275.00850000000003</v>
      </c>
      <c r="D15" s="15">
        <f>'Assumptions '!$C$41*'Profit Calculations'!D10</f>
        <v>1262.2725</v>
      </c>
      <c r="E15" s="15">
        <f>'Assumptions '!$C$41*'Profit Calculations'!E10</f>
        <v>2686.7835000000005</v>
      </c>
    </row>
    <row r="16" spans="2:5" x14ac:dyDescent="0.25">
      <c r="B16" t="s">
        <v>45</v>
      </c>
      <c r="C16" s="15"/>
      <c r="D16" s="15"/>
      <c r="E16" s="15"/>
    </row>
    <row r="17" spans="2:8" x14ac:dyDescent="0.25">
      <c r="B17" t="s">
        <v>46</v>
      </c>
      <c r="C17" s="15">
        <f>IF($C$4&lt;'Assumptions '!C48,0,IF($C$4&gt;='Assumptions '!C48,ROUNDDOWN($C$4/'Assumptions '!$C$48,0),0))*'Assumptions '!$C$47*'Assumptions '!C56</f>
        <v>0</v>
      </c>
      <c r="D17" s="15">
        <f>IF($C$4&lt;'Assumptions '!C48,0,IF($C$4&gt;='Assumptions '!C48,ROUNDDOWN($C$4/'Assumptions '!$C$48,0),0))*'Assumptions '!$C$47*'Assumptions '!D56</f>
        <v>0</v>
      </c>
      <c r="E17" s="15">
        <f>IF($C$4&lt;'Assumptions '!C48,0,IF($C$4&gt;='Assumptions '!C48,ROUNDDOWN($C$4/'Assumptions '!$C$48,0),0))*'Assumptions '!$C$47*'Assumptions '!E56</f>
        <v>0</v>
      </c>
    </row>
    <row r="18" spans="2:8" x14ac:dyDescent="0.25">
      <c r="B18" t="s">
        <v>47</v>
      </c>
      <c r="C18" s="20">
        <f>($C$4*'Assumptions '!$C$31*'Assumptions '!$C$30)</f>
        <v>3000</v>
      </c>
      <c r="D18" s="20">
        <f>($C$4*'Assumptions '!$C$31*'Assumptions '!$C$30)</f>
        <v>3000</v>
      </c>
      <c r="E18" s="20">
        <f>($C$4*'Assumptions '!$C$31*'Assumptions '!$C$30)</f>
        <v>3000</v>
      </c>
    </row>
    <row r="19" spans="2:8" x14ac:dyDescent="0.25">
      <c r="B19" s="19" t="s">
        <v>53</v>
      </c>
      <c r="C19" s="15">
        <f>SUM(C13:C18)</f>
        <v>4795.0084999999999</v>
      </c>
      <c r="D19" s="15">
        <f t="shared" ref="D19:E19" si="1">SUM(D13:D18)</f>
        <v>10342.272499999999</v>
      </c>
      <c r="E19" s="15">
        <f t="shared" si="1"/>
        <v>15346.783500000001</v>
      </c>
      <c r="F19" s="15">
        <f>C19-(C14+C15+C17)</f>
        <v>4500</v>
      </c>
      <c r="G19" s="38">
        <f>D19-(D15+D14+D17)</f>
        <v>9000</v>
      </c>
      <c r="H19" s="38">
        <f>E19-(E15+E14+E17)</f>
        <v>12500</v>
      </c>
    </row>
    <row r="20" spans="2:8" x14ac:dyDescent="0.25">
      <c r="C20" s="15"/>
      <c r="D20" s="15"/>
      <c r="E20" s="15"/>
    </row>
    <row r="21" spans="2:8" ht="16.5" thickBot="1" x14ac:dyDescent="0.3">
      <c r="B21" s="18" t="s">
        <v>23</v>
      </c>
      <c r="C21" s="17">
        <f>C10-C19</f>
        <v>4371.9415000000008</v>
      </c>
      <c r="D21" s="17">
        <f>D10-D19</f>
        <v>31733.477500000001</v>
      </c>
      <c r="E21" s="17">
        <f>E10-E19</f>
        <v>74212.666500000007</v>
      </c>
    </row>
  </sheetData>
  <dataValidations count="1">
    <dataValidation type="whole" allowBlank="1" showInputMessage="1" showErrorMessage="1" sqref="C4" xr:uid="{3CCAD384-B360-8644-AAE2-61845AD663E3}">
      <formula1>10</formula1>
      <formula2>100000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Assumptions </vt:lpstr>
      <vt:lpstr>Profit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Haleigh Glenn</dc:creator>
  <cp:lastModifiedBy>Nehemiah Stewart</cp:lastModifiedBy>
  <dcterms:created xsi:type="dcterms:W3CDTF">2020-05-31T23:17:06Z</dcterms:created>
  <dcterms:modified xsi:type="dcterms:W3CDTF">2020-06-18T21:18:55Z</dcterms:modified>
</cp:coreProperties>
</file>