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5cc8befff9d8c/CooperFiles/SecondYear/Semester1/Physics Lab/Lab 1/"/>
    </mc:Choice>
  </mc:AlternateContent>
  <xr:revisionPtr revIDLastSave="323" documentId="8_{5662CD5D-0A5A-446D-A994-18ABEE89B0E0}" xr6:coauthVersionLast="47" xr6:coauthVersionMax="47" xr10:uidLastSave="{7971724B-4ED5-461E-ACA4-F250B72EB01F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Sheet1!$E$157:$E$175</definedName>
    <definedName name="_xlchart.v1.1" hidden="1">Sheet1!$B$157:$B$175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F63" i="1"/>
  <c r="E73" i="1"/>
  <c r="D157" i="1"/>
  <c r="G157" i="1"/>
  <c r="E63" i="1"/>
  <c r="F117" i="1"/>
  <c r="F104" i="1"/>
  <c r="D123" i="1"/>
  <c r="D110" i="1"/>
  <c r="E83" i="1"/>
  <c r="E53" i="1"/>
  <c r="E25" i="1"/>
  <c r="E5" i="1"/>
  <c r="E15" i="1"/>
  <c r="F15" i="1"/>
  <c r="M157" i="1"/>
  <c r="M159" i="1"/>
  <c r="M160" i="1"/>
  <c r="M163" i="1"/>
  <c r="M165" i="1"/>
  <c r="M166" i="1"/>
  <c r="M167" i="1"/>
  <c r="M168" i="1"/>
  <c r="M169" i="1"/>
  <c r="M171" i="1"/>
  <c r="M173" i="1"/>
  <c r="L173" i="1"/>
  <c r="L171" i="1"/>
  <c r="L169" i="1"/>
  <c r="L168" i="1"/>
  <c r="L167" i="1"/>
  <c r="L166" i="1"/>
  <c r="L165" i="1"/>
  <c r="L163" i="1"/>
  <c r="L160" i="1"/>
  <c r="L159" i="1"/>
  <c r="L157" i="1"/>
  <c r="A157" i="1"/>
  <c r="A164" i="1"/>
  <c r="A167" i="1"/>
  <c r="A172" i="1"/>
  <c r="A175" i="1"/>
  <c r="E157" i="1"/>
  <c r="E163" i="1"/>
  <c r="E160" i="1"/>
  <c r="E159" i="1"/>
  <c r="E165" i="1"/>
  <c r="E166" i="1"/>
  <c r="E167" i="1"/>
  <c r="E168" i="1"/>
  <c r="E169" i="1"/>
  <c r="E171" i="1"/>
  <c r="E173" i="1"/>
  <c r="B175" i="1"/>
  <c r="B172" i="1"/>
  <c r="B167" i="1"/>
  <c r="B164" i="1"/>
  <c r="B157" i="1"/>
  <c r="B123" i="1"/>
  <c r="B110" i="1"/>
  <c r="D84" i="1"/>
  <c r="D85" i="1"/>
  <c r="D86" i="1"/>
  <c r="D87" i="1"/>
  <c r="D88" i="1"/>
  <c r="D83" i="1"/>
  <c r="D30" i="1"/>
  <c r="D29" i="1"/>
  <c r="D28" i="1"/>
  <c r="D27" i="1"/>
  <c r="D26" i="1"/>
  <c r="D25" i="1"/>
  <c r="F25" i="1" s="1"/>
  <c r="D40" i="1"/>
  <c r="D39" i="1"/>
  <c r="D38" i="1"/>
  <c r="D37" i="1"/>
  <c r="D36" i="1"/>
  <c r="D35" i="1"/>
  <c r="F35" i="1" s="1"/>
  <c r="D58" i="1"/>
  <c r="D57" i="1"/>
  <c r="D56" i="1"/>
  <c r="D55" i="1"/>
  <c r="D54" i="1"/>
  <c r="D53" i="1"/>
  <c r="F53" i="1" s="1"/>
  <c r="D68" i="1"/>
  <c r="D67" i="1"/>
  <c r="D66" i="1"/>
  <c r="D65" i="1"/>
  <c r="D64" i="1"/>
  <c r="D63" i="1"/>
  <c r="D78" i="1"/>
  <c r="D77" i="1"/>
  <c r="D76" i="1"/>
  <c r="F73" i="1" s="1"/>
  <c r="D75" i="1"/>
  <c r="D74" i="1"/>
  <c r="D73" i="1"/>
  <c r="B79" i="1" s="1"/>
  <c r="D16" i="1"/>
  <c r="D17" i="1"/>
  <c r="D18" i="1"/>
  <c r="D19" i="1"/>
  <c r="D20" i="1"/>
  <c r="D15" i="1"/>
  <c r="D6" i="1"/>
  <c r="D7" i="1"/>
  <c r="D8" i="1"/>
  <c r="D9" i="1"/>
  <c r="D10" i="1"/>
  <c r="D5" i="1"/>
  <c r="D69" i="1" l="1"/>
  <c r="D79" i="1"/>
  <c r="B89" i="1"/>
  <c r="D31" i="1"/>
  <c r="B41" i="1"/>
  <c r="D21" i="1"/>
  <c r="C11" i="1"/>
  <c r="B69" i="1"/>
  <c r="D41" i="1"/>
  <c r="B21" i="1"/>
  <c r="D59" i="1"/>
  <c r="H59" i="1" a="1"/>
  <c r="H59" i="1" s="1"/>
  <c r="B59" i="1"/>
  <c r="F5" i="1"/>
  <c r="E11" i="1" s="1"/>
  <c r="B31" i="1"/>
  <c r="B176" i="1"/>
  <c r="E176" i="1"/>
  <c r="F157" i="1"/>
  <c r="G176" i="1" s="1"/>
  <c r="C157" i="1"/>
  <c r="F83" i="1"/>
  <c r="D89" i="1" s="1"/>
  <c r="D17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<sst xmlns="http://schemas.openxmlformats.org/spreadsheetml/2006/main" count="105" uniqueCount="54">
  <si>
    <t>Part A</t>
  </si>
  <si>
    <t>Diameter of the cylindrical disc (Linear Scale)</t>
  </si>
  <si>
    <t>Right Reading (..)</t>
  </si>
  <si>
    <t>Left Reading (..)</t>
  </si>
  <si>
    <t>Length (…)</t>
  </si>
  <si>
    <t>Instrumental Error (…)</t>
  </si>
  <si>
    <t>Random Error(…)</t>
  </si>
  <si>
    <t>Thickness of the cylindrical disc (Linear Scale)</t>
  </si>
  <si>
    <t>Instrumental Uncertainty  = 0.5/smallest scale</t>
  </si>
  <si>
    <t>Diameter of the cylindrical disc (Vernier Caliper)</t>
  </si>
  <si>
    <t>Zero Error (…)</t>
  </si>
  <si>
    <t>Corrected Length (…)</t>
  </si>
  <si>
    <t>Thickness of the cylindrical disc (Vernier Caliper)</t>
  </si>
  <si>
    <t>Part B</t>
  </si>
  <si>
    <t>Length of the rectangular object (Vernier Caliper)</t>
  </si>
  <si>
    <t>Width of the rectangular object (Vernier Caliper)</t>
  </si>
  <si>
    <t>Thickness of the rectangular object (Micrometer)</t>
  </si>
  <si>
    <t xml:space="preserve">  - 0.008 mm</t>
  </si>
  <si>
    <t>Thickness of the cylindrical disc (Micrometer)</t>
  </si>
  <si>
    <t>Part B (cont'd)</t>
  </si>
  <si>
    <t>Mass of cylindrical disc (Digital Balance)</t>
  </si>
  <si>
    <t>Mass (…)</t>
  </si>
  <si>
    <t>Corrected Mass (…)</t>
  </si>
  <si>
    <t>Mass of the rectangular object (Digital Balance)</t>
  </si>
  <si>
    <t>Part C</t>
  </si>
  <si>
    <t>Sample Std Deviation (…)</t>
  </si>
  <si>
    <t>SDOM(…)</t>
  </si>
  <si>
    <t xml:space="preserve">Corrected Length (…) </t>
  </si>
  <si>
    <t>Sample Std Deviation(…)</t>
  </si>
  <si>
    <t>Left Reading (mm)</t>
  </si>
  <si>
    <t>units mm</t>
  </si>
  <si>
    <t>Length (mm)</t>
  </si>
  <si>
    <t>Instrumental Error (mm)</t>
  </si>
  <si>
    <t>Random Error(mm)</t>
  </si>
  <si>
    <t>Mass (g)</t>
  </si>
  <si>
    <t>units g</t>
  </si>
  <si>
    <t>±</t>
  </si>
  <si>
    <t>instrumental error = +/- .001</t>
  </si>
  <si>
    <t>Bottle 24</t>
  </si>
  <si>
    <t>Bottle 7</t>
  </si>
  <si>
    <t>question 3, no, it doesn’t, it is skewed left</t>
  </si>
  <si>
    <t>14.0+0.125</t>
  </si>
  <si>
    <t>question 3, no, it doesn’t, it is skewed right</t>
  </si>
  <si>
    <t>Column1</t>
  </si>
  <si>
    <t>Column2</t>
  </si>
  <si>
    <t>Column3</t>
  </si>
  <si>
    <t>Column4</t>
  </si>
  <si>
    <t>Mean =</t>
  </si>
  <si>
    <t xml:space="preserve">Corrected  Length (mm) </t>
  </si>
  <si>
    <t>for both the random error was of greater magnitude than the instrumental error</t>
  </si>
  <si>
    <r>
      <t>density g/mm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</si>
  <si>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True Value</t>
  </si>
  <si>
    <t>Cylindrical object</t>
  </si>
  <si>
    <t>Rectangular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</si>
</sst>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0" xfId="0" applyFont="1"/>
    <xf numFmtId="0" fontId="2" fillId="0" borderId="17" xfId="0" applyFont="1" applyBorder="1"/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164" fontId="1" fillId="0" borderId="10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0" fontId="1" fillId="0" borderId="0" xfId="0" applyFont="1"/>
    <xf numFmtId="0" fontId="1" fillId="0" borderId="2" xfId="0" applyFont="1" applyBorder="1"/>
    <xf numFmtId="0" fontId="1" fillId="0" borderId="10" xfId="0" applyFont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165" fontId="1" fillId="0" borderId="10" xfId="0" applyNumberFormat="1" applyFont="1" applyBorder="1"/>
    <xf numFmtId="165" fontId="2" fillId="0" borderId="14" xfId="0" applyNumberFormat="1" applyFont="1" applyBorder="1" applyAlignment="1">
      <alignment horizontal="left"/>
    </xf>
    <xf numFmtId="165" fontId="2" fillId="0" borderId="15" xfId="0" applyNumberFormat="1" applyFont="1" applyBorder="1" applyAlignment="1">
      <alignment horizontal="left"/>
    </xf>
    <xf numFmtId="165" fontId="2" fillId="0" borderId="16" xfId="0" applyNumberFormat="1" applyFont="1" applyBorder="1" applyAlignment="1">
      <alignment horizontal="left"/>
    </xf>
    <xf numFmtId="165" fontId="1" fillId="0" borderId="18" xfId="0" applyNumberFormat="1" applyFont="1" applyBorder="1"/>
    <xf numFmtId="165" fontId="0" fillId="0" borderId="0" xfId="0" applyNumberFormat="1" applyBorder="1"/>
    <xf numFmtId="0" fontId="1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1" fillId="0" borderId="20" xfId="0" applyNumberFormat="1" applyFont="1" applyBorder="1"/>
    <xf numFmtId="164" fontId="1" fillId="0" borderId="3" xfId="0" applyNumberFormat="1" applyFont="1" applyBorder="1"/>
    <xf numFmtId="0" fontId="1" fillId="0" borderId="24" xfId="0" applyFont="1" applyBorder="1"/>
    <xf numFmtId="164" fontId="1" fillId="2" borderId="25" xfId="0" applyNumberFormat="1" applyFont="1" applyFill="1" applyBorder="1"/>
    <xf numFmtId="165" fontId="1" fillId="2" borderId="27" xfId="0" applyNumberFormat="1" applyFont="1" applyFill="1" applyBorder="1" applyAlignment="1">
      <alignment horizontal="left"/>
    </xf>
    <xf numFmtId="165" fontId="2" fillId="2" borderId="29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2" fillId="2" borderId="30" xfId="0" applyNumberFormat="1" applyFont="1" applyFill="1" applyBorder="1" applyAlignment="1">
      <alignment horizontal="left"/>
    </xf>
    <xf numFmtId="165" fontId="1" fillId="2" borderId="26" xfId="0" applyNumberFormat="1" applyFont="1" applyFill="1" applyBorder="1" applyAlignment="1">
      <alignment horizontal="left"/>
    </xf>
    <xf numFmtId="166" fontId="2" fillId="2" borderId="30" xfId="0" applyNumberFormat="1" applyFont="1" applyFill="1" applyBorder="1" applyAlignment="1">
      <alignment horizontal="left"/>
    </xf>
    <xf numFmtId="2" fontId="2" fillId="2" borderId="30" xfId="0" applyNumberFormat="1" applyFont="1" applyFill="1" applyBorder="1" applyAlignment="1">
      <alignment horizontal="left"/>
    </xf>
    <xf numFmtId="2" fontId="2" fillId="2" borderId="28" xfId="0" applyNumberFormat="1" applyFont="1" applyFill="1" applyBorder="1" applyAlignment="1">
      <alignment horizontal="left"/>
    </xf>
    <xf numFmtId="2" fontId="2" fillId="0" borderId="14" xfId="0" applyNumberFormat="1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165" fontId="1" fillId="0" borderId="23" xfId="0" applyNumberFormat="1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Sheet1!$L$54:$N$54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2.9999999999999997E-4</c:v>
                  </c:pt>
                  <c:pt idx="2">
                    <c:v>2.6999999999999999E-5</c:v>
                  </c:pt>
                </c:numCache>
              </c:numRef>
            </c:plus>
            <c:minus>
              <c:numRef>
                <c:f>Sheet1!$L$54:$N$54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2.9999999999999997E-4</c:v>
                  </c:pt>
                  <c:pt idx="2">
                    <c:v>2.6999999999999999E-5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Sheet1!$H$59:$J$59</c:f>
              <c:strCache>
                <c:ptCount val="3"/>
                <c:pt idx="0">
                  <c:v>True Value</c:v>
                </c:pt>
                <c:pt idx="1">
                  <c:v>Cylindrical object</c:v>
                </c:pt>
                <c:pt idx="2">
                  <c:v>Rectangular object</c:v>
                </c:pt>
              </c:strCache>
            </c:strRef>
          </c:cat>
          <c:val>
            <c:numRef>
              <c:f>Sheet1!$H$60:$J$60</c:f>
              <c:numCache>
                <c:formatCode>General</c:formatCode>
                <c:ptCount val="3"/>
                <c:pt idx="0">
                  <c:v>2.7000000000000001E-3</c:v>
                </c:pt>
                <c:pt idx="1">
                  <c:v>2.7000000000000001E-3</c:v>
                </c:pt>
                <c:pt idx="2">
                  <c:v>3.0959999999999998E-3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E-40E7-85E3-A1366AF00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547433040"/>
        <c:axId val="547419312"/>
      </c:barChart>
      <c:catAx>
        <c:axId val="54743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19312"/>
        <c:crosses val="autoZero"/>
        <c:auto val="1"/>
        <c:lblAlgn val="ctr"/>
        <c:lblOffset val="100"/>
        <c:noMultiLvlLbl val="0"/>
      </c:catAx>
      <c:valAx>
        <c:axId val="5474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Bottle 24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Bottle 24 Histogram</a:t>
          </a:r>
        </a:p>
      </cx:txPr>
    </cx:title>
    <cx:plotArea>
      <cx:plotAreaRegion>
        <cx:series layoutId="clusteredColumn" uniqueId="{898E7DE6-9836-45B8-B089-F1DE6328F4D6}">
          <cx:dataId val="0"/>
          <cx:layoutPr>
            <cx:binning intervalClosed="r">
              <cx:binSize val="0.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Bottle 7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Bottle 7 Histogram</a:t>
          </a:r>
        </a:p>
      </cx:txPr>
    </cx:title>
    <cx:plotArea>
      <cx:plotAreaRegion>
        <cx:series layoutId="clusteredColumn" uniqueId="{82E34580-535F-499B-AA46-1F4C8027F327}">
          <cx:dataId val="0"/>
          <cx:layoutPr>
            <cx:binning intervalClosed="r">
              <cx:binSize val="0.3500000000000000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579903</xdr:colOff>
      <xdr:row>177</xdr:row>
      <xdr:rowOff>29133</xdr:rowOff>
    </xdr:from>
    <xdr:to>
      <xdr:col>4</xdr:col>
      <xdr:colOff>1022535</xdr:colOff>
      <xdr:row>192</xdr:row>
      <xdr:rowOff>82922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CEA13C8-D5EC-407A-8AFE-F38F726DE7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9903" y="37495721"/>
              <a:ext cx="6652932" cy="27684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1246653</xdr:colOff>
      <xdr:row>177</xdr:row>
      <xdr:rowOff>51546</xdr:rowOff>
    </xdr:from>
    <xdr:to>
      <xdr:col>9</xdr:col>
      <xdr:colOff>462241</xdr:colOff>
      <xdr:row>192</xdr:row>
      <xdr:rowOff>105335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F38B527-4B34-41CF-ACB9-6C2CE35AD1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6953" y="37518134"/>
              <a:ext cx="5082988" cy="27684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448235</xdr:colOff>
      <xdr:row>7</xdr:row>
      <xdr:rowOff>1</xdr:rowOff>
    </xdr:from>
    <xdr:to>
      <xdr:col>16</xdr:col>
      <xdr:colOff>525565</xdr:colOff>
      <xdr:row>15</xdr:row>
      <xdr:rowOff>1053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B997475-3B80-40D9-890C-9049FA576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0" y="1692089"/>
          <a:ext cx="7075653" cy="1615539"/>
        </a:xfrm>
        <a:prstGeom prst="rect">
          <a:avLst/>
        </a:prstGeom>
      </xdr:spPr>
    </xdr:pic>
    <xdr:clientData/>
  </xdr:twoCellAnchor>
  <xdr:twoCellAnchor editAs="oneCell">
    <xdr:from>
      <xdr:col>6</xdr:col>
      <xdr:colOff>437029</xdr:colOff>
      <xdr:row>15</xdr:row>
      <xdr:rowOff>56029</xdr:rowOff>
    </xdr:from>
    <xdr:to>
      <xdr:col>17</xdr:col>
      <xdr:colOff>22919</xdr:colOff>
      <xdr:row>17</xdr:row>
      <xdr:rowOff>185915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2CE27BDA-8140-4378-A085-286DFB9DA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23294" y="3395382"/>
          <a:ext cx="7219213" cy="529936"/>
        </a:xfrm>
        <a:prstGeom prst="rect">
          <a:avLst/>
        </a:prstGeom>
      </xdr:spPr>
    </xdr:pic>
    <xdr:clientData/>
  </xdr:twoCellAnchor>
  <xdr:twoCellAnchor editAs="oneCell">
    <xdr:from>
      <xdr:col>7</xdr:col>
      <xdr:colOff>201705</xdr:colOff>
      <xdr:row>18</xdr:row>
      <xdr:rowOff>156882</xdr:rowOff>
    </xdr:from>
    <xdr:to>
      <xdr:col>17</xdr:col>
      <xdr:colOff>4053</xdr:colOff>
      <xdr:row>26</xdr:row>
      <xdr:rowOff>67409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1175971F-B1CF-442B-ACCB-EE048EF6B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16352" y="4101353"/>
          <a:ext cx="6659383" cy="1754455"/>
        </a:xfrm>
        <a:prstGeom prst="rect">
          <a:avLst/>
        </a:prstGeom>
      </xdr:spPr>
    </xdr:pic>
    <xdr:clientData/>
  </xdr:twoCellAnchor>
  <xdr:twoCellAnchor editAs="oneCell">
    <xdr:from>
      <xdr:col>6</xdr:col>
      <xdr:colOff>235323</xdr:colOff>
      <xdr:row>26</xdr:row>
      <xdr:rowOff>89647</xdr:rowOff>
    </xdr:from>
    <xdr:to>
      <xdr:col>17</xdr:col>
      <xdr:colOff>366273</xdr:colOff>
      <xdr:row>31</xdr:row>
      <xdr:rowOff>57</xdr:rowOff>
    </xdr:to>
    <xdr:pic>
      <xdr:nvPicPr>
        <xdr:cNvPr id="13" name="Picture 6">
          <a:extLst>
            <a:ext uri="{FF2B5EF4-FFF2-40B4-BE49-F238E27FC236}">
              <a16:creationId xmlns:a16="http://schemas.microsoft.com/office/drawing/2014/main" id="{6B22C690-982C-4F8F-B13B-AD578669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21588" y="5905500"/>
          <a:ext cx="7762685" cy="920656"/>
        </a:xfrm>
        <a:prstGeom prst="rect">
          <a:avLst/>
        </a:prstGeom>
      </xdr:spPr>
    </xdr:pic>
    <xdr:clientData/>
  </xdr:twoCellAnchor>
  <xdr:twoCellAnchor editAs="oneCell">
    <xdr:from>
      <xdr:col>9</xdr:col>
      <xdr:colOff>280148</xdr:colOff>
      <xdr:row>32</xdr:row>
      <xdr:rowOff>44824</xdr:rowOff>
    </xdr:from>
    <xdr:to>
      <xdr:col>16</xdr:col>
      <xdr:colOff>175783</xdr:colOff>
      <xdr:row>36</xdr:row>
      <xdr:rowOff>168287</xdr:rowOff>
    </xdr:to>
    <xdr:pic>
      <xdr:nvPicPr>
        <xdr:cNvPr id="17" name="Picture 8">
          <a:extLst>
            <a:ext uri="{FF2B5EF4-FFF2-40B4-BE49-F238E27FC236}">
              <a16:creationId xmlns:a16="http://schemas.microsoft.com/office/drawing/2014/main" id="{D84AD0E7-19DC-40D5-AE98-5FCF22062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93824" y="7070912"/>
          <a:ext cx="4329522" cy="1128350"/>
        </a:xfrm>
        <a:prstGeom prst="rect">
          <a:avLst/>
        </a:prstGeom>
      </xdr:spPr>
    </xdr:pic>
    <xdr:clientData/>
  </xdr:twoCellAnchor>
  <xdr:twoCellAnchor>
    <xdr:from>
      <xdr:col>11</xdr:col>
      <xdr:colOff>577498</xdr:colOff>
      <xdr:row>55</xdr:row>
      <xdr:rowOff>23277</xdr:rowOff>
    </xdr:from>
    <xdr:to>
      <xdr:col>19</xdr:col>
      <xdr:colOff>70814</xdr:colOff>
      <xdr:row>67</xdr:row>
      <xdr:rowOff>131959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3A09A81F-C3F6-4F0F-8F3A-B4975ACB2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EA6C9-D4C6-4DA1-9948-C5679B6EC836}" name="Table1" displayName="Table1" ref="B3:F11" headerRowDxfId="11" tableBorderDxfId="10">
  <autoFilter ref="B3:F11" xr:uid="{9A2EA6C9-D4C6-4DA1-9948-C5679B6EC836}"/>
  <tableColumns count="5">
    <tableColumn id="1" xr3:uid="{1F9A0314-C95A-4AE0-BBC5-A37D6E422BC2}" name="Diameter of the cylindrical disc (Linear Scale)" totalsRowLabel="Total" dataDxfId="9" totalsRowDxfId="8"/>
    <tableColumn id="2" xr3:uid="{F764CB66-B6B3-472B-A891-D9321C2CDE6B}" name="Column1" dataDxfId="7" totalsRowDxfId="6"/>
    <tableColumn id="3" xr3:uid="{66020EAC-4A0C-46C8-A531-5911D159BEA3}" name="Column2" dataDxfId="5" totalsRowDxfId="4"/>
    <tableColumn id="4" xr3:uid="{CB9BAE34-86B5-4A30-9F37-4526295DE635}" name="Column3" dataDxfId="3" totalsRowDxfId="2"/>
    <tableColumn id="5" xr3:uid="{241F2EE8-AB97-4E53-8CBC-F8562314E6C9}" name="Column4" totalsRowFunction="count" dataDxfId="1" totalsRow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"/>
  <sheetViews>
    <sheetView tabSelected="1" topLeftCell="E44" zoomScale="93" zoomScaleNormal="100" workbookViewId="0">
      <selection activeCell="P52" sqref="P52"/>
    </sheetView>
  </sheetViews>
  <sheetFormatPr defaultColWidth="8.86328125" defaultRowHeight="14.25" x14ac:dyDescent="0.45"/>
  <cols>
    <col min="1" max="1" width="8.265625" bestFit="1" customWidth="1"/>
    <col min="2" max="2" width="46.86328125" customWidth="1"/>
    <col min="3" max="3" width="17.3984375" customWidth="1"/>
    <col min="4" max="4" width="14.3984375" customWidth="1"/>
    <col min="5" max="5" width="27.86328125" customWidth="1"/>
    <col min="6" max="6" width="18.265625" customWidth="1"/>
    <col min="7" max="7" width="10.86328125" customWidth="1"/>
    <col min="8" max="8" width="16.265625" customWidth="1"/>
  </cols>
  <sheetData>
    <row r="1" spans="1:6" ht="18" x14ac:dyDescent="0.55000000000000004">
      <c r="A1" s="12" t="s">
        <v>0</v>
      </c>
      <c r="B1" t="s">
        <v>30</v>
      </c>
      <c r="C1" t="s">
        <v>8</v>
      </c>
    </row>
    <row r="2" spans="1:6" ht="18" x14ac:dyDescent="0.55000000000000004">
      <c r="A2" s="4"/>
    </row>
    <row r="3" spans="1:6" ht="16.149999999999999" thickBot="1" x14ac:dyDescent="0.55000000000000004">
      <c r="A3" s="20"/>
      <c r="B3" s="33" t="s">
        <v>1</v>
      </c>
      <c r="C3" s="33" t="s">
        <v>43</v>
      </c>
      <c r="D3" s="33" t="s">
        <v>44</v>
      </c>
      <c r="E3" s="33" t="s">
        <v>45</v>
      </c>
      <c r="F3" s="33" t="s">
        <v>46</v>
      </c>
    </row>
    <row r="4" spans="1:6" ht="15.75" x14ac:dyDescent="0.5">
      <c r="A4" s="20"/>
      <c r="B4" s="5" t="s">
        <v>2</v>
      </c>
      <c r="C4" s="6" t="s">
        <v>29</v>
      </c>
      <c r="D4" s="6" t="s">
        <v>31</v>
      </c>
      <c r="E4" s="7" t="s">
        <v>32</v>
      </c>
      <c r="F4" s="8" t="s">
        <v>33</v>
      </c>
    </row>
    <row r="5" spans="1:6" ht="15.75" x14ac:dyDescent="0.5">
      <c r="A5" s="20"/>
      <c r="B5" s="17">
        <v>60.9</v>
      </c>
      <c r="C5" s="18">
        <v>10</v>
      </c>
      <c r="D5" s="21">
        <f>B5-C5</f>
        <v>50.9</v>
      </c>
      <c r="E5" s="49">
        <f>SQRT(2*0.5^2)</f>
        <v>0.70710678118654757</v>
      </c>
      <c r="F5" s="48">
        <f>_xlfn.STDEV.S(D5:D10)</f>
        <v>0.19407902170679547</v>
      </c>
    </row>
    <row r="6" spans="1:6" ht="15.75" x14ac:dyDescent="0.5">
      <c r="A6" s="20"/>
      <c r="B6" s="17">
        <v>70.900000000000006</v>
      </c>
      <c r="C6" s="18">
        <v>20</v>
      </c>
      <c r="D6" s="21">
        <f t="shared" ref="D6:D10" si="0">B6-C6</f>
        <v>50.900000000000006</v>
      </c>
      <c r="E6" s="40"/>
      <c r="F6" s="32"/>
    </row>
    <row r="7" spans="1:6" ht="15.75" x14ac:dyDescent="0.5">
      <c r="A7" s="20"/>
      <c r="B7" s="17">
        <v>65.599999999999994</v>
      </c>
      <c r="C7" s="18">
        <v>15</v>
      </c>
      <c r="D7" s="21">
        <f t="shared" si="0"/>
        <v>50.599999999999994</v>
      </c>
      <c r="E7" s="40"/>
      <c r="F7" s="32"/>
    </row>
    <row r="8" spans="1:6" ht="15.75" x14ac:dyDescent="0.5">
      <c r="A8" s="20"/>
      <c r="B8" s="17">
        <v>71.7</v>
      </c>
      <c r="C8" s="18">
        <v>21</v>
      </c>
      <c r="D8" s="21">
        <f t="shared" si="0"/>
        <v>50.7</v>
      </c>
      <c r="E8" s="40"/>
      <c r="F8" s="32"/>
    </row>
    <row r="9" spans="1:6" ht="15.75" x14ac:dyDescent="0.5">
      <c r="A9" s="20"/>
      <c r="B9" s="17">
        <v>80.900000000000006</v>
      </c>
      <c r="C9" s="18">
        <v>30.5</v>
      </c>
      <c r="D9" s="21">
        <f t="shared" si="0"/>
        <v>50.400000000000006</v>
      </c>
      <c r="E9" s="40"/>
      <c r="F9" s="32"/>
    </row>
    <row r="10" spans="1:6" ht="16.149999999999999" thickBot="1" x14ac:dyDescent="0.55000000000000004">
      <c r="A10" s="20"/>
      <c r="B10" s="34">
        <v>87.6</v>
      </c>
      <c r="C10" s="35">
        <v>37</v>
      </c>
      <c r="D10" s="36">
        <f t="shared" si="0"/>
        <v>50.599999999999994</v>
      </c>
      <c r="E10" s="41"/>
      <c r="F10" s="32"/>
    </row>
    <row r="11" spans="1:6" ht="16.149999999999999" thickBot="1" x14ac:dyDescent="0.55000000000000004">
      <c r="A11" s="20"/>
      <c r="B11" s="37" t="s">
        <v>47</v>
      </c>
      <c r="C11" s="43">
        <f>AVERAGE(D5:D10)</f>
        <v>50.683333333333337</v>
      </c>
      <c r="D11" s="38" t="s">
        <v>36</v>
      </c>
      <c r="E11" s="46">
        <f>MAX(F5,E5)</f>
        <v>0.70710678118654757</v>
      </c>
      <c r="F11" s="39"/>
    </row>
    <row r="12" spans="1:6" ht="15.75" x14ac:dyDescent="0.5">
      <c r="A12" s="20"/>
    </row>
    <row r="13" spans="1:6" ht="16.149999999999999" thickBot="1" x14ac:dyDescent="0.55000000000000004">
      <c r="A13" s="20"/>
      <c r="B13" s="73" t="s">
        <v>7</v>
      </c>
      <c r="C13" s="73"/>
      <c r="D13" s="73"/>
      <c r="E13" s="73"/>
      <c r="F13" s="73"/>
    </row>
    <row r="14" spans="1:6" ht="15.75" x14ac:dyDescent="0.5">
      <c r="A14" s="20"/>
      <c r="B14" s="5" t="s">
        <v>2</v>
      </c>
      <c r="C14" s="6" t="s">
        <v>3</v>
      </c>
      <c r="D14" s="6" t="s">
        <v>4</v>
      </c>
      <c r="E14" s="6" t="s">
        <v>5</v>
      </c>
      <c r="F14" s="8" t="s">
        <v>6</v>
      </c>
    </row>
    <row r="15" spans="1:6" ht="15.75" x14ac:dyDescent="0.5">
      <c r="A15" s="20"/>
      <c r="B15" s="17">
        <v>13.1</v>
      </c>
      <c r="C15" s="18">
        <v>10</v>
      </c>
      <c r="D15" s="18">
        <f>B15-C15</f>
        <v>3.0999999999999996</v>
      </c>
      <c r="E15" s="74">
        <f>SQRT(0.5^2 + 0.5^2)</f>
        <v>0.70710678118654757</v>
      </c>
      <c r="F15" s="77">
        <f>_xlfn.STDEV.S(D15:D20)</f>
        <v>0.14719601443879926</v>
      </c>
    </row>
    <row r="16" spans="1:6" ht="15.75" x14ac:dyDescent="0.5">
      <c r="A16" s="20"/>
      <c r="B16" s="17">
        <v>24.2</v>
      </c>
      <c r="C16" s="18">
        <v>21</v>
      </c>
      <c r="D16" s="18">
        <f t="shared" ref="D16:D20" si="1">B16-C16</f>
        <v>3.1999999999999993</v>
      </c>
      <c r="E16" s="75"/>
      <c r="F16" s="78"/>
    </row>
    <row r="17" spans="1:10" ht="15.75" x14ac:dyDescent="0.5">
      <c r="A17" s="20"/>
      <c r="B17" s="17">
        <v>35.1</v>
      </c>
      <c r="C17" s="18">
        <v>32</v>
      </c>
      <c r="D17" s="18">
        <f t="shared" si="1"/>
        <v>3.1000000000000014</v>
      </c>
      <c r="E17" s="75"/>
      <c r="F17" s="78"/>
    </row>
    <row r="18" spans="1:10" ht="15.75" x14ac:dyDescent="0.5">
      <c r="A18" s="20"/>
      <c r="B18" s="17">
        <v>53.9</v>
      </c>
      <c r="C18" s="18">
        <v>50.5</v>
      </c>
      <c r="D18" s="18">
        <f t="shared" si="1"/>
        <v>3.3999999999999986</v>
      </c>
      <c r="E18" s="75"/>
      <c r="F18" s="78"/>
    </row>
    <row r="19" spans="1:10" ht="15.75" x14ac:dyDescent="0.5">
      <c r="A19" s="20"/>
      <c r="B19" s="17">
        <v>76.400000000000006</v>
      </c>
      <c r="C19" s="18">
        <v>73</v>
      </c>
      <c r="D19" s="18">
        <f t="shared" si="1"/>
        <v>3.4000000000000057</v>
      </c>
      <c r="E19" s="75"/>
      <c r="F19" s="78"/>
    </row>
    <row r="20" spans="1:10" ht="16.149999999999999" thickBot="1" x14ac:dyDescent="0.55000000000000004">
      <c r="A20" s="20"/>
      <c r="B20" s="22">
        <v>83.1</v>
      </c>
      <c r="C20" s="18">
        <v>80</v>
      </c>
      <c r="D20" s="18">
        <f t="shared" si="1"/>
        <v>3.0999999999999943</v>
      </c>
      <c r="E20" s="76"/>
      <c r="F20" s="79"/>
    </row>
    <row r="21" spans="1:10" ht="16.149999999999999" thickBot="1" x14ac:dyDescent="0.55000000000000004">
      <c r="A21" s="20"/>
      <c r="B21" s="47">
        <f>AVERAGE(D15:D20)</f>
        <v>3.2166666666666663</v>
      </c>
      <c r="C21" s="28" t="s">
        <v>36</v>
      </c>
      <c r="D21" s="45">
        <f>MAX(E15,F15)</f>
        <v>0.70710678118654757</v>
      </c>
      <c r="E21" s="28"/>
      <c r="F21" s="29"/>
    </row>
    <row r="22" spans="1:10" ht="18" x14ac:dyDescent="0.55000000000000004">
      <c r="A22" s="20"/>
      <c r="B22" s="2"/>
      <c r="C22" s="2"/>
      <c r="D22" s="2"/>
      <c r="E22" s="2"/>
      <c r="F22" s="2"/>
    </row>
    <row r="23" spans="1:10" ht="16.149999999999999" thickBot="1" x14ac:dyDescent="0.55000000000000004">
      <c r="A23" s="20"/>
      <c r="B23" s="54" t="s">
        <v>9</v>
      </c>
      <c r="C23" s="54"/>
      <c r="D23" s="54"/>
      <c r="E23" s="54"/>
      <c r="F23" s="54"/>
    </row>
    <row r="24" spans="1:10" ht="31.5" x14ac:dyDescent="0.5">
      <c r="A24" s="20"/>
      <c r="B24" s="9" t="s">
        <v>10</v>
      </c>
      <c r="C24" s="10" t="s">
        <v>4</v>
      </c>
      <c r="D24" s="10" t="s">
        <v>11</v>
      </c>
      <c r="E24" s="10" t="s">
        <v>5</v>
      </c>
      <c r="F24" s="11" t="s">
        <v>6</v>
      </c>
      <c r="J24" s="20"/>
    </row>
    <row r="25" spans="1:10" ht="15.75" x14ac:dyDescent="0.5">
      <c r="A25" s="20"/>
      <c r="B25" s="70">
        <v>0</v>
      </c>
      <c r="C25" s="24">
        <v>51.1</v>
      </c>
      <c r="D25" s="24">
        <f t="shared" ref="D25:D30" si="2">C25</f>
        <v>51.1</v>
      </c>
      <c r="E25" s="74">
        <f>SQRT(2*0.01^2)</f>
        <v>1.4142135623730951E-2</v>
      </c>
      <c r="F25" s="77">
        <f>_xlfn.STDEV.S(D25:D30)</f>
        <v>0.12307179476495281</v>
      </c>
    </row>
    <row r="26" spans="1:10" ht="15.75" x14ac:dyDescent="0.5">
      <c r="A26" s="20"/>
      <c r="B26" s="71"/>
      <c r="C26" s="24">
        <v>51.06</v>
      </c>
      <c r="D26" s="24">
        <f t="shared" si="2"/>
        <v>51.06</v>
      </c>
      <c r="E26" s="75"/>
      <c r="F26" s="78"/>
    </row>
    <row r="27" spans="1:10" ht="15.75" x14ac:dyDescent="0.5">
      <c r="A27" s="20"/>
      <c r="B27" s="71"/>
      <c r="C27" s="24">
        <v>51.02</v>
      </c>
      <c r="D27" s="24">
        <f t="shared" si="2"/>
        <v>51.02</v>
      </c>
      <c r="E27" s="75"/>
      <c r="F27" s="78"/>
    </row>
    <row r="28" spans="1:10" ht="15.75" x14ac:dyDescent="0.5">
      <c r="A28" s="20"/>
      <c r="B28" s="71"/>
      <c r="C28" s="24">
        <v>50.82</v>
      </c>
      <c r="D28" s="24">
        <f t="shared" si="2"/>
        <v>50.82</v>
      </c>
      <c r="E28" s="75"/>
      <c r="F28" s="78"/>
    </row>
    <row r="29" spans="1:10" ht="15.75" x14ac:dyDescent="0.5">
      <c r="A29" s="20"/>
      <c r="B29" s="71"/>
      <c r="C29" s="24">
        <v>51.1</v>
      </c>
      <c r="D29" s="24">
        <f t="shared" si="2"/>
        <v>51.1</v>
      </c>
      <c r="E29" s="75"/>
      <c r="F29" s="78"/>
    </row>
    <row r="30" spans="1:10" ht="16.149999999999999" thickBot="1" x14ac:dyDescent="0.55000000000000004">
      <c r="A30" s="20"/>
      <c r="B30" s="72"/>
      <c r="C30" s="24">
        <v>51.18</v>
      </c>
      <c r="D30" s="24">
        <f t="shared" si="2"/>
        <v>51.18</v>
      </c>
      <c r="E30" s="76"/>
      <c r="F30" s="79"/>
    </row>
    <row r="31" spans="1:10" ht="16.149999999999999" thickBot="1" x14ac:dyDescent="0.55000000000000004">
      <c r="A31" s="20"/>
      <c r="B31" s="47">
        <f>AVERAGE(D25:D30)</f>
        <v>51.04666666666666</v>
      </c>
      <c r="C31" s="28" t="s">
        <v>36</v>
      </c>
      <c r="D31" s="42">
        <f>MAX(E25,F25)</f>
        <v>0.12307179476495281</v>
      </c>
      <c r="E31" s="28"/>
      <c r="F31" s="29"/>
    </row>
    <row r="33" spans="1:6" ht="16.149999999999999" thickBot="1" x14ac:dyDescent="0.55000000000000004">
      <c r="A33" s="20"/>
      <c r="B33" s="54" t="s">
        <v>12</v>
      </c>
      <c r="C33" s="54"/>
      <c r="D33" s="54"/>
      <c r="E33" s="54"/>
      <c r="F33" s="54"/>
    </row>
    <row r="34" spans="1:6" ht="31.5" x14ac:dyDescent="0.5">
      <c r="A34" s="20"/>
      <c r="B34" s="9" t="s">
        <v>10</v>
      </c>
      <c r="C34" s="10" t="s">
        <v>4</v>
      </c>
      <c r="D34" s="10" t="s">
        <v>11</v>
      </c>
      <c r="E34" s="10" t="s">
        <v>5</v>
      </c>
      <c r="F34" s="11" t="s">
        <v>6</v>
      </c>
    </row>
    <row r="35" spans="1:6" ht="15.75" x14ac:dyDescent="0.5">
      <c r="A35" s="20"/>
      <c r="B35" s="70">
        <v>0</v>
      </c>
      <c r="C35" s="19">
        <v>3.36</v>
      </c>
      <c r="D35" s="24">
        <f t="shared" ref="D35:D40" si="3">C35</f>
        <v>3.36</v>
      </c>
      <c r="E35" s="74">
        <f>SQRT(2*0.01^2)</f>
        <v>1.4142135623730951E-2</v>
      </c>
      <c r="F35" s="51">
        <f>_xlfn.STDEV.S(D35:D40)</f>
        <v>7.5542482529148108E-2</v>
      </c>
    </row>
    <row r="36" spans="1:6" ht="15.75" x14ac:dyDescent="0.5">
      <c r="A36" s="20"/>
      <c r="B36" s="71"/>
      <c r="C36" s="24">
        <v>3.2</v>
      </c>
      <c r="D36" s="24">
        <f t="shared" si="3"/>
        <v>3.2</v>
      </c>
      <c r="E36" s="75"/>
      <c r="F36" s="52"/>
    </row>
    <row r="37" spans="1:6" ht="15.75" x14ac:dyDescent="0.5">
      <c r="A37" s="20"/>
      <c r="B37" s="71"/>
      <c r="C37" s="24">
        <v>3.16</v>
      </c>
      <c r="D37" s="24">
        <f t="shared" si="3"/>
        <v>3.16</v>
      </c>
      <c r="E37" s="75"/>
      <c r="F37" s="52"/>
    </row>
    <row r="38" spans="1:6" ht="15.75" x14ac:dyDescent="0.5">
      <c r="A38" s="20"/>
      <c r="B38" s="71"/>
      <c r="C38" s="24">
        <v>3.26</v>
      </c>
      <c r="D38" s="24">
        <f t="shared" si="3"/>
        <v>3.26</v>
      </c>
      <c r="E38" s="75"/>
      <c r="F38" s="52"/>
    </row>
    <row r="39" spans="1:6" ht="15.75" x14ac:dyDescent="0.5">
      <c r="A39" s="20"/>
      <c r="B39" s="71"/>
      <c r="C39" s="24">
        <v>3.22</v>
      </c>
      <c r="D39" s="24">
        <f t="shared" si="3"/>
        <v>3.22</v>
      </c>
      <c r="E39" s="75"/>
      <c r="F39" s="52"/>
    </row>
    <row r="40" spans="1:6" ht="16.149999999999999" thickBot="1" x14ac:dyDescent="0.55000000000000004">
      <c r="A40" s="20"/>
      <c r="B40" s="72"/>
      <c r="C40" s="24">
        <v>3.16</v>
      </c>
      <c r="D40" s="24">
        <f t="shared" si="3"/>
        <v>3.16</v>
      </c>
      <c r="E40" s="76"/>
      <c r="F40" s="53"/>
    </row>
    <row r="41" spans="1:6" ht="16.149999999999999" thickBot="1" x14ac:dyDescent="0.55000000000000004">
      <c r="A41" s="20"/>
      <c r="B41" s="27">
        <f>AVERAGE(D35:D40)</f>
        <v>3.2266666666666666</v>
      </c>
      <c r="C41" s="28" t="s">
        <v>36</v>
      </c>
      <c r="D41" s="42">
        <f>MAX(E35,F35)</f>
        <v>7.5542482529148108E-2</v>
      </c>
      <c r="E41" s="28"/>
      <c r="F41" s="29"/>
    </row>
    <row r="42" spans="1:6" ht="18" x14ac:dyDescent="0.55000000000000004">
      <c r="A42" s="20"/>
      <c r="B42" s="2"/>
      <c r="C42" s="2"/>
      <c r="D42" s="2"/>
      <c r="E42" s="2"/>
      <c r="F42" s="2"/>
    </row>
    <row r="43" spans="1:6" ht="18" x14ac:dyDescent="0.55000000000000004">
      <c r="A43" s="20"/>
      <c r="B43" s="2"/>
      <c r="C43" s="2"/>
      <c r="D43" s="2"/>
      <c r="E43" s="2"/>
      <c r="F43" s="2"/>
    </row>
    <row r="44" spans="1:6" ht="18" x14ac:dyDescent="0.55000000000000004">
      <c r="A44" s="20"/>
      <c r="B44" s="2"/>
      <c r="C44" s="2"/>
      <c r="D44" s="2"/>
      <c r="E44" s="2"/>
      <c r="F44" s="2"/>
    </row>
    <row r="45" spans="1:6" ht="18" x14ac:dyDescent="0.55000000000000004">
      <c r="A45" s="20"/>
      <c r="B45" s="2"/>
      <c r="C45" s="2"/>
      <c r="D45" s="2"/>
      <c r="E45" s="2"/>
      <c r="F45" s="2"/>
    </row>
    <row r="46" spans="1:6" ht="18" x14ac:dyDescent="0.55000000000000004">
      <c r="A46" s="20"/>
      <c r="B46" s="2"/>
      <c r="C46" s="2"/>
      <c r="D46" s="2"/>
      <c r="E46" s="2"/>
      <c r="F46" s="2"/>
    </row>
    <row r="47" spans="1:6" ht="18" x14ac:dyDescent="0.55000000000000004">
      <c r="A47" s="20"/>
      <c r="B47" s="2"/>
      <c r="C47" s="2"/>
      <c r="D47" s="2"/>
      <c r="E47" s="2"/>
      <c r="F47" s="2"/>
    </row>
    <row r="48" spans="1:6" ht="18" x14ac:dyDescent="0.55000000000000004">
      <c r="A48" s="20"/>
      <c r="B48" s="2"/>
      <c r="C48" s="2"/>
      <c r="D48" s="2"/>
      <c r="E48" s="2"/>
      <c r="F48" s="2"/>
    </row>
    <row r="49" spans="1:14" ht="18" x14ac:dyDescent="0.55000000000000004">
      <c r="A49" s="20"/>
      <c r="B49" s="2"/>
      <c r="C49" s="2"/>
      <c r="D49" s="2"/>
      <c r="E49" s="2"/>
      <c r="F49" s="2"/>
    </row>
    <row r="50" spans="1:14" ht="18" x14ac:dyDescent="0.55000000000000004">
      <c r="A50" s="12" t="s">
        <v>13</v>
      </c>
      <c r="B50" s="2"/>
      <c r="C50" s="2"/>
      <c r="D50" s="2"/>
      <c r="E50" s="2"/>
      <c r="F50" s="2"/>
    </row>
    <row r="51" spans="1:14" ht="16.149999999999999" thickBot="1" x14ac:dyDescent="0.55000000000000004">
      <c r="A51" s="20"/>
      <c r="B51" s="54" t="s">
        <v>14</v>
      </c>
      <c r="C51" s="54"/>
      <c r="D51" s="54"/>
      <c r="E51" s="54"/>
      <c r="F51" s="54"/>
    </row>
    <row r="52" spans="1:14" ht="33.75" x14ac:dyDescent="0.5">
      <c r="A52" s="20"/>
      <c r="B52" s="9" t="s">
        <v>10</v>
      </c>
      <c r="C52" s="10" t="s">
        <v>4</v>
      </c>
      <c r="D52" s="10" t="s">
        <v>11</v>
      </c>
      <c r="E52" s="10" t="s">
        <v>5</v>
      </c>
      <c r="F52" s="11" t="s">
        <v>6</v>
      </c>
      <c r="J52" s="50" t="s">
        <v>50</v>
      </c>
      <c r="K52" s="50"/>
    </row>
    <row r="53" spans="1:14" ht="15.75" x14ac:dyDescent="0.5">
      <c r="A53" s="20"/>
      <c r="B53" s="70">
        <v>0</v>
      </c>
      <c r="C53" s="24">
        <v>54.34</v>
      </c>
      <c r="D53" s="24">
        <f t="shared" ref="D53:D58" si="4">C53</f>
        <v>54.34</v>
      </c>
      <c r="E53" s="74">
        <f>SQRT(2*0.01^2)</f>
        <v>1.4142135623730951E-2</v>
      </c>
      <c r="F53" s="51">
        <f>_xlfn.STDEV.S(D53:D58)</f>
        <v>2.0655911179774285E-2</v>
      </c>
      <c r="H53" t="s">
        <v>51</v>
      </c>
      <c r="I53">
        <v>2.7000000000000001E-3</v>
      </c>
    </row>
    <row r="54" spans="1:14" ht="15.75" x14ac:dyDescent="0.5">
      <c r="A54" s="20"/>
      <c r="B54" s="71"/>
      <c r="C54" s="24">
        <v>54.34</v>
      </c>
      <c r="D54" s="24">
        <f t="shared" si="4"/>
        <v>54.34</v>
      </c>
      <c r="E54" s="75"/>
      <c r="F54" s="52"/>
      <c r="H54" t="s">
        <v>52</v>
      </c>
      <c r="I54">
        <v>2.7000000000000001E-3</v>
      </c>
      <c r="L54">
        <v>0</v>
      </c>
      <c r="M54">
        <v>2.9999999999999997E-4</v>
      </c>
      <c r="N54">
        <v>2.6999999999999999E-5</v>
      </c>
    </row>
    <row r="55" spans="1:14" ht="15.75" x14ac:dyDescent="0.5">
      <c r="A55" s="20"/>
      <c r="B55" s="71"/>
      <c r="C55" s="24">
        <v>54.34</v>
      </c>
      <c r="D55" s="24">
        <f t="shared" si="4"/>
        <v>54.34</v>
      </c>
      <c r="E55" s="75"/>
      <c r="F55" s="52"/>
      <c r="H55" t="s">
        <v>53</v>
      </c>
      <c r="I55">
        <v>3.0959999999999998E-3</v>
      </c>
    </row>
    <row r="56" spans="1:14" ht="15.75" x14ac:dyDescent="0.5">
      <c r="A56" s="20"/>
      <c r="B56" s="71"/>
      <c r="C56" s="24">
        <v>54.3</v>
      </c>
      <c r="D56" s="24">
        <f t="shared" si="4"/>
        <v>54.3</v>
      </c>
      <c r="E56" s="75"/>
      <c r="F56" s="52"/>
    </row>
    <row r="57" spans="1:14" ht="15.75" x14ac:dyDescent="0.5">
      <c r="A57" s="20"/>
      <c r="B57" s="71"/>
      <c r="C57" s="24">
        <v>54.32</v>
      </c>
      <c r="D57" s="24">
        <f t="shared" si="4"/>
        <v>54.32</v>
      </c>
      <c r="E57" s="75"/>
      <c r="F57" s="52"/>
    </row>
    <row r="58" spans="1:14" ht="16.149999999999999" thickBot="1" x14ac:dyDescent="0.55000000000000004">
      <c r="A58" s="20"/>
      <c r="B58" s="72"/>
      <c r="C58" s="23">
        <v>54.36</v>
      </c>
      <c r="D58" s="24">
        <f t="shared" si="4"/>
        <v>54.36</v>
      </c>
      <c r="E58" s="76"/>
      <c r="F58" s="53"/>
    </row>
    <row r="59" spans="1:14" ht="16.149999999999999" thickBot="1" x14ac:dyDescent="0.55000000000000004">
      <c r="A59" s="20"/>
      <c r="B59" s="27">
        <f>AVERAGE(D53:D58)</f>
        <v>54.333333333333336</v>
      </c>
      <c r="C59" s="28" t="s">
        <v>36</v>
      </c>
      <c r="D59" s="42">
        <f>MAX(E53,F53)</f>
        <v>2.0655911179774285E-2</v>
      </c>
      <c r="E59" s="28"/>
      <c r="F59" s="29"/>
      <c r="H59" t="str" cm="1">
        <f t="array" ref="H59:J62">TRANSPOSE(H53:K55)</f>
        <v>True Value</v>
      </c>
      <c r="I59" t="str">
        <v>Cylindrical object</v>
      </c>
      <c r="J59" t="str">
        <v>Rectangular object</v>
      </c>
    </row>
    <row r="60" spans="1:14" ht="18" x14ac:dyDescent="0.55000000000000004">
      <c r="A60" s="3"/>
      <c r="B60" s="16"/>
      <c r="C60" s="16"/>
      <c r="D60" s="16"/>
      <c r="E60" s="16"/>
      <c r="F60" s="16"/>
      <c r="H60">
        <v>2.7000000000000001E-3</v>
      </c>
      <c r="I60">
        <v>2.7000000000000001E-3</v>
      </c>
      <c r="J60">
        <v>3.0959999999999998E-3</v>
      </c>
    </row>
    <row r="61" spans="1:14" ht="16.149999999999999" thickBot="1" x14ac:dyDescent="0.55000000000000004">
      <c r="A61" s="20"/>
      <c r="B61" s="54" t="s">
        <v>15</v>
      </c>
      <c r="C61" s="54"/>
      <c r="D61" s="54"/>
      <c r="E61" s="54"/>
      <c r="F61" s="54"/>
      <c r="H61">
        <v>0</v>
      </c>
      <c r="I61">
        <v>0</v>
      </c>
      <c r="J61">
        <v>0</v>
      </c>
    </row>
    <row r="62" spans="1:14" ht="31.5" x14ac:dyDescent="0.5">
      <c r="A62" s="20"/>
      <c r="B62" s="9" t="s">
        <v>10</v>
      </c>
      <c r="C62" s="10" t="s">
        <v>4</v>
      </c>
      <c r="D62" s="10" t="s">
        <v>11</v>
      </c>
      <c r="E62" s="10" t="s">
        <v>5</v>
      </c>
      <c r="F62" s="11" t="s">
        <v>6</v>
      </c>
      <c r="H62">
        <v>0</v>
      </c>
      <c r="I62">
        <v>0</v>
      </c>
      <c r="J62">
        <v>0</v>
      </c>
    </row>
    <row r="63" spans="1:14" ht="15.75" x14ac:dyDescent="0.5">
      <c r="A63" s="20"/>
      <c r="B63" s="70">
        <v>0</v>
      </c>
      <c r="C63" s="23">
        <v>33.26</v>
      </c>
      <c r="D63" s="24">
        <f t="shared" ref="D63:D68" si="5">C63</f>
        <v>33.26</v>
      </c>
      <c r="E63" s="74">
        <f>SQRT(2*0.01^2)</f>
        <v>1.4142135623730951E-2</v>
      </c>
      <c r="F63" s="51">
        <f>_xlfn.STDEV.S(D63:D68)</f>
        <v>1.9663841605003923E-2</v>
      </c>
    </row>
    <row r="64" spans="1:14" ht="15.75" x14ac:dyDescent="0.5">
      <c r="A64" s="20"/>
      <c r="B64" s="71"/>
      <c r="C64" s="23">
        <v>33.28</v>
      </c>
      <c r="D64" s="24">
        <f t="shared" si="5"/>
        <v>33.28</v>
      </c>
      <c r="E64" s="75"/>
      <c r="F64" s="52"/>
    </row>
    <row r="65" spans="1:6" ht="15.75" x14ac:dyDescent="0.5">
      <c r="A65" s="20"/>
      <c r="B65" s="71"/>
      <c r="C65" s="23">
        <v>33.26</v>
      </c>
      <c r="D65" s="24">
        <f t="shared" si="5"/>
        <v>33.26</v>
      </c>
      <c r="E65" s="75"/>
      <c r="F65" s="52"/>
    </row>
    <row r="66" spans="1:6" ht="15.75" x14ac:dyDescent="0.5">
      <c r="A66" s="20"/>
      <c r="B66" s="71"/>
      <c r="C66" s="23">
        <v>33.26</v>
      </c>
      <c r="D66" s="24">
        <f t="shared" si="5"/>
        <v>33.26</v>
      </c>
      <c r="E66" s="75"/>
      <c r="F66" s="52"/>
    </row>
    <row r="67" spans="1:6" ht="15.75" x14ac:dyDescent="0.5">
      <c r="A67" s="20"/>
      <c r="B67" s="71"/>
      <c r="C67" s="23">
        <v>33.22</v>
      </c>
      <c r="D67" s="24">
        <f t="shared" si="5"/>
        <v>33.22</v>
      </c>
      <c r="E67" s="75"/>
      <c r="F67" s="52"/>
    </row>
    <row r="68" spans="1:6" ht="16.149999999999999" thickBot="1" x14ac:dyDescent="0.55000000000000004">
      <c r="A68" s="20"/>
      <c r="B68" s="72"/>
      <c r="C68" s="23">
        <v>33.26</v>
      </c>
      <c r="D68" s="24">
        <f t="shared" si="5"/>
        <v>33.26</v>
      </c>
      <c r="E68" s="76"/>
      <c r="F68" s="53"/>
    </row>
    <row r="69" spans="1:6" ht="16.149999999999999" thickBot="1" x14ac:dyDescent="0.55000000000000004">
      <c r="A69" s="20"/>
      <c r="B69" s="47">
        <f>AVERAGE(D63:D68)</f>
        <v>33.256666666666661</v>
      </c>
      <c r="C69" s="28" t="s">
        <v>36</v>
      </c>
      <c r="D69" s="42">
        <f>MAX(E63,F63)</f>
        <v>1.9663841605003923E-2</v>
      </c>
      <c r="E69" s="28"/>
      <c r="F69" s="29"/>
    </row>
    <row r="70" spans="1:6" ht="18" x14ac:dyDescent="0.55000000000000004">
      <c r="A70" s="3"/>
      <c r="B70" s="16"/>
      <c r="C70" s="16"/>
      <c r="D70" s="16"/>
      <c r="E70" s="16"/>
      <c r="F70" s="16"/>
    </row>
    <row r="71" spans="1:6" ht="16.149999999999999" thickBot="1" x14ac:dyDescent="0.55000000000000004">
      <c r="A71" s="20"/>
      <c r="B71" s="54" t="s">
        <v>16</v>
      </c>
      <c r="C71" s="54"/>
      <c r="D71" s="54"/>
      <c r="E71" s="54"/>
      <c r="F71" s="54"/>
    </row>
    <row r="72" spans="1:6" ht="31.5" x14ac:dyDescent="0.5">
      <c r="A72" s="20"/>
      <c r="B72" s="9" t="s">
        <v>10</v>
      </c>
      <c r="C72" s="10" t="s">
        <v>4</v>
      </c>
      <c r="D72" s="10" t="s">
        <v>11</v>
      </c>
      <c r="E72" s="10" t="s">
        <v>5</v>
      </c>
      <c r="F72" s="11" t="s">
        <v>6</v>
      </c>
    </row>
    <row r="73" spans="1:6" ht="15.75" x14ac:dyDescent="0.5">
      <c r="A73" s="20"/>
      <c r="B73" s="64" t="s">
        <v>17</v>
      </c>
      <c r="C73" s="25">
        <v>3.1150000000000002</v>
      </c>
      <c r="D73" s="25">
        <f t="shared" ref="D73:D78" si="6">C73</f>
        <v>3.1150000000000002</v>
      </c>
      <c r="E73" s="86">
        <f>SQRT(2*0.005^2)</f>
        <v>7.0710678118654753E-3</v>
      </c>
      <c r="F73" s="51">
        <f>_xlfn.STDEV.S(D73:D78)</f>
        <v>2.4517340801971106E-2</v>
      </c>
    </row>
    <row r="74" spans="1:6" ht="15.75" x14ac:dyDescent="0.5">
      <c r="A74" s="20"/>
      <c r="B74" s="65"/>
      <c r="C74" s="25">
        <v>3.0950000000000002</v>
      </c>
      <c r="D74" s="25">
        <f t="shared" si="6"/>
        <v>3.0950000000000002</v>
      </c>
      <c r="E74" s="87"/>
      <c r="F74" s="52"/>
    </row>
    <row r="75" spans="1:6" ht="15.75" x14ac:dyDescent="0.5">
      <c r="A75" s="20"/>
      <c r="B75" s="65"/>
      <c r="C75" s="25">
        <v>3.1</v>
      </c>
      <c r="D75" s="25">
        <f t="shared" si="6"/>
        <v>3.1</v>
      </c>
      <c r="E75" s="87"/>
      <c r="F75" s="52"/>
    </row>
    <row r="76" spans="1:6" ht="15.75" x14ac:dyDescent="0.5">
      <c r="A76" s="20"/>
      <c r="B76" s="65"/>
      <c r="C76" s="25">
        <v>3.1019999999999999</v>
      </c>
      <c r="D76" s="25">
        <f t="shared" si="6"/>
        <v>3.1019999999999999</v>
      </c>
      <c r="E76" s="87"/>
      <c r="F76" s="52"/>
    </row>
    <row r="77" spans="1:6" ht="15.75" x14ac:dyDescent="0.5">
      <c r="A77" s="20"/>
      <c r="B77" s="65"/>
      <c r="C77" s="25">
        <v>3.1619999999999999</v>
      </c>
      <c r="D77" s="25">
        <f t="shared" si="6"/>
        <v>3.1619999999999999</v>
      </c>
      <c r="E77" s="87"/>
      <c r="F77" s="52"/>
    </row>
    <row r="78" spans="1:6" ht="16.149999999999999" thickBot="1" x14ac:dyDescent="0.55000000000000004">
      <c r="A78" s="20"/>
      <c r="B78" s="66"/>
      <c r="C78" s="25">
        <v>3.113</v>
      </c>
      <c r="D78" s="25">
        <f t="shared" si="6"/>
        <v>3.113</v>
      </c>
      <c r="E78" s="88"/>
      <c r="F78" s="53"/>
    </row>
    <row r="79" spans="1:6" ht="16.149999999999999" thickBot="1" x14ac:dyDescent="0.55000000000000004">
      <c r="A79" s="20"/>
      <c r="B79" s="27">
        <f>AVERAGE(D73:D78)</f>
        <v>3.1145</v>
      </c>
      <c r="C79" s="28" t="s">
        <v>36</v>
      </c>
      <c r="D79" s="42">
        <f>MAX(E73,F73)</f>
        <v>2.4517340801971106E-2</v>
      </c>
      <c r="E79" s="28"/>
      <c r="F79" s="29"/>
    </row>
    <row r="80" spans="1:6" ht="15.75" x14ac:dyDescent="0.5">
      <c r="A80" s="20"/>
      <c r="B80" s="16"/>
      <c r="C80" s="16"/>
      <c r="D80" s="16"/>
      <c r="E80" s="16"/>
      <c r="F80" s="16"/>
    </row>
    <row r="81" spans="1:6" ht="16.149999999999999" thickBot="1" x14ac:dyDescent="0.55000000000000004">
      <c r="A81" s="20"/>
      <c r="B81" s="54" t="s">
        <v>18</v>
      </c>
      <c r="C81" s="54"/>
      <c r="D81" s="54"/>
      <c r="E81" s="54"/>
      <c r="F81" s="54"/>
    </row>
    <row r="82" spans="1:6" ht="31.5" x14ac:dyDescent="0.5">
      <c r="A82" s="20"/>
      <c r="B82" s="9" t="s">
        <v>10</v>
      </c>
      <c r="C82" s="10" t="s">
        <v>4</v>
      </c>
      <c r="D82" s="10" t="s">
        <v>11</v>
      </c>
      <c r="E82" s="10" t="s">
        <v>5</v>
      </c>
      <c r="F82" s="11" t="s">
        <v>6</v>
      </c>
    </row>
    <row r="83" spans="1:6" ht="15.75" x14ac:dyDescent="0.5">
      <c r="A83" s="20"/>
      <c r="B83" s="64">
        <v>-8.0000000000000002E-3</v>
      </c>
      <c r="C83" s="25">
        <v>3.1890000000000001</v>
      </c>
      <c r="D83" s="25">
        <f>C83 - $B$83</f>
        <v>3.1970000000000001</v>
      </c>
      <c r="E83" s="86">
        <f>SQRT(2*0.005^2)</f>
        <v>7.0710678118654753E-3</v>
      </c>
      <c r="F83" s="51">
        <f>_xlfn.STDEV.S(D83:D88)</f>
        <v>1.8684217939212742E-2</v>
      </c>
    </row>
    <row r="84" spans="1:6" ht="15.75" x14ac:dyDescent="0.5">
      <c r="A84" s="20"/>
      <c r="B84" s="65"/>
      <c r="C84" s="25">
        <v>3.1909999999999998</v>
      </c>
      <c r="D84" s="25">
        <f t="shared" ref="D84:D88" si="7">C84 - $B$83</f>
        <v>3.1989999999999998</v>
      </c>
      <c r="E84" s="87"/>
      <c r="F84" s="52"/>
    </row>
    <row r="85" spans="1:6" ht="15.75" x14ac:dyDescent="0.5">
      <c r="A85" s="20"/>
      <c r="B85" s="65"/>
      <c r="C85" s="25">
        <v>3.1520000000000001</v>
      </c>
      <c r="D85" s="25">
        <f t="shared" si="7"/>
        <v>3.16</v>
      </c>
      <c r="E85" s="87"/>
      <c r="F85" s="52"/>
    </row>
    <row r="86" spans="1:6" ht="15.75" x14ac:dyDescent="0.5">
      <c r="A86" s="20"/>
      <c r="B86" s="65"/>
      <c r="C86" s="25">
        <v>3.169</v>
      </c>
      <c r="D86" s="25">
        <f t="shared" si="7"/>
        <v>3.177</v>
      </c>
      <c r="E86" s="87"/>
      <c r="F86" s="52"/>
    </row>
    <row r="87" spans="1:6" ht="15.75" x14ac:dyDescent="0.5">
      <c r="A87" s="20"/>
      <c r="B87" s="65"/>
      <c r="C87" s="25">
        <v>3.15</v>
      </c>
      <c r="D87" s="25">
        <f t="shared" si="7"/>
        <v>3.1579999999999999</v>
      </c>
      <c r="E87" s="87"/>
      <c r="F87" s="52"/>
    </row>
    <row r="88" spans="1:6" ht="16.149999999999999" thickBot="1" x14ac:dyDescent="0.55000000000000004">
      <c r="A88" s="20"/>
      <c r="B88" s="66"/>
      <c r="C88" s="25">
        <v>3.1539999999999999</v>
      </c>
      <c r="D88" s="25">
        <f t="shared" si="7"/>
        <v>3.1619999999999999</v>
      </c>
      <c r="E88" s="88"/>
      <c r="F88" s="53"/>
    </row>
    <row r="89" spans="1:6" ht="16.149999999999999" thickBot="1" x14ac:dyDescent="0.55000000000000004">
      <c r="A89" s="20"/>
      <c r="B89" s="27">
        <f>AVERAGE(D83:D88)</f>
        <v>3.1755</v>
      </c>
      <c r="C89" s="28" t="s">
        <v>36</v>
      </c>
      <c r="D89" s="44">
        <f>MAX(E83,F83)</f>
        <v>1.8684217939212742E-2</v>
      </c>
      <c r="E89" s="28"/>
      <c r="F89" s="29"/>
    </row>
    <row r="90" spans="1:6" ht="15.75" x14ac:dyDescent="0.5">
      <c r="A90" s="20"/>
      <c r="B90" s="14"/>
      <c r="C90" s="14"/>
      <c r="D90" s="14"/>
      <c r="E90" s="14"/>
      <c r="F90" s="14"/>
    </row>
    <row r="91" spans="1:6" ht="15.75" x14ac:dyDescent="0.5">
      <c r="A91" s="20"/>
      <c r="B91" s="14"/>
      <c r="C91" s="14"/>
      <c r="D91" s="14"/>
      <c r="E91" s="14"/>
      <c r="F91" s="14"/>
    </row>
    <row r="92" spans="1:6" ht="15.75" x14ac:dyDescent="0.5">
      <c r="A92" s="20"/>
      <c r="B92" s="14"/>
      <c r="C92" s="14"/>
      <c r="D92" s="14"/>
      <c r="E92" s="14"/>
      <c r="F92" s="14"/>
    </row>
    <row r="93" spans="1:6" ht="15.75" x14ac:dyDescent="0.5">
      <c r="A93" s="20"/>
      <c r="B93" s="14"/>
      <c r="C93" s="14"/>
      <c r="D93" s="14"/>
      <c r="E93" s="14"/>
      <c r="F93" s="14"/>
    </row>
    <row r="94" spans="1:6" ht="15.75" x14ac:dyDescent="0.5">
      <c r="A94" s="20"/>
      <c r="B94" s="14"/>
      <c r="C94" s="14"/>
      <c r="D94" s="14"/>
      <c r="E94" s="14"/>
      <c r="F94" s="14"/>
    </row>
    <row r="95" spans="1:6" ht="15.75" x14ac:dyDescent="0.5">
      <c r="A95" s="20"/>
      <c r="B95" s="14"/>
      <c r="C95" s="14"/>
      <c r="D95" s="14"/>
      <c r="E95" s="14"/>
      <c r="F95" s="14"/>
    </row>
    <row r="96" spans="1:6" ht="15.75" x14ac:dyDescent="0.5">
      <c r="A96" s="20"/>
      <c r="B96" s="14"/>
      <c r="C96" s="14"/>
      <c r="D96" s="14"/>
      <c r="E96" s="14"/>
      <c r="F96" s="14"/>
    </row>
    <row r="97" spans="1:6" ht="15.75" x14ac:dyDescent="0.5">
      <c r="A97" s="20"/>
      <c r="B97" s="14"/>
      <c r="C97" s="14"/>
      <c r="D97" s="14"/>
      <c r="E97" s="14"/>
      <c r="F97" s="14"/>
    </row>
    <row r="98" spans="1:6" ht="15.75" x14ac:dyDescent="0.5">
      <c r="A98" s="20"/>
      <c r="B98" s="14"/>
      <c r="C98" s="14"/>
      <c r="D98" s="14"/>
      <c r="E98" s="14"/>
      <c r="F98" s="14"/>
    </row>
    <row r="99" spans="1:6" ht="18" x14ac:dyDescent="0.55000000000000004">
      <c r="A99" s="12" t="s">
        <v>19</v>
      </c>
      <c r="B99" s="14"/>
      <c r="C99" s="14"/>
      <c r="D99" s="14" t="s">
        <v>35</v>
      </c>
      <c r="E99" s="14"/>
      <c r="F99" s="14"/>
    </row>
    <row r="100" spans="1:6" ht="18" x14ac:dyDescent="0.55000000000000004">
      <c r="A100" s="12"/>
      <c r="B100" s="14"/>
      <c r="C100" s="14"/>
      <c r="D100" s="14"/>
      <c r="E100" s="14"/>
      <c r="F100" s="14"/>
    </row>
    <row r="101" spans="1:6" ht="15.75" x14ac:dyDescent="0.5">
      <c r="B101" s="20"/>
      <c r="C101" s="20"/>
      <c r="D101" s="20"/>
      <c r="E101" s="20"/>
      <c r="F101" s="20"/>
    </row>
    <row r="102" spans="1:6" ht="16.149999999999999" thickBot="1" x14ac:dyDescent="0.55000000000000004">
      <c r="A102" s="20"/>
      <c r="B102" s="54" t="s">
        <v>20</v>
      </c>
      <c r="C102" s="54"/>
      <c r="D102" s="54"/>
      <c r="E102" s="54"/>
      <c r="F102" s="54"/>
    </row>
    <row r="103" spans="1:6" ht="31.5" x14ac:dyDescent="0.5">
      <c r="A103" s="20"/>
      <c r="B103" s="9" t="s">
        <v>10</v>
      </c>
      <c r="C103" s="10" t="s">
        <v>34</v>
      </c>
      <c r="D103" s="10" t="s">
        <v>22</v>
      </c>
      <c r="E103" s="10" t="s">
        <v>5</v>
      </c>
      <c r="F103" s="11" t="s">
        <v>6</v>
      </c>
    </row>
    <row r="104" spans="1:6" ht="15.75" x14ac:dyDescent="0.5">
      <c r="A104" s="20"/>
      <c r="B104" s="67">
        <v>0</v>
      </c>
      <c r="C104" s="23">
        <v>17.399999999999999</v>
      </c>
      <c r="D104" s="23">
        <v>17.399999999999999</v>
      </c>
      <c r="E104" s="61">
        <v>0.05</v>
      </c>
      <c r="F104" s="58">
        <f>0</f>
        <v>0</v>
      </c>
    </row>
    <row r="105" spans="1:6" ht="15.75" x14ac:dyDescent="0.5">
      <c r="A105" s="20"/>
      <c r="B105" s="68"/>
      <c r="C105" s="23">
        <v>17.399999999999999</v>
      </c>
      <c r="D105" s="23">
        <v>17.399999999999999</v>
      </c>
      <c r="E105" s="62"/>
      <c r="F105" s="59"/>
    </row>
    <row r="106" spans="1:6" ht="15.75" x14ac:dyDescent="0.5">
      <c r="A106" s="20"/>
      <c r="B106" s="68"/>
      <c r="C106" s="23">
        <v>17.399999999999999</v>
      </c>
      <c r="D106" s="23">
        <v>17.399999999999999</v>
      </c>
      <c r="E106" s="62"/>
      <c r="F106" s="59"/>
    </row>
    <row r="107" spans="1:6" ht="15.75" x14ac:dyDescent="0.5">
      <c r="A107" s="20"/>
      <c r="B107" s="68"/>
      <c r="C107" s="23">
        <v>17.399999999999999</v>
      </c>
      <c r="D107" s="23">
        <v>17.399999999999999</v>
      </c>
      <c r="E107" s="62"/>
      <c r="F107" s="59"/>
    </row>
    <row r="108" spans="1:6" ht="15.75" x14ac:dyDescent="0.5">
      <c r="A108" s="20"/>
      <c r="B108" s="68"/>
      <c r="C108" s="23">
        <v>17.399999999999999</v>
      </c>
      <c r="D108" s="23">
        <v>17.399999999999999</v>
      </c>
      <c r="E108" s="62"/>
      <c r="F108" s="59"/>
    </row>
    <row r="109" spans="1:6" ht="16.149999999999999" thickBot="1" x14ac:dyDescent="0.55000000000000004">
      <c r="A109" s="20"/>
      <c r="B109" s="69"/>
      <c r="C109" s="23">
        <v>17.399999999999999</v>
      </c>
      <c r="D109" s="23">
        <v>17.399999999999999</v>
      </c>
      <c r="E109" s="63"/>
      <c r="F109" s="60"/>
    </row>
    <row r="110" spans="1:6" ht="16.149999999999999" thickBot="1" x14ac:dyDescent="0.55000000000000004">
      <c r="A110" s="20"/>
      <c r="B110" s="47">
        <f>AVERAGE(D104:D109)</f>
        <v>17.400000000000002</v>
      </c>
      <c r="C110" s="28" t="s">
        <v>36</v>
      </c>
      <c r="D110" s="42">
        <f>MAX(E104,F104)</f>
        <v>0.05</v>
      </c>
      <c r="E110" s="28"/>
      <c r="F110" s="29"/>
    </row>
    <row r="111" spans="1:6" ht="15.75" x14ac:dyDescent="0.5">
      <c r="A111" s="20"/>
      <c r="B111" s="14"/>
      <c r="C111" s="14"/>
      <c r="D111" s="14"/>
      <c r="E111" s="14"/>
      <c r="F111" s="14"/>
    </row>
    <row r="112" spans="1:6" ht="15.75" x14ac:dyDescent="0.5">
      <c r="A112" s="20"/>
      <c r="B112" s="14"/>
      <c r="C112" s="14"/>
      <c r="D112" s="14"/>
      <c r="E112" s="14"/>
      <c r="F112" s="14"/>
    </row>
    <row r="113" spans="1:6" ht="15.75" x14ac:dyDescent="0.5">
      <c r="A113" s="20"/>
      <c r="B113" s="14"/>
      <c r="C113" s="14"/>
      <c r="D113" s="14"/>
      <c r="E113" s="14"/>
      <c r="F113" s="14"/>
    </row>
    <row r="114" spans="1:6" ht="15.75" x14ac:dyDescent="0.5">
      <c r="A114" s="20"/>
      <c r="B114" s="16"/>
      <c r="C114" s="16"/>
      <c r="D114" s="16"/>
      <c r="E114" s="16"/>
      <c r="F114" s="16"/>
    </row>
    <row r="115" spans="1:6" ht="16.149999999999999" thickBot="1" x14ac:dyDescent="0.55000000000000004">
      <c r="A115" s="20"/>
      <c r="B115" s="54" t="s">
        <v>23</v>
      </c>
      <c r="C115" s="54"/>
      <c r="D115" s="54"/>
      <c r="E115" s="54"/>
      <c r="F115" s="54"/>
    </row>
    <row r="116" spans="1:6" ht="31.5" x14ac:dyDescent="0.5">
      <c r="A116" s="20"/>
      <c r="B116" s="9" t="s">
        <v>10</v>
      </c>
      <c r="C116" s="10" t="s">
        <v>21</v>
      </c>
      <c r="D116" s="10" t="s">
        <v>22</v>
      </c>
      <c r="E116" s="10" t="s">
        <v>5</v>
      </c>
      <c r="F116" s="11" t="s">
        <v>6</v>
      </c>
    </row>
    <row r="117" spans="1:6" ht="15.75" x14ac:dyDescent="0.5">
      <c r="A117" s="20"/>
      <c r="B117" s="67">
        <v>0</v>
      </c>
      <c r="C117" s="23">
        <v>17.399999999999999</v>
      </c>
      <c r="D117" s="23">
        <v>17.399999999999999</v>
      </c>
      <c r="E117" s="61">
        <v>0.05</v>
      </c>
      <c r="F117" s="58">
        <f>0</f>
        <v>0</v>
      </c>
    </row>
    <row r="118" spans="1:6" ht="15.75" x14ac:dyDescent="0.5">
      <c r="A118" s="20"/>
      <c r="B118" s="68"/>
      <c r="C118" s="23">
        <v>17.399999999999999</v>
      </c>
      <c r="D118" s="23">
        <v>17.399999999999999</v>
      </c>
      <c r="E118" s="62"/>
      <c r="F118" s="59"/>
    </row>
    <row r="119" spans="1:6" ht="15.75" x14ac:dyDescent="0.5">
      <c r="A119" s="20"/>
      <c r="B119" s="68"/>
      <c r="C119" s="23">
        <v>17.399999999999999</v>
      </c>
      <c r="D119" s="23">
        <v>17.399999999999999</v>
      </c>
      <c r="E119" s="62"/>
      <c r="F119" s="59"/>
    </row>
    <row r="120" spans="1:6" ht="15.75" x14ac:dyDescent="0.5">
      <c r="A120" s="20"/>
      <c r="B120" s="68"/>
      <c r="C120" s="23">
        <v>17.399999999999999</v>
      </c>
      <c r="D120" s="23">
        <v>17.399999999999999</v>
      </c>
      <c r="E120" s="62"/>
      <c r="F120" s="59"/>
    </row>
    <row r="121" spans="1:6" ht="15.75" x14ac:dyDescent="0.5">
      <c r="A121" s="20"/>
      <c r="B121" s="68"/>
      <c r="C121" s="23">
        <v>17.399999999999999</v>
      </c>
      <c r="D121" s="23">
        <v>17.399999999999999</v>
      </c>
      <c r="E121" s="62"/>
      <c r="F121" s="59"/>
    </row>
    <row r="122" spans="1:6" ht="16.149999999999999" thickBot="1" x14ac:dyDescent="0.55000000000000004">
      <c r="A122" s="20"/>
      <c r="B122" s="69"/>
      <c r="C122" s="23">
        <v>17.399999999999999</v>
      </c>
      <c r="D122" s="23">
        <v>17.399999999999999</v>
      </c>
      <c r="E122" s="63"/>
      <c r="F122" s="60"/>
    </row>
    <row r="123" spans="1:6" ht="16.149999999999999" thickBot="1" x14ac:dyDescent="0.55000000000000004">
      <c r="A123" s="20"/>
      <c r="B123" s="47">
        <f>AVERAGE(D117:D122)</f>
        <v>17.400000000000002</v>
      </c>
      <c r="C123" s="28" t="s">
        <v>36</v>
      </c>
      <c r="D123" s="42">
        <f>MAX(E117,F117)</f>
        <v>0.05</v>
      </c>
      <c r="E123" s="28"/>
      <c r="F123" s="29"/>
    </row>
    <row r="153" spans="1:13" ht="18" x14ac:dyDescent="0.55000000000000004">
      <c r="A153" s="12" t="s">
        <v>24</v>
      </c>
      <c r="B153" t="s">
        <v>37</v>
      </c>
      <c r="C153" t="s">
        <v>41</v>
      </c>
      <c r="F153" t="s">
        <v>49</v>
      </c>
    </row>
    <row r="154" spans="1:13" ht="14.65" thickBot="1" x14ac:dyDescent="0.5"/>
    <row r="155" spans="1:13" ht="15.75" x14ac:dyDescent="0.5">
      <c r="B155" s="55" t="s">
        <v>38</v>
      </c>
      <c r="C155" s="56"/>
      <c r="D155" s="57"/>
      <c r="E155" s="55" t="s">
        <v>39</v>
      </c>
      <c r="F155" s="56"/>
      <c r="G155" s="57"/>
    </row>
    <row r="156" spans="1:13" ht="47.25" x14ac:dyDescent="0.5">
      <c r="A156" t="s">
        <v>31</v>
      </c>
      <c r="B156" s="15" t="s">
        <v>48</v>
      </c>
      <c r="C156" s="1" t="s">
        <v>25</v>
      </c>
      <c r="D156" s="13" t="s">
        <v>26</v>
      </c>
      <c r="E156" s="15" t="s">
        <v>27</v>
      </c>
      <c r="F156" s="1" t="s">
        <v>28</v>
      </c>
      <c r="G156" s="13" t="s">
        <v>26</v>
      </c>
      <c r="L156" s="15" t="s">
        <v>27</v>
      </c>
      <c r="M156" s="15" t="s">
        <v>27</v>
      </c>
    </row>
    <row r="157" spans="1:13" ht="15.75" x14ac:dyDescent="0.5">
      <c r="A157" s="26">
        <f>13.5 +0.427</f>
        <v>13.927</v>
      </c>
      <c r="B157" s="26">
        <f>13.5 +0.427</f>
        <v>13.927</v>
      </c>
      <c r="C157" s="82">
        <f>_xlfn.STDEV.S(B157:B175)</f>
        <v>0.31071856919045898</v>
      </c>
      <c r="D157" s="51">
        <f>$C$157/SQRT(19)</f>
        <v>7.1283728578040065E-2</v>
      </c>
      <c r="E157" s="31">
        <f>14.5+0.377</f>
        <v>14.877000000000001</v>
      </c>
      <c r="F157" s="61">
        <f>_xlfn.STDEV.S(E157:E175)</f>
        <v>0.56690848297602248</v>
      </c>
      <c r="G157" s="58">
        <f>$F$157/SQRT(19)</f>
        <v>0.13005772565939105</v>
      </c>
      <c r="L157" s="31">
        <f>14.5+0.377</f>
        <v>14.877000000000001</v>
      </c>
      <c r="M157" s="31">
        <f>14.5+0.377</f>
        <v>14.877000000000001</v>
      </c>
    </row>
    <row r="158" spans="1:13" ht="15.75" x14ac:dyDescent="0.5">
      <c r="A158" s="26">
        <v>13.407999999999999</v>
      </c>
      <c r="B158" s="26">
        <v>13.407999999999999</v>
      </c>
      <c r="C158" s="83"/>
      <c r="D158" s="52"/>
      <c r="E158" s="26">
        <v>13.491</v>
      </c>
      <c r="F158" s="62"/>
      <c r="G158" s="59"/>
      <c r="L158" s="26">
        <v>13.491</v>
      </c>
      <c r="M158" s="26">
        <v>14.491</v>
      </c>
    </row>
    <row r="159" spans="1:13" ht="15.75" x14ac:dyDescent="0.5">
      <c r="A159" s="26">
        <v>14.420999999999999</v>
      </c>
      <c r="B159" s="26">
        <v>14.420999999999999</v>
      </c>
      <c r="C159" s="83"/>
      <c r="D159" s="52"/>
      <c r="E159" s="26">
        <f>14.5+0.389</f>
        <v>14.888999999999999</v>
      </c>
      <c r="F159" s="62"/>
      <c r="G159" s="59"/>
      <c r="L159" s="26">
        <f>14.5+0.389</f>
        <v>14.888999999999999</v>
      </c>
      <c r="M159" s="26">
        <f>14.5+0.389</f>
        <v>14.888999999999999</v>
      </c>
    </row>
    <row r="160" spans="1:13" ht="15.75" x14ac:dyDescent="0.5">
      <c r="A160" s="26">
        <v>14.458</v>
      </c>
      <c r="B160" s="26">
        <v>14.458</v>
      </c>
      <c r="C160" s="83"/>
      <c r="D160" s="52"/>
      <c r="E160" s="26">
        <f>14.5+0.373</f>
        <v>14.872999999999999</v>
      </c>
      <c r="F160" s="62"/>
      <c r="G160" s="59"/>
      <c r="L160" s="26">
        <f>14.5+0.373</f>
        <v>14.872999999999999</v>
      </c>
      <c r="M160" s="26">
        <f>14.5+0.373</f>
        <v>14.872999999999999</v>
      </c>
    </row>
    <row r="161" spans="1:13" ht="15.75" x14ac:dyDescent="0.5">
      <c r="A161" s="26">
        <v>14.398999999999999</v>
      </c>
      <c r="B161" s="26">
        <v>14.398999999999999</v>
      </c>
      <c r="C161" s="83"/>
      <c r="D161" s="52"/>
      <c r="E161" s="26">
        <v>14.391</v>
      </c>
      <c r="F161" s="62"/>
      <c r="G161" s="59"/>
      <c r="L161" s="26">
        <v>14.391</v>
      </c>
      <c r="M161" s="26">
        <v>14.391</v>
      </c>
    </row>
    <row r="162" spans="1:13" ht="15.75" x14ac:dyDescent="0.5">
      <c r="A162" s="26">
        <v>14.244999999999999</v>
      </c>
      <c r="B162" s="26">
        <v>14.244999999999999</v>
      </c>
      <c r="C162" s="83"/>
      <c r="D162" s="52"/>
      <c r="E162" s="26">
        <v>14.49</v>
      </c>
      <c r="F162" s="62"/>
      <c r="G162" s="59"/>
      <c r="L162" s="26">
        <v>14.49</v>
      </c>
      <c r="M162" s="26">
        <v>14.49</v>
      </c>
    </row>
    <row r="163" spans="1:13" ht="15.75" x14ac:dyDescent="0.5">
      <c r="A163" s="26">
        <v>14.41</v>
      </c>
      <c r="B163" s="26">
        <v>14.41</v>
      </c>
      <c r="C163" s="83"/>
      <c r="D163" s="52"/>
      <c r="E163" s="26">
        <f>14.5+0.434</f>
        <v>14.933999999999999</v>
      </c>
      <c r="F163" s="62"/>
      <c r="G163" s="59"/>
      <c r="L163" s="26">
        <f>14.5+0.434</f>
        <v>14.933999999999999</v>
      </c>
      <c r="M163" s="26">
        <f>14.5+0.434</f>
        <v>14.933999999999999</v>
      </c>
    </row>
    <row r="164" spans="1:13" ht="15.75" x14ac:dyDescent="0.5">
      <c r="A164" s="26">
        <f>13.5 + 0.461</f>
        <v>13.961</v>
      </c>
      <c r="B164" s="26">
        <f>13.5 + 0.461</f>
        <v>13.961</v>
      </c>
      <c r="C164" s="83"/>
      <c r="D164" s="52"/>
      <c r="E164" s="26">
        <v>14.484</v>
      </c>
      <c r="F164" s="62"/>
      <c r="G164" s="59"/>
      <c r="L164" s="26">
        <v>14.484</v>
      </c>
      <c r="M164" s="26">
        <v>15.484</v>
      </c>
    </row>
    <row r="165" spans="1:13" ht="15.75" x14ac:dyDescent="0.5">
      <c r="A165" s="26">
        <v>14.43</v>
      </c>
      <c r="B165" s="26">
        <v>14.43</v>
      </c>
      <c r="C165" s="83"/>
      <c r="D165" s="52"/>
      <c r="E165" s="26">
        <f>14.123</f>
        <v>14.122999999999999</v>
      </c>
      <c r="F165" s="62"/>
      <c r="G165" s="59"/>
      <c r="L165" s="26">
        <f>14.123</f>
        <v>14.122999999999999</v>
      </c>
      <c r="M165" s="26">
        <f>14.123</f>
        <v>14.122999999999999</v>
      </c>
    </row>
    <row r="166" spans="1:13" ht="15.75" x14ac:dyDescent="0.5">
      <c r="A166" s="26">
        <v>14.15</v>
      </c>
      <c r="B166" s="26">
        <v>14.15</v>
      </c>
      <c r="C166" s="83"/>
      <c r="D166" s="52"/>
      <c r="E166" s="26">
        <f>13.5+0.468</f>
        <v>13.968</v>
      </c>
      <c r="F166" s="62"/>
      <c r="G166" s="59"/>
      <c r="L166" s="26">
        <f>13.5+0.468</f>
        <v>13.968</v>
      </c>
      <c r="M166" s="26">
        <f>13.5+0.468</f>
        <v>13.968</v>
      </c>
    </row>
    <row r="167" spans="1:13" ht="15.75" x14ac:dyDescent="0.5">
      <c r="A167" s="26">
        <f>14.5 + 0.032</f>
        <v>14.532</v>
      </c>
      <c r="B167" s="26">
        <f>14.5 + 0.032</f>
        <v>14.532</v>
      </c>
      <c r="C167" s="83"/>
      <c r="D167" s="52"/>
      <c r="E167" s="26">
        <f>13.5+ 0.442</f>
        <v>13.942</v>
      </c>
      <c r="F167" s="62"/>
      <c r="G167" s="59"/>
      <c r="L167" s="26">
        <f>13.5+ 0.442</f>
        <v>13.942</v>
      </c>
      <c r="M167" s="26">
        <f>13.5+ 0.442</f>
        <v>13.942</v>
      </c>
    </row>
    <row r="168" spans="1:13" ht="15.75" x14ac:dyDescent="0.5">
      <c r="A168" s="26">
        <v>14.43</v>
      </c>
      <c r="B168" s="26">
        <v>14.43</v>
      </c>
      <c r="C168" s="83"/>
      <c r="D168" s="52"/>
      <c r="E168" s="26">
        <f>15.5+0.2</f>
        <v>15.7</v>
      </c>
      <c r="F168" s="62"/>
      <c r="G168" s="59"/>
      <c r="L168" s="26">
        <f>15.5+0.2</f>
        <v>15.7</v>
      </c>
      <c r="M168" s="26">
        <f>15.5+0.2</f>
        <v>15.7</v>
      </c>
    </row>
    <row r="169" spans="1:13" ht="15.75" x14ac:dyDescent="0.5">
      <c r="A169" s="26">
        <v>14.44</v>
      </c>
      <c r="B169" s="26">
        <v>14.44</v>
      </c>
      <c r="C169" s="83"/>
      <c r="D169" s="52"/>
      <c r="E169" s="26">
        <f>13.5+0.32</f>
        <v>13.82</v>
      </c>
      <c r="F169" s="62"/>
      <c r="G169" s="59"/>
      <c r="L169" s="26">
        <f>13.5+0.32</f>
        <v>13.82</v>
      </c>
      <c r="M169" s="26">
        <f>13.5+0.32</f>
        <v>13.82</v>
      </c>
    </row>
    <row r="170" spans="1:13" ht="15.75" x14ac:dyDescent="0.5">
      <c r="A170" s="26">
        <v>14.371</v>
      </c>
      <c r="B170" s="26">
        <v>14.371</v>
      </c>
      <c r="C170" s="83"/>
      <c r="D170" s="52"/>
      <c r="E170" s="26">
        <v>14.388</v>
      </c>
      <c r="F170" s="62"/>
      <c r="G170" s="59"/>
      <c r="L170" s="26">
        <v>14.388</v>
      </c>
      <c r="M170" s="26">
        <v>15.388</v>
      </c>
    </row>
    <row r="171" spans="1:13" ht="15.75" x14ac:dyDescent="0.5">
      <c r="A171" s="26">
        <v>14.141</v>
      </c>
      <c r="B171" s="26">
        <v>14.141</v>
      </c>
      <c r="C171" s="83"/>
      <c r="D171" s="52"/>
      <c r="E171" s="26">
        <f>14.5+0.009</f>
        <v>14.509</v>
      </c>
      <c r="F171" s="62"/>
      <c r="G171" s="59"/>
      <c r="L171" s="26">
        <f>14.5+0.009</f>
        <v>14.509</v>
      </c>
      <c r="M171" s="26">
        <f>14.5+0.009</f>
        <v>14.509</v>
      </c>
    </row>
    <row r="172" spans="1:13" ht="15.75" x14ac:dyDescent="0.5">
      <c r="A172" s="26">
        <f>13.5 + 0.313</f>
        <v>13.813000000000001</v>
      </c>
      <c r="B172" s="26">
        <f>13.5 + 0.313</f>
        <v>13.813000000000001</v>
      </c>
      <c r="C172" s="83"/>
      <c r="D172" s="52"/>
      <c r="E172" s="26">
        <v>14.430999999999999</v>
      </c>
      <c r="F172" s="62"/>
      <c r="G172" s="59"/>
      <c r="L172" s="26">
        <v>14.430999999999999</v>
      </c>
      <c r="M172" s="26">
        <v>15.430999999999999</v>
      </c>
    </row>
    <row r="173" spans="1:13" ht="15.75" x14ac:dyDescent="0.5">
      <c r="A173" s="26">
        <v>14.442</v>
      </c>
      <c r="B173" s="26">
        <v>14.442</v>
      </c>
      <c r="C173" s="83"/>
      <c r="D173" s="52"/>
      <c r="E173" s="26">
        <f>13.5+0.349</f>
        <v>13.849</v>
      </c>
      <c r="F173" s="62"/>
      <c r="G173" s="59"/>
      <c r="L173" s="26">
        <f>13.5+0.349</f>
        <v>13.849</v>
      </c>
      <c r="M173" s="26">
        <f>13.5+0.349</f>
        <v>13.849</v>
      </c>
    </row>
    <row r="174" spans="1:13" ht="15.75" x14ac:dyDescent="0.5">
      <c r="A174" s="26">
        <v>14.436999999999999</v>
      </c>
      <c r="B174" s="26">
        <v>14.436999999999999</v>
      </c>
      <c r="C174" s="83"/>
      <c r="D174" s="52"/>
      <c r="E174" s="26">
        <v>14.494999999999999</v>
      </c>
      <c r="F174" s="62"/>
      <c r="G174" s="59"/>
      <c r="L174" s="26">
        <v>14.494999999999999</v>
      </c>
      <c r="M174" s="26">
        <v>14.494999999999999</v>
      </c>
    </row>
    <row r="175" spans="1:13" ht="16.149999999999999" thickBot="1" x14ac:dyDescent="0.55000000000000004">
      <c r="A175" s="26">
        <f>14.5 + 0.25</f>
        <v>14.75</v>
      </c>
      <c r="B175" s="26">
        <f>14.5 + 0.25</f>
        <v>14.75</v>
      </c>
      <c r="C175" s="84"/>
      <c r="D175" s="80"/>
      <c r="E175" s="30">
        <v>15.529</v>
      </c>
      <c r="F175" s="85"/>
      <c r="G175" s="81"/>
      <c r="L175" s="30">
        <v>15.529</v>
      </c>
      <c r="M175" s="30">
        <v>15.529</v>
      </c>
    </row>
    <row r="176" spans="1:13" ht="16.149999999999999" thickBot="1" x14ac:dyDescent="0.55000000000000004">
      <c r="B176" s="27">
        <f>AVERAGE(B157:B175)</f>
        <v>14.271842105263159</v>
      </c>
      <c r="C176" s="28" t="s">
        <v>36</v>
      </c>
      <c r="D176" s="28">
        <f>D157</f>
        <v>7.1283728578040065E-2</v>
      </c>
      <c r="E176" s="27">
        <f>AVERAGE(E157:E175)</f>
        <v>14.48331578947368</v>
      </c>
      <c r="F176" s="28" t="s">
        <v>36</v>
      </c>
      <c r="G176" s="28">
        <f>G157</f>
        <v>0.13005772565939105</v>
      </c>
    </row>
    <row r="194" spans="2:6" x14ac:dyDescent="0.45">
      <c r="B194" t="s">
        <v>40</v>
      </c>
    </row>
    <row r="195" spans="2:6" x14ac:dyDescent="0.45">
      <c r="F195" t="s">
        <v>42</v>
      </c>
    </row>
  </sheetData>
  <mergeCells count="41">
    <mergeCell ref="D157:D175"/>
    <mergeCell ref="G157:G175"/>
    <mergeCell ref="C157:C175"/>
    <mergeCell ref="F157:F175"/>
    <mergeCell ref="B23:F23"/>
    <mergeCell ref="B102:F102"/>
    <mergeCell ref="E35:E40"/>
    <mergeCell ref="B81:F81"/>
    <mergeCell ref="E73:E78"/>
    <mergeCell ref="E83:E88"/>
    <mergeCell ref="E104:E109"/>
    <mergeCell ref="B51:F51"/>
    <mergeCell ref="B61:F61"/>
    <mergeCell ref="E53:E58"/>
    <mergeCell ref="E63:E68"/>
    <mergeCell ref="F35:F40"/>
    <mergeCell ref="B13:F13"/>
    <mergeCell ref="B33:F33"/>
    <mergeCell ref="E15:E20"/>
    <mergeCell ref="E25:E30"/>
    <mergeCell ref="F15:F20"/>
    <mergeCell ref="F25:F30"/>
    <mergeCell ref="F53:F58"/>
    <mergeCell ref="F63:F68"/>
    <mergeCell ref="B25:B30"/>
    <mergeCell ref="B35:B40"/>
    <mergeCell ref="B53:B58"/>
    <mergeCell ref="B63:B68"/>
    <mergeCell ref="F73:F78"/>
    <mergeCell ref="B71:F71"/>
    <mergeCell ref="B155:D155"/>
    <mergeCell ref="E155:G155"/>
    <mergeCell ref="F83:F88"/>
    <mergeCell ref="F104:F109"/>
    <mergeCell ref="F117:F122"/>
    <mergeCell ref="B115:F115"/>
    <mergeCell ref="E117:E122"/>
    <mergeCell ref="B73:B78"/>
    <mergeCell ref="B83:B88"/>
    <mergeCell ref="B104:B109"/>
    <mergeCell ref="B117:B122"/>
  </mergeCells>
  <pageMargins left="0.7" right="0.7" top="0.57999999999999996" bottom="0.61" header="0.3" footer="0.3"/>
  <pageSetup scale="85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632812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6328125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EDFC4-CA8B-49EE-8C9E-485408F5E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Partha</dc:creator>
  <cp:keywords/>
  <dc:description/>
  <cp:lastModifiedBy>Neil Sawhney</cp:lastModifiedBy>
  <cp:revision/>
  <dcterms:created xsi:type="dcterms:W3CDTF">2012-09-10T07:05:58Z</dcterms:created>
  <dcterms:modified xsi:type="dcterms:W3CDTF">2021-10-04T14:00:14Z</dcterms:modified>
  <cp:category/>
  <cp:contentStatus/>
</cp:coreProperties>
</file>