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293" documentId="8_{14FF2E57-82EC-46F0-925B-2DC91EBABD76}" xr6:coauthVersionLast="47" xr6:coauthVersionMax="47" xr10:uidLastSave="{46F05276-4B43-4367-AE0F-7DE5E41B8912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Sheet1!$H$29:$J$29</definedName>
    <definedName name="_xlchart.v1.1" hidden="1">Sheet1!$H$30:$J$30</definedName>
    <definedName name="_xlchart.v1.10" hidden="1">Sheet1!$J$30:$J$32</definedName>
    <definedName name="_xlchart.v1.2" hidden="1">Sheet1!$H$29:$J$29</definedName>
    <definedName name="_xlchart.v1.3" hidden="1">Sheet1!$H$30:$J$30</definedName>
    <definedName name="_xlchart.v1.4" hidden="1">Sheet1!$H$31:$J$31</definedName>
    <definedName name="_xlchart.v1.5" hidden="1">Sheet1!$H$32:$J$32</definedName>
    <definedName name="_xlchart.v1.6" hidden="1">Sheet1!$H$29:$J$29</definedName>
    <definedName name="_xlchart.v1.7" hidden="1">Sheet1!$H$30:$J$30</definedName>
    <definedName name="_xlchart.v1.8" hidden="1">Sheet1!$H$31:$J$31</definedName>
    <definedName name="_xlchart.v1.9" hidden="1">Sheet1!$H$32:$J$32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1" l="1"/>
  <c r="I31" i="1"/>
  <c r="J32" i="1"/>
  <c r="J31" i="1"/>
  <c r="D35" i="1" l="1"/>
  <c r="B35" i="1"/>
  <c r="F41" i="1"/>
  <c r="B34" i="1"/>
  <c r="C16" i="1"/>
  <c r="D16" i="1"/>
  <c r="D22" i="1" s="1"/>
  <c r="B22" i="1"/>
  <c r="D57" i="1"/>
  <c r="D58" i="1"/>
  <c r="D59" i="1"/>
  <c r="D60" i="1"/>
  <c r="D61" i="1"/>
  <c r="D56" i="1"/>
  <c r="C28" i="1"/>
  <c r="C5" i="1"/>
  <c r="E56" i="1"/>
  <c r="B10" i="1"/>
  <c r="B9" i="1"/>
  <c r="B8" i="1"/>
  <c r="B7" i="1"/>
  <c r="B6" i="1"/>
  <c r="B5" i="1"/>
  <c r="B62" i="1" l="1"/>
  <c r="B23" i="1" s="1"/>
  <c r="F56" i="1"/>
  <c r="D62" i="1" s="1"/>
  <c r="D5" i="1"/>
  <c r="D11" i="1" s="1"/>
  <c r="B11" i="1"/>
  <c r="D23" i="1" l="1"/>
  <c r="D28" i="1"/>
  <c r="D34" i="1" s="1"/>
</calcChain>
</file>

<file path=xl/sharedStrings.xml><?xml version="1.0" encoding="utf-8"?>
<sst xmlns="http://schemas.openxmlformats.org/spreadsheetml/2006/main" count="58" uniqueCount="36">
  <si>
    <t>Instrumental Error(…)</t>
  </si>
  <si>
    <t>Random Error(…)</t>
  </si>
  <si>
    <t>Part A   (Pfund's Method)</t>
  </si>
  <si>
    <t>Petri Dish Thickness</t>
  </si>
  <si>
    <t>Ring Diameter With Liquid</t>
  </si>
  <si>
    <t>Ring Diameter Without Liquid</t>
  </si>
  <si>
    <t xml:space="preserve">Thickness = </t>
  </si>
  <si>
    <t>Diameter =</t>
  </si>
  <si>
    <t>Part B  (Snell's Law)</t>
  </si>
  <si>
    <t>Thickness (mm)</t>
  </si>
  <si>
    <t xml:space="preserve">zero error = </t>
  </si>
  <si>
    <t>error because dot was a big band</t>
  </si>
  <si>
    <t>smallest precision is 1 degree</t>
  </si>
  <si>
    <t>error in our interpreting of the lines</t>
  </si>
  <si>
    <t>error in the caliper^</t>
  </si>
  <si>
    <t>radius</t>
  </si>
  <si>
    <t># of lines</t>
  </si>
  <si>
    <t>Grid increment</t>
  </si>
  <si>
    <t xml:space="preserve">we didn’t have a thimble, so tightening was inconsistent </t>
  </si>
  <si>
    <t># of rings</t>
  </si>
  <si>
    <t>with grid increment error and ring diameter error propagation:</t>
  </si>
  <si>
    <t>Measurement #</t>
  </si>
  <si>
    <t xml:space="preserve"> +/-</t>
  </si>
  <si>
    <t xml:space="preserve"> from protractor</t>
  </si>
  <si>
    <t>Trial #</t>
  </si>
  <si>
    <t>)</t>
  </si>
  <si>
    <t>Incident Angle 𝜃1</t>
  </si>
  <si>
    <t>Refracted Angle  𝜃2</t>
  </si>
  <si>
    <t>Incident Angle 𝜃3</t>
  </si>
  <si>
    <t>Refracted Angle  𝜃4</t>
  </si>
  <si>
    <t>error</t>
  </si>
  <si>
    <t>pair</t>
  </si>
  <si>
    <t>nliquid</t>
  </si>
  <si>
    <t>tap water</t>
  </si>
  <si>
    <t>nSnell</t>
  </si>
  <si>
    <t>n Pfund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</si>
</sst>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8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8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8" tint="0.39997558519241921"/>
      </bottom>
      <diagonal/>
    </border>
    <border>
      <left style="thin">
        <color indexed="64"/>
      </left>
      <right style="thin">
        <color theme="8" tint="0.39997558519241921"/>
      </right>
      <top style="thin">
        <color indexed="64"/>
      </top>
      <bottom style="thin">
        <color theme="8" tint="0.39997558519241921"/>
      </bottom>
      <diagonal/>
    </border>
    <border>
      <left style="thin">
        <color indexed="64"/>
      </left>
      <right style="thin">
        <color theme="8" tint="0.3999755851924192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8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4" fillId="0" borderId="0" xfId="0" applyFont="1" applyBorder="1" applyAlignment="1">
      <alignment horizontal="center"/>
    </xf>
    <xf numFmtId="2" fontId="0" fillId="0" borderId="0" xfId="0" applyNumberFormat="1" applyAlignment="1">
      <alignment horizontal="left" indent="8"/>
    </xf>
    <xf numFmtId="0" fontId="1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5" fillId="2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64" fontId="0" fillId="3" borderId="8" xfId="0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64" fontId="0" fillId="4" borderId="13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164" fontId="0" fillId="4" borderId="14" xfId="0" applyNumberFormat="1" applyFont="1" applyFill="1" applyBorder="1" applyAlignment="1">
      <alignment horizontal="center" vertical="center"/>
    </xf>
    <xf numFmtId="0" fontId="0" fillId="0" borderId="4" xfId="0" applyBorder="1"/>
    <xf numFmtId="2" fontId="0" fillId="3" borderId="8" xfId="0" applyNumberFormat="1" applyFont="1" applyFill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166" fontId="0" fillId="3" borderId="8" xfId="0" applyNumberFormat="1" applyFont="1" applyFill="1" applyBorder="1" applyAlignment="1">
      <alignment horizontal="center" vertical="center"/>
    </xf>
    <xf numFmtId="166" fontId="0" fillId="0" borderId="8" xfId="0" applyNumberFormat="1" applyFont="1" applyBorder="1" applyAlignment="1">
      <alignment horizontal="center" vertical="center"/>
    </xf>
    <xf numFmtId="166" fontId="0" fillId="4" borderId="13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 vertical="center"/>
    </xf>
    <xf numFmtId="166" fontId="0" fillId="3" borderId="13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6" fontId="0" fillId="0" borderId="13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/>
    </xf>
    <xf numFmtId="166" fontId="0" fillId="4" borderId="8" xfId="0" applyNumberFormat="1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164" fontId="0" fillId="4" borderId="15" xfId="0" applyNumberFormat="1" applyFont="1" applyFill="1" applyBorder="1" applyAlignment="1">
      <alignment horizontal="center" vertical="center"/>
    </xf>
    <xf numFmtId="1" fontId="0" fillId="3" borderId="8" xfId="0" applyNumberFormat="1" applyFont="1" applyFill="1" applyBorder="1" applyAlignment="1">
      <alignment horizontal="center" vertical="center"/>
    </xf>
    <xf numFmtId="1" fontId="0" fillId="0" borderId="11" xfId="0" applyNumberFormat="1" applyFont="1" applyBorder="1" applyAlignment="1">
      <alignment horizontal="center" vertical="center"/>
    </xf>
    <xf numFmtId="1" fontId="0" fillId="3" borderId="11" xfId="0" applyNumberFormat="1" applyFont="1" applyFill="1" applyBorder="1" applyAlignment="1">
      <alignment horizontal="center" vertical="center"/>
    </xf>
    <xf numFmtId="164" fontId="0" fillId="3" borderId="2" xfId="0" applyNumberFormat="1" applyFont="1" applyFill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  <xf numFmtId="164" fontId="0" fillId="3" borderId="12" xfId="0" applyNumberFormat="1" applyFont="1" applyFill="1" applyBorder="1" applyAlignment="1">
      <alignment horizontal="center" vertical="center"/>
    </xf>
    <xf numFmtId="2" fontId="0" fillId="4" borderId="8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8" xfId="0" applyBorder="1"/>
    <xf numFmtId="0" fontId="0" fillId="0" borderId="2" xfId="0" applyBorder="1"/>
    <xf numFmtId="0" fontId="0" fillId="0" borderId="17" xfId="0" applyBorder="1"/>
    <xf numFmtId="0" fontId="0" fillId="0" borderId="19" xfId="0" applyBorder="1"/>
    <xf numFmtId="0" fontId="3" fillId="0" borderId="3" xfId="0" applyFont="1" applyBorder="1" applyAlignment="1"/>
    <xf numFmtId="0" fontId="3" fillId="0" borderId="4" xfId="0" applyFont="1" applyBorder="1" applyAlignment="1"/>
    <xf numFmtId="0" fontId="5" fillId="2" borderId="2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0" fillId="3" borderId="2" xfId="0" applyNumberFormat="1" applyFont="1" applyFill="1" applyBorder="1" applyAlignment="1">
      <alignment horizontal="center" vertical="center"/>
    </xf>
    <xf numFmtId="165" fontId="0" fillId="3" borderId="3" xfId="0" applyNumberFormat="1" applyFont="1" applyFill="1" applyBorder="1" applyAlignment="1">
      <alignment horizontal="center" vertical="center"/>
    </xf>
    <xf numFmtId="165" fontId="0" fillId="3" borderId="4" xfId="0" applyNumberFormat="1" applyFont="1" applyFill="1" applyBorder="1" applyAlignment="1">
      <alignment horizontal="center" vertical="center"/>
    </xf>
    <xf numFmtId="165" fontId="0" fillId="3" borderId="8" xfId="0" applyNumberFormat="1" applyFont="1" applyFill="1" applyBorder="1" applyAlignment="1">
      <alignment horizontal="center" vertical="center"/>
    </xf>
    <xf numFmtId="165" fontId="0" fillId="3" borderId="5" xfId="0" applyNumberFormat="1" applyFont="1" applyFill="1" applyBorder="1" applyAlignment="1">
      <alignment horizontal="center" vertical="center"/>
    </xf>
    <xf numFmtId="165" fontId="0" fillId="3" borderId="1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108705161854773E-2"/>
          <c:y val="0.19486111111111112"/>
          <c:w val="0.8965579615048119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nliquid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Sheet1!$J$5:$J$10</c:f>
                <c:numCache>
                  <c:formatCode>General</c:formatCode>
                  <c:ptCount val="6"/>
                  <c:pt idx="0">
                    <c:v>0.57099999999999995</c:v>
                  </c:pt>
                  <c:pt idx="1">
                    <c:v>4.4340000000000002</c:v>
                  </c:pt>
                  <c:pt idx="2">
                    <c:v>1.915</c:v>
                  </c:pt>
                </c:numCache>
              </c:numRef>
            </c:plus>
            <c:minus>
              <c:numRef>
                <c:f>Sheet1!$J$5:$J$10</c:f>
                <c:numCache>
                  <c:formatCode>General</c:formatCode>
                  <c:ptCount val="6"/>
                  <c:pt idx="0">
                    <c:v>0.57099999999999995</c:v>
                  </c:pt>
                  <c:pt idx="1">
                    <c:v>4.4340000000000002</c:v>
                  </c:pt>
                  <c:pt idx="2">
                    <c:v>1.915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Sheet1!$H$5:$H$10</c:f>
              <c:numCache>
                <c:formatCode>General</c:formatCode>
                <c:ptCount val="6"/>
                <c:pt idx="0">
                  <c:v>1.1539999999999999</c:v>
                </c:pt>
                <c:pt idx="1">
                  <c:v>1.877</c:v>
                </c:pt>
                <c:pt idx="2">
                  <c:v>1.446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2-4DC6-94EB-66C9E8EDC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4070831"/>
        <c:axId val="1074074159"/>
      </c:barChart>
      <c:catAx>
        <c:axId val="1074070831"/>
        <c:scaling>
          <c:orientation val="minMax"/>
        </c:scaling>
        <c:delete val="1"/>
        <c:axPos val="b"/>
        <c:majorTickMark val="none"/>
        <c:minorTickMark val="none"/>
        <c:tickLblPos val="nextTo"/>
        <c:crossAx val="1074074159"/>
        <c:crosses val="autoZero"/>
        <c:auto val="0"/>
        <c:lblAlgn val="ctr"/>
        <c:lblOffset val="100"/>
        <c:noMultiLvlLbl val="0"/>
      </c:catAx>
      <c:valAx>
        <c:axId val="107407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070831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Values</a:t>
            </a:r>
            <a:r>
              <a:rPr lang="en-US" baseline="0"/>
              <a:t> of nliquid Across The Three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nliquid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Sheet1!$J$5:$J$7</c:f>
                <c:numCache>
                  <c:formatCode>General</c:formatCode>
                  <c:ptCount val="3"/>
                  <c:pt idx="0">
                    <c:v>0.57099999999999995</c:v>
                  </c:pt>
                  <c:pt idx="1">
                    <c:v>4.4340000000000002</c:v>
                  </c:pt>
                  <c:pt idx="2">
                    <c:v>1.915</c:v>
                  </c:pt>
                </c:numCache>
              </c:numRef>
            </c:plus>
            <c:minus>
              <c:numRef>
                <c:f>Sheet1!$K$5:$K$7</c:f>
                <c:numCache>
                  <c:formatCode>General</c:formatCode>
                  <c:ptCount val="3"/>
                  <c:pt idx="0">
                    <c:v>0.54400000000000004</c:v>
                  </c:pt>
                  <c:pt idx="1">
                    <c:v>5.0869999999999997</c:v>
                  </c:pt>
                  <c:pt idx="2">
                    <c:v>1.78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Sheet1!$H$5:$H$7</c:f>
              <c:numCache>
                <c:formatCode>General</c:formatCode>
                <c:ptCount val="3"/>
                <c:pt idx="0">
                  <c:v>1.1539999999999999</c:v>
                </c:pt>
                <c:pt idx="1">
                  <c:v>1.877</c:v>
                </c:pt>
                <c:pt idx="2">
                  <c:v>1.446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E-4318-9965-FA1CC390AE0A}"/>
            </c:ext>
          </c:extLst>
        </c:ser>
        <c:ser>
          <c:idx val="1"/>
          <c:order val="1"/>
          <c:tx>
            <c:strRef>
              <c:f>Sheet1!$I$4</c:f>
              <c:strCache>
                <c:ptCount val="1"/>
                <c:pt idx="0">
                  <c:v>pair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Sheet1!$K$5:$K$7</c:f>
                <c:numCache>
                  <c:formatCode>General</c:formatCode>
                  <c:ptCount val="3"/>
                  <c:pt idx="0">
                    <c:v>0.54400000000000004</c:v>
                  </c:pt>
                  <c:pt idx="1">
                    <c:v>5.0869999999999997</c:v>
                  </c:pt>
                  <c:pt idx="2">
                    <c:v>1.78</c:v>
                  </c:pt>
                </c:numCache>
              </c:numRef>
            </c:plus>
            <c:minus>
              <c:numRef>
                <c:f>Sheet1!$K$5:$K$7</c:f>
                <c:numCache>
                  <c:formatCode>General</c:formatCode>
                  <c:ptCount val="3"/>
                  <c:pt idx="0">
                    <c:v>0.54400000000000004</c:v>
                  </c:pt>
                  <c:pt idx="1">
                    <c:v>5.0869999999999997</c:v>
                  </c:pt>
                  <c:pt idx="2">
                    <c:v>1.78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Sheet1!$I$5:$I$7</c:f>
              <c:numCache>
                <c:formatCode>General</c:formatCode>
                <c:ptCount val="3"/>
                <c:pt idx="0">
                  <c:v>1.1439999999999999</c:v>
                </c:pt>
                <c:pt idx="1">
                  <c:v>2.0680000000000001</c:v>
                </c:pt>
                <c:pt idx="2">
                  <c:v>1.268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8E-4318-9965-FA1CC390A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0263823"/>
        <c:axId val="1130263407"/>
      </c:barChart>
      <c:catAx>
        <c:axId val="1130263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63407"/>
        <c:crosses val="autoZero"/>
        <c:auto val="1"/>
        <c:lblAlgn val="ctr"/>
        <c:lblOffset val="100"/>
        <c:noMultiLvlLbl val="0"/>
      </c:catAx>
      <c:valAx>
        <c:axId val="113026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6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Pfund vs Snell</a:t>
            </a:r>
            <a:r>
              <a:rPr lang="en-US" baseline="0"/>
              <a:t> vs Tap Water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Sheet1!$E$32:$G$32</c:f>
                <c:numCache>
                  <c:formatCode>General</c:formatCode>
                  <c:ptCount val="3"/>
                  <c:pt idx="1">
                    <c:v>1.2</c:v>
                  </c:pt>
                  <c:pt idx="2">
                    <c:v>0.13</c:v>
                  </c:pt>
                </c:numCache>
              </c:numRef>
            </c:plus>
            <c:minus>
              <c:numRef>
                <c:f>Sheet1!$E$32:$G$32</c:f>
                <c:numCache>
                  <c:formatCode>General</c:formatCode>
                  <c:ptCount val="3"/>
                  <c:pt idx="1">
                    <c:v>1.2</c:v>
                  </c:pt>
                  <c:pt idx="2">
                    <c:v>0.13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Sheet1!$H$29:$J$29</c:f>
              <c:strCache>
                <c:ptCount val="3"/>
                <c:pt idx="0">
                  <c:v>tap water</c:v>
                </c:pt>
                <c:pt idx="1">
                  <c:v>nSnell</c:v>
                </c:pt>
                <c:pt idx="2">
                  <c:v>n Pfund</c:v>
                </c:pt>
              </c:strCache>
            </c:strRef>
          </c:cat>
          <c:val>
            <c:numRef>
              <c:f>Sheet1!$H$30:$J$30</c:f>
              <c:numCache>
                <c:formatCode>General</c:formatCode>
                <c:ptCount val="3"/>
                <c:pt idx="0">
                  <c:v>1.333</c:v>
                </c:pt>
                <c:pt idx="1">
                  <c:v>1.5</c:v>
                </c:pt>
                <c:pt idx="2">
                  <c:v>1.74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7-4DB7-A0A5-57E67B708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8433727"/>
        <c:axId val="1068436639"/>
      </c:barChart>
      <c:catAx>
        <c:axId val="106843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436639"/>
        <c:crosses val="autoZero"/>
        <c:auto val="1"/>
        <c:lblAlgn val="ctr"/>
        <c:lblOffset val="100"/>
        <c:noMultiLvlLbl val="0"/>
      </c:catAx>
      <c:valAx>
        <c:axId val="106843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433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</cx:chartData>
  <cx:chart>
    <cx:title pos="t" align="ctr" overlay="0"/>
    <cx:plotArea>
      <cx:plotAreaRegion>
        <cx:series layoutId="boxWhisker" uniqueId="{B91913CA-26D6-43C3-B8B1-00BC74DDFBF7}">
          <cx:tx>
            <cx:txData>
              <cx:f>_xlchart.v1.0</cx:f>
              <cx:v>tap water nSnell n Pfund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708576</xdr:colOff>
      <xdr:row>32</xdr:row>
      <xdr:rowOff>29402</xdr:rowOff>
    </xdr:from>
    <xdr:ext cx="16844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254B0E7-9948-4771-BC06-B4B88CF9FDF1}"/>
                </a:ext>
              </a:extLst>
            </xdr:cNvPr>
            <xdr:cNvSpPr txBox="1"/>
          </xdr:nvSpPr>
          <xdr:spPr>
            <a:xfrm>
              <a:off x="6460848" y="5955609"/>
              <a:ext cx="1684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254B0E7-9948-4771-BC06-B4B88CF9FDF1}"/>
                </a:ext>
              </a:extLst>
            </xdr:cNvPr>
            <xdr:cNvSpPr txBox="1"/>
          </xdr:nvSpPr>
          <xdr:spPr>
            <a:xfrm>
              <a:off x="6460848" y="5955609"/>
              <a:ext cx="1684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𝜃_1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1105611</xdr:colOff>
      <xdr:row>10</xdr:row>
      <xdr:rowOff>86081</xdr:rowOff>
    </xdr:from>
    <xdr:to>
      <xdr:col>9</xdr:col>
      <xdr:colOff>1204423</xdr:colOff>
      <xdr:row>25</xdr:row>
      <xdr:rowOff>74152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CB6345-7E35-4F81-A56D-7AD7E281D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46290</xdr:colOff>
      <xdr:row>10</xdr:row>
      <xdr:rowOff>130591</xdr:rowOff>
    </xdr:from>
    <xdr:to>
      <xdr:col>9</xdr:col>
      <xdr:colOff>1253384</xdr:colOff>
      <xdr:row>25</xdr:row>
      <xdr:rowOff>118662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6794C6-1EC8-4083-9825-BC513BA6B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206523</xdr:colOff>
      <xdr:row>10</xdr:row>
      <xdr:rowOff>46023</xdr:rowOff>
    </xdr:from>
    <xdr:to>
      <xdr:col>8</xdr:col>
      <xdr:colOff>198511</xdr:colOff>
      <xdr:row>25</xdr:row>
      <xdr:rowOff>34094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2AFBBF0-BF0D-43BB-B93B-09C15D321C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68369" y="193321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420167</xdr:colOff>
      <xdr:row>17</xdr:row>
      <xdr:rowOff>37120</xdr:rowOff>
    </xdr:from>
    <xdr:to>
      <xdr:col>7</xdr:col>
      <xdr:colOff>670310</xdr:colOff>
      <xdr:row>32</xdr:row>
      <xdr:rowOff>25192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AD3FACD-9124-4194-8AFD-FDF2A8495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D9" zoomScale="107" workbookViewId="0">
      <selection activeCell="E15" sqref="E15"/>
    </sheetView>
  </sheetViews>
  <sheetFormatPr defaultColWidth="8.796875" defaultRowHeight="14.25" x14ac:dyDescent="0.45"/>
  <cols>
    <col min="1" max="1" width="18.1328125" customWidth="1"/>
    <col min="2" max="2" width="19.59765625" customWidth="1"/>
    <col min="3" max="3" width="21.73046875" customWidth="1"/>
    <col min="4" max="4" width="21.06640625" customWidth="1"/>
    <col min="5" max="6" width="22.46484375" bestFit="1" customWidth="1"/>
    <col min="7" max="7" width="15.53125" customWidth="1"/>
    <col min="8" max="8" width="26.1328125" customWidth="1"/>
    <col min="9" max="9" width="21" customWidth="1"/>
    <col min="10" max="10" width="19.265625" customWidth="1"/>
  </cols>
  <sheetData>
    <row r="1" spans="1:11" ht="18" x14ac:dyDescent="0.55000000000000004">
      <c r="A1" s="64" t="s">
        <v>2</v>
      </c>
      <c r="B1" s="64"/>
      <c r="C1" s="64"/>
      <c r="D1" s="64"/>
    </row>
    <row r="2" spans="1:11" x14ac:dyDescent="0.45">
      <c r="B2" t="s">
        <v>10</v>
      </c>
      <c r="C2">
        <v>8.9999999999999993E-3</v>
      </c>
      <c r="G2" s="3"/>
    </row>
    <row r="3" spans="1:11" ht="15.75" x14ac:dyDescent="0.5">
      <c r="A3" s="65" t="s">
        <v>3</v>
      </c>
      <c r="B3" s="66"/>
      <c r="C3" s="66"/>
      <c r="D3" s="67"/>
    </row>
    <row r="4" spans="1:11" x14ac:dyDescent="0.45">
      <c r="A4" s="9" t="s">
        <v>21</v>
      </c>
      <c r="B4" s="9" t="s">
        <v>9</v>
      </c>
      <c r="C4" s="9" t="s">
        <v>0</v>
      </c>
      <c r="D4" s="10" t="s">
        <v>1</v>
      </c>
      <c r="F4" s="4"/>
      <c r="H4" t="s">
        <v>32</v>
      </c>
      <c r="I4" t="s">
        <v>31</v>
      </c>
      <c r="J4" t="s">
        <v>30</v>
      </c>
    </row>
    <row r="5" spans="1:11" x14ac:dyDescent="0.45">
      <c r="A5" s="11">
        <v>1</v>
      </c>
      <c r="B5" s="12">
        <f>2.235-C2</f>
        <v>2.226</v>
      </c>
      <c r="C5" s="58">
        <f>SQRT(2*0.005^2)</f>
        <v>7.0710678118654753E-3</v>
      </c>
      <c r="D5" s="58">
        <f>_xlfn.STDEV.S(B5:B10)</f>
        <v>1.4922019523732889E-2</v>
      </c>
      <c r="H5">
        <v>1.1539999999999999</v>
      </c>
      <c r="I5">
        <v>1.1439999999999999</v>
      </c>
      <c r="J5">
        <v>0.57099999999999995</v>
      </c>
      <c r="K5">
        <v>0.54400000000000004</v>
      </c>
    </row>
    <row r="6" spans="1:11" x14ac:dyDescent="0.45">
      <c r="A6" s="13">
        <v>2</v>
      </c>
      <c r="B6" s="14">
        <f>2.209-C2</f>
        <v>2.2000000000000002</v>
      </c>
      <c r="C6" s="59"/>
      <c r="D6" s="59"/>
      <c r="E6" t="s">
        <v>13</v>
      </c>
      <c r="H6">
        <v>1.877</v>
      </c>
      <c r="I6">
        <v>2.0680000000000001</v>
      </c>
      <c r="J6">
        <v>4.4340000000000002</v>
      </c>
      <c r="K6">
        <v>5.0869999999999997</v>
      </c>
    </row>
    <row r="7" spans="1:11" x14ac:dyDescent="0.45">
      <c r="A7" s="11">
        <v>3</v>
      </c>
      <c r="B7" s="12">
        <f>2.19-C2</f>
        <v>2.181</v>
      </c>
      <c r="C7" s="59"/>
      <c r="D7" s="59"/>
      <c r="E7" t="s">
        <v>18</v>
      </c>
      <c r="H7">
        <v>1.446</v>
      </c>
      <c r="I7">
        <v>1.268</v>
      </c>
      <c r="J7">
        <v>1.915</v>
      </c>
      <c r="K7">
        <v>1.78</v>
      </c>
    </row>
    <row r="8" spans="1:11" x14ac:dyDescent="0.45">
      <c r="A8" s="13">
        <v>4</v>
      </c>
      <c r="B8" s="14">
        <f>2.209-C2</f>
        <v>2.2000000000000002</v>
      </c>
      <c r="C8" s="59"/>
      <c r="D8" s="59"/>
    </row>
    <row r="9" spans="1:11" x14ac:dyDescent="0.45">
      <c r="A9" s="11">
        <v>5</v>
      </c>
      <c r="B9" s="12">
        <f>2.219-C2</f>
        <v>2.21</v>
      </c>
      <c r="C9" s="59"/>
      <c r="D9" s="59"/>
    </row>
    <row r="10" spans="1:11" x14ac:dyDescent="0.45">
      <c r="A10" s="13">
        <v>6</v>
      </c>
      <c r="B10" s="14">
        <f>2.206-C2</f>
        <v>2.1970000000000001</v>
      </c>
      <c r="C10" s="60"/>
      <c r="D10" s="60"/>
    </row>
    <row r="11" spans="1:11" x14ac:dyDescent="0.45">
      <c r="A11" s="15" t="s">
        <v>6</v>
      </c>
      <c r="B11" s="16">
        <f>AVERAGE(B5:B10)</f>
        <v>2.2023333333333333</v>
      </c>
      <c r="C11" s="17" t="s">
        <v>22</v>
      </c>
      <c r="D11" s="18">
        <f>MAX(C5:D10)</f>
        <v>1.4922019523732889E-2</v>
      </c>
    </row>
    <row r="12" spans="1:11" x14ac:dyDescent="0.45">
      <c r="A12" s="2"/>
      <c r="B12" s="2"/>
      <c r="C12" s="2"/>
      <c r="D12" s="2"/>
    </row>
    <row r="14" spans="1:11" ht="15.75" x14ac:dyDescent="0.5">
      <c r="A14" s="65" t="s">
        <v>5</v>
      </c>
      <c r="B14" s="66"/>
      <c r="C14" s="66"/>
      <c r="D14" s="67"/>
    </row>
    <row r="15" spans="1:11" x14ac:dyDescent="0.45">
      <c r="A15" s="9" t="s">
        <v>21</v>
      </c>
      <c r="B15" s="30" t="s">
        <v>19</v>
      </c>
      <c r="C15" s="30" t="s">
        <v>0</v>
      </c>
      <c r="D15" s="31" t="s">
        <v>1</v>
      </c>
    </row>
    <row r="16" spans="1:11" x14ac:dyDescent="0.45">
      <c r="A16" s="11">
        <v>1</v>
      </c>
      <c r="B16" s="22">
        <v>4</v>
      </c>
      <c r="C16" s="58">
        <f>SQRT(2*0.5^2)</f>
        <v>0.70710678118654757</v>
      </c>
      <c r="D16" s="58">
        <f>_xlfn.STDEV.S(B16:B21)</f>
        <v>8.1649658092772456E-2</v>
      </c>
    </row>
    <row r="17" spans="1:10" x14ac:dyDescent="0.45">
      <c r="A17" s="13">
        <v>2</v>
      </c>
      <c r="B17" s="23">
        <v>4.0999999999999996</v>
      </c>
      <c r="C17" s="59"/>
      <c r="D17" s="59"/>
    </row>
    <row r="18" spans="1:10" x14ac:dyDescent="0.45">
      <c r="A18" s="11">
        <v>3</v>
      </c>
      <c r="B18" s="22">
        <v>4.0999999999999996</v>
      </c>
      <c r="C18" s="59"/>
      <c r="D18" s="59"/>
    </row>
    <row r="19" spans="1:10" x14ac:dyDescent="0.45">
      <c r="A19" s="13">
        <v>4</v>
      </c>
      <c r="B19" s="23">
        <v>3.9</v>
      </c>
      <c r="C19" s="59"/>
      <c r="D19" s="59"/>
    </row>
    <row r="20" spans="1:10" x14ac:dyDescent="0.45">
      <c r="A20" s="11">
        <v>5</v>
      </c>
      <c r="B20" s="22">
        <v>4.0999999999999996</v>
      </c>
      <c r="C20" s="59"/>
      <c r="D20" s="59"/>
    </row>
    <row r="21" spans="1:10" x14ac:dyDescent="0.45">
      <c r="A21" s="13">
        <v>6</v>
      </c>
      <c r="B21" s="23">
        <v>4</v>
      </c>
      <c r="C21" s="60"/>
      <c r="D21" s="60"/>
    </row>
    <row r="22" spans="1:10" x14ac:dyDescent="0.45">
      <c r="A22" s="32" t="s">
        <v>19</v>
      </c>
      <c r="B22" s="33">
        <f>AVERAGE(B16:B21)</f>
        <v>4.0333333333333323</v>
      </c>
      <c r="C22" s="34" t="s">
        <v>22</v>
      </c>
      <c r="D22" s="35">
        <f>MAX(C16:D21)</f>
        <v>0.70710678118654757</v>
      </c>
    </row>
    <row r="23" spans="1:10" x14ac:dyDescent="0.45">
      <c r="A23" s="15" t="s">
        <v>7</v>
      </c>
      <c r="B23" s="16">
        <f>B22*$B$62</f>
        <v>6.2142564814814802</v>
      </c>
      <c r="C23" s="17" t="s">
        <v>22</v>
      </c>
      <c r="D23" s="18">
        <f>SQRT((D22/B23)^2 + ($D$62/$B$62)^2)*B23</f>
        <v>0.70953183624635163</v>
      </c>
    </row>
    <row r="24" spans="1:10" x14ac:dyDescent="0.45">
      <c r="A24" t="s">
        <v>20</v>
      </c>
    </row>
    <row r="26" spans="1:10" ht="15.75" x14ac:dyDescent="0.5">
      <c r="A26" s="68" t="s">
        <v>4</v>
      </c>
      <c r="B26" s="68"/>
      <c r="C26" s="68"/>
      <c r="D26" s="68"/>
    </row>
    <row r="27" spans="1:10" x14ac:dyDescent="0.45">
      <c r="A27" s="9" t="s">
        <v>21</v>
      </c>
      <c r="B27" s="25" t="s">
        <v>19</v>
      </c>
      <c r="C27" s="25" t="s">
        <v>0</v>
      </c>
      <c r="D27" s="25" t="s">
        <v>1</v>
      </c>
    </row>
    <row r="28" spans="1:10" x14ac:dyDescent="0.45">
      <c r="A28" s="26">
        <v>1</v>
      </c>
      <c r="B28" s="27">
        <v>11.4</v>
      </c>
      <c r="C28" s="58">
        <f>SQRT(2*0.5^2)</f>
        <v>0.70710678118654757</v>
      </c>
      <c r="D28" s="58">
        <f>_xlfn.STDEV.S(B28:B33)</f>
        <v>0.12649110640673555</v>
      </c>
    </row>
    <row r="29" spans="1:10" x14ac:dyDescent="0.45">
      <c r="A29" s="28">
        <v>2</v>
      </c>
      <c r="B29" s="29">
        <v>11.5</v>
      </c>
      <c r="C29" s="59"/>
      <c r="D29" s="59"/>
      <c r="F29" t="s">
        <v>25</v>
      </c>
      <c r="H29" t="s">
        <v>33</v>
      </c>
      <c r="I29" t="s">
        <v>34</v>
      </c>
      <c r="J29" t="s">
        <v>35</v>
      </c>
    </row>
    <row r="30" spans="1:10" x14ac:dyDescent="0.45">
      <c r="A30" s="26">
        <v>3</v>
      </c>
      <c r="B30" s="27">
        <v>11.2</v>
      </c>
      <c r="C30" s="59"/>
      <c r="D30" s="59"/>
      <c r="H30">
        <v>1.333</v>
      </c>
      <c r="I30">
        <v>1.5</v>
      </c>
      <c r="J30">
        <v>1.74</v>
      </c>
    </row>
    <row r="31" spans="1:10" x14ac:dyDescent="0.45">
      <c r="A31" s="28">
        <v>4</v>
      </c>
      <c r="B31" s="29">
        <v>11.2</v>
      </c>
      <c r="C31" s="59"/>
      <c r="D31" s="59"/>
      <c r="G31" t="s">
        <v>30</v>
      </c>
      <c r="H31">
        <v>1.333</v>
      </c>
      <c r="I31">
        <f>I30+F32</f>
        <v>2.7</v>
      </c>
      <c r="J31">
        <f>J30+G32</f>
        <v>1.87</v>
      </c>
    </row>
    <row r="32" spans="1:10" x14ac:dyDescent="0.45">
      <c r="A32" s="26">
        <v>5</v>
      </c>
      <c r="B32" s="27">
        <v>11.2</v>
      </c>
      <c r="C32" s="59"/>
      <c r="D32" s="59"/>
      <c r="F32">
        <v>1.2</v>
      </c>
      <c r="G32">
        <v>0.13</v>
      </c>
      <c r="H32">
        <v>1.333</v>
      </c>
      <c r="I32">
        <f>I30-F32</f>
        <v>0.30000000000000004</v>
      </c>
      <c r="J32">
        <f>J30-G32</f>
        <v>1.6099999999999999</v>
      </c>
    </row>
    <row r="33" spans="1:8" x14ac:dyDescent="0.45">
      <c r="A33" s="28">
        <v>6</v>
      </c>
      <c r="B33" s="29">
        <v>11.3</v>
      </c>
      <c r="C33" s="60"/>
      <c r="D33" s="60"/>
    </row>
    <row r="34" spans="1:8" x14ac:dyDescent="0.45">
      <c r="A34" s="15" t="s">
        <v>19</v>
      </c>
      <c r="B34" s="24">
        <f>AVERAGE(B28:B33)</f>
        <v>11.299999999999999</v>
      </c>
      <c r="C34" s="17" t="s">
        <v>22</v>
      </c>
      <c r="D34" s="18">
        <f>MAX(C28:D33)</f>
        <v>0.70710678118654757</v>
      </c>
    </row>
    <row r="35" spans="1:8" x14ac:dyDescent="0.45">
      <c r="A35" s="15" t="s">
        <v>7</v>
      </c>
      <c r="B35" s="16">
        <f>B34*$B$62</f>
        <v>17.410189646464648</v>
      </c>
      <c r="C35" s="17" t="s">
        <v>22</v>
      </c>
      <c r="D35" s="18">
        <f>SQRT((D34/B35)^2 + ($D$62/$B$62)^2)*B35</f>
        <v>0.72592393078726836</v>
      </c>
    </row>
    <row r="36" spans="1:8" x14ac:dyDescent="0.45">
      <c r="A36" t="s">
        <v>20</v>
      </c>
    </row>
    <row r="38" spans="1:8" ht="18" x14ac:dyDescent="0.55000000000000004">
      <c r="A38" s="64" t="s">
        <v>8</v>
      </c>
      <c r="B38" s="64"/>
      <c r="C38" s="64"/>
      <c r="D38" s="64"/>
      <c r="E38" s="64"/>
    </row>
    <row r="40" spans="1:8" ht="15.75" x14ac:dyDescent="0.5">
      <c r="A40" s="30" t="s">
        <v>24</v>
      </c>
      <c r="B40" s="51" t="s">
        <v>26</v>
      </c>
      <c r="C40" s="51" t="s">
        <v>27</v>
      </c>
      <c r="D40" s="51" t="s">
        <v>28</v>
      </c>
      <c r="E40" s="51" t="s">
        <v>29</v>
      </c>
      <c r="F40" s="50" t="s">
        <v>0</v>
      </c>
      <c r="G40" t="s">
        <v>23</v>
      </c>
      <c r="H40" s="5" t="s">
        <v>12</v>
      </c>
    </row>
    <row r="41" spans="1:8" ht="14.25" customHeight="1" x14ac:dyDescent="0.45">
      <c r="A41" s="53">
        <v>1</v>
      </c>
      <c r="B41" s="53">
        <v>75.400000000000006</v>
      </c>
      <c r="C41" s="53">
        <v>57</v>
      </c>
      <c r="D41" s="53">
        <v>58</v>
      </c>
      <c r="E41" s="54">
        <v>76</v>
      </c>
      <c r="F41" s="59">
        <f>SQRT(2*0.5^2)</f>
        <v>0.70710678118654757</v>
      </c>
    </row>
    <row r="42" spans="1:8" ht="14.25" customHeight="1" x14ac:dyDescent="0.45">
      <c r="A42" s="52">
        <v>2</v>
      </c>
      <c r="B42" s="52">
        <v>35.9</v>
      </c>
      <c r="C42" s="52">
        <v>18.2</v>
      </c>
      <c r="D42" s="52">
        <v>17.2</v>
      </c>
      <c r="E42" s="55">
        <v>37.700000000000003</v>
      </c>
      <c r="F42" s="59"/>
      <c r="G42" t="s">
        <v>11</v>
      </c>
    </row>
    <row r="43" spans="1:8" ht="14.25" customHeight="1" x14ac:dyDescent="0.45">
      <c r="A43" s="56">
        <v>3</v>
      </c>
      <c r="B43" s="56">
        <v>48.5</v>
      </c>
      <c r="C43" s="56">
        <v>31.2</v>
      </c>
      <c r="D43" s="56">
        <v>31.5</v>
      </c>
      <c r="E43" s="57">
        <v>41.5</v>
      </c>
      <c r="F43" s="59"/>
    </row>
    <row r="44" spans="1:8" ht="14.25" customHeight="1" x14ac:dyDescent="0.5">
      <c r="A44" s="8"/>
      <c r="B44" s="47"/>
      <c r="C44" s="47"/>
      <c r="F44" s="48"/>
    </row>
    <row r="45" spans="1:8" ht="14.25" customHeight="1" x14ac:dyDescent="0.5">
      <c r="A45" s="6"/>
      <c r="B45" s="19"/>
      <c r="C45" s="46"/>
      <c r="F45" s="48"/>
    </row>
    <row r="46" spans="1:8" ht="14.25" customHeight="1" x14ac:dyDescent="0.5">
      <c r="A46" s="6"/>
      <c r="B46" s="1"/>
      <c r="C46" s="43"/>
      <c r="F46" s="48"/>
    </row>
    <row r="47" spans="1:8" ht="14.25" customHeight="1" x14ac:dyDescent="0.5">
      <c r="A47" s="44"/>
      <c r="B47" s="45"/>
      <c r="C47" s="7"/>
      <c r="F47" s="49"/>
    </row>
    <row r="53" spans="1:6" x14ac:dyDescent="0.45">
      <c r="D53" t="s">
        <v>14</v>
      </c>
    </row>
    <row r="55" spans="1:6" x14ac:dyDescent="0.45">
      <c r="A55" s="9" t="s">
        <v>21</v>
      </c>
      <c r="B55" s="9" t="s">
        <v>15</v>
      </c>
      <c r="C55" s="9" t="s">
        <v>16</v>
      </c>
      <c r="D55" s="10" t="s">
        <v>17</v>
      </c>
      <c r="E55" s="9" t="s">
        <v>0</v>
      </c>
      <c r="F55" s="9" t="s">
        <v>1</v>
      </c>
    </row>
    <row r="56" spans="1:6" x14ac:dyDescent="0.45">
      <c r="A56" s="11">
        <v>1</v>
      </c>
      <c r="B56" s="20">
        <v>23.36</v>
      </c>
      <c r="C56" s="36">
        <v>15</v>
      </c>
      <c r="D56" s="39">
        <f>B56/C56</f>
        <v>1.5573333333333332</v>
      </c>
      <c r="E56" s="58">
        <f>SQRT(2*0.01^2)</f>
        <v>1.4142135623730951E-2</v>
      </c>
      <c r="F56" s="61">
        <f>_xlfn.STDEV.S(D56:D61)</f>
        <v>1.4532027946615001E-2</v>
      </c>
    </row>
    <row r="57" spans="1:6" x14ac:dyDescent="0.45">
      <c r="A57" s="13">
        <v>2</v>
      </c>
      <c r="B57" s="21">
        <v>6.16</v>
      </c>
      <c r="C57" s="37">
        <v>4</v>
      </c>
      <c r="D57" s="40">
        <f t="shared" ref="D57:D61" si="0">B57/C57</f>
        <v>1.54</v>
      </c>
      <c r="E57" s="59"/>
      <c r="F57" s="62"/>
    </row>
    <row r="58" spans="1:6" x14ac:dyDescent="0.45">
      <c r="A58" s="11">
        <v>3</v>
      </c>
      <c r="B58" s="20">
        <v>17.14</v>
      </c>
      <c r="C58" s="38">
        <v>11</v>
      </c>
      <c r="D58" s="41">
        <f t="shared" si="0"/>
        <v>1.5581818181818183</v>
      </c>
      <c r="E58" s="59"/>
      <c r="F58" s="62"/>
    </row>
    <row r="59" spans="1:6" x14ac:dyDescent="0.45">
      <c r="A59" s="13">
        <v>4</v>
      </c>
      <c r="B59" s="21">
        <v>9.14</v>
      </c>
      <c r="C59" s="37">
        <v>6</v>
      </c>
      <c r="D59" s="40">
        <f t="shared" si="0"/>
        <v>1.5233333333333334</v>
      </c>
      <c r="E59" s="59"/>
      <c r="F59" s="62"/>
    </row>
    <row r="60" spans="1:6" x14ac:dyDescent="0.45">
      <c r="A60" s="11">
        <v>5</v>
      </c>
      <c r="B60" s="20">
        <v>12.3</v>
      </c>
      <c r="C60" s="38">
        <v>8</v>
      </c>
      <c r="D60" s="41">
        <f t="shared" si="0"/>
        <v>1.5375000000000001</v>
      </c>
      <c r="E60" s="59"/>
      <c r="F60" s="62"/>
    </row>
    <row r="61" spans="1:6" x14ac:dyDescent="0.45">
      <c r="A61" s="13">
        <v>6</v>
      </c>
      <c r="B61" s="21">
        <v>15.28</v>
      </c>
      <c r="C61" s="37">
        <v>10</v>
      </c>
      <c r="D61" s="40">
        <f t="shared" si="0"/>
        <v>1.528</v>
      </c>
      <c r="E61" s="59"/>
      <c r="F61" s="62"/>
    </row>
    <row r="62" spans="1:6" x14ac:dyDescent="0.45">
      <c r="A62" s="32" t="s">
        <v>17</v>
      </c>
      <c r="B62" s="42">
        <f>AVERAGE(D56:D61)</f>
        <v>1.5407247474747476</v>
      </c>
      <c r="C62" s="34" t="s">
        <v>22</v>
      </c>
      <c r="D62" s="35">
        <f>MAX(E56:F61)</f>
        <v>1.4532027946615001E-2</v>
      </c>
      <c r="E62" s="60"/>
      <c r="F62" s="63"/>
    </row>
  </sheetData>
  <mergeCells count="14">
    <mergeCell ref="E56:E62"/>
    <mergeCell ref="F56:F62"/>
    <mergeCell ref="F41:F43"/>
    <mergeCell ref="A38:E38"/>
    <mergeCell ref="A1:D1"/>
    <mergeCell ref="A3:D3"/>
    <mergeCell ref="A14:D14"/>
    <mergeCell ref="A26:D26"/>
    <mergeCell ref="C5:C10"/>
    <mergeCell ref="D5:D10"/>
    <mergeCell ref="C16:C21"/>
    <mergeCell ref="D16:D21"/>
    <mergeCell ref="C28:C33"/>
    <mergeCell ref="D28:D33"/>
  </mergeCells>
  <phoneticPr fontId="7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2021-10-04T14:40:54Z</dcterms:modified>
</cp:coreProperties>
</file>