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7d5cc8befff9d8c/CooperFiles/SecondYear/Semester1/Physics Lab/Lab 4/"/>
    </mc:Choice>
  </mc:AlternateContent>
  <xr:revisionPtr revIDLastSave="849" documentId="8_{48DE1983-50A8-4255-9278-2EDDF78340C1}" xr6:coauthVersionLast="47" xr6:coauthVersionMax="47" xr10:uidLastSave="{2C89AD9A-B256-48E2-90EA-1ABA4EA2656C}"/>
  <bookViews>
    <workbookView xWindow="-28920" yWindow="-120" windowWidth="29040" windowHeight="15840" activeTab="1" xr2:uid="{09AEEE84-E661-4137-B1DA-7ECC6468A7CE}"/>
  </bookViews>
  <sheets>
    <sheet name="Sheet1" sheetId="1" r:id="rId1"/>
    <sheet name="sheet2" sheetId="3" r:id="rId2"/>
    <sheet name="Lens" sheetId="4" r:id="rId3"/>
    <sheet name="Sheet3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" l="1"/>
  <c r="K7" i="4"/>
  <c r="J7" i="4"/>
  <c r="M6" i="4"/>
  <c r="N6" i="4" s="1"/>
  <c r="L6" i="4"/>
  <c r="M5" i="4"/>
  <c r="N5" i="4" s="1"/>
  <c r="L5" i="4"/>
  <c r="M4" i="4"/>
  <c r="M7" i="4" s="1"/>
  <c r="N7" i="4" s="1"/>
  <c r="L4" i="4"/>
  <c r="J14" i="4"/>
  <c r="M13" i="4"/>
  <c r="N13" i="4" s="1"/>
  <c r="L13" i="4"/>
  <c r="M12" i="4"/>
  <c r="N12" i="4" s="1"/>
  <c r="L12" i="4"/>
  <c r="K11" i="4"/>
  <c r="L11" i="4" s="1"/>
  <c r="N16" i="1"/>
  <c r="B17" i="1"/>
  <c r="C17" i="1"/>
  <c r="F17" i="1"/>
  <c r="K17" i="1"/>
  <c r="L17" i="1"/>
  <c r="B10" i="1"/>
  <c r="C10" i="1"/>
  <c r="F10" i="1"/>
  <c r="K10" i="1"/>
  <c r="L10" i="1"/>
  <c r="K4" i="1"/>
  <c r="N15" i="1"/>
  <c r="N14" i="1"/>
  <c r="N17" i="1" s="1"/>
  <c r="I16" i="1"/>
  <c r="J16" i="1" s="1"/>
  <c r="I15" i="1"/>
  <c r="J15" i="1" s="1"/>
  <c r="N9" i="1"/>
  <c r="O9" i="1" s="1"/>
  <c r="N8" i="1"/>
  <c r="O8" i="1" s="1"/>
  <c r="N7" i="1"/>
  <c r="N10" i="1" s="1"/>
  <c r="O10" i="1" s="1"/>
  <c r="I8" i="1"/>
  <c r="J8" i="1" s="1"/>
  <c r="I9" i="1"/>
  <c r="J9" i="1" s="1"/>
  <c r="E16" i="1"/>
  <c r="D16" i="1"/>
  <c r="P16" i="1" s="1"/>
  <c r="E15" i="1"/>
  <c r="D15" i="1"/>
  <c r="E14" i="1"/>
  <c r="D14" i="1"/>
  <c r="D17" i="1" s="1"/>
  <c r="E9" i="1"/>
  <c r="D9" i="1"/>
  <c r="E8" i="1"/>
  <c r="D8" i="1"/>
  <c r="E7" i="1"/>
  <c r="D7" i="1"/>
  <c r="M16" i="1"/>
  <c r="M15" i="1"/>
  <c r="Q15" i="1" s="1"/>
  <c r="M14" i="1"/>
  <c r="H16" i="1"/>
  <c r="H15" i="1"/>
  <c r="H14" i="1"/>
  <c r="H17" i="1" s="1"/>
  <c r="G14" i="1"/>
  <c r="G17" i="1" s="1"/>
  <c r="M9" i="1"/>
  <c r="M8" i="1"/>
  <c r="M7" i="1"/>
  <c r="M10" i="1" s="1"/>
  <c r="H8" i="1"/>
  <c r="H9" i="1"/>
  <c r="Q9" i="1" s="1"/>
  <c r="G7" i="1"/>
  <c r="H7" i="1" s="1"/>
  <c r="H10" i="1" s="1"/>
  <c r="L14" i="4" l="1"/>
  <c r="Q16" i="1"/>
  <c r="P8" i="1"/>
  <c r="Q8" i="1"/>
  <c r="M17" i="1"/>
  <c r="P9" i="1"/>
  <c r="P14" i="1"/>
  <c r="E17" i="1"/>
  <c r="D10" i="1"/>
  <c r="E10" i="1"/>
  <c r="P15" i="1"/>
  <c r="R15" i="1" s="1"/>
  <c r="G10" i="1"/>
  <c r="R16" i="1"/>
  <c r="Q7" i="1"/>
  <c r="Q14" i="1"/>
  <c r="Q17" i="1" s="1"/>
  <c r="P7" i="1"/>
  <c r="O7" i="1"/>
  <c r="I14" i="1"/>
  <c r="I7" i="1"/>
  <c r="L7" i="4"/>
  <c r="N4" i="4"/>
  <c r="M11" i="4"/>
  <c r="K14" i="4"/>
  <c r="R9" i="1"/>
  <c r="Q10" i="1" l="1"/>
  <c r="P17" i="1"/>
  <c r="R8" i="1"/>
  <c r="R14" i="1"/>
  <c r="R17" i="1" s="1"/>
  <c r="P10" i="1"/>
  <c r="I10" i="1"/>
  <c r="J10" i="1" s="1"/>
  <c r="J7" i="1"/>
  <c r="R7" i="1"/>
  <c r="J14" i="1"/>
  <c r="I17" i="1"/>
  <c r="J17" i="1" s="1"/>
  <c r="M14" i="4"/>
  <c r="N14" i="4" s="1"/>
  <c r="N11" i="4"/>
  <c r="R10" i="1" l="1"/>
  <c r="Q23" i="1" s="1"/>
  <c r="Q25" i="1" s="1"/>
  <c r="R19" i="1" l="1"/>
</calcChain>
</file>

<file path=xl/sharedStrings.xml><?xml version="1.0" encoding="utf-8"?>
<sst xmlns="http://schemas.openxmlformats.org/spreadsheetml/2006/main" count="139" uniqueCount="67">
  <si>
    <t>short lens</t>
  </si>
  <si>
    <t>Trial 1</t>
  </si>
  <si>
    <t>Trial 2</t>
  </si>
  <si>
    <t>Trial 3</t>
  </si>
  <si>
    <t>screen offset</t>
  </si>
  <si>
    <t>position 1</t>
  </si>
  <si>
    <t>position 2</t>
  </si>
  <si>
    <t>screen</t>
  </si>
  <si>
    <t>paper</t>
  </si>
  <si>
    <t>paper offset</t>
  </si>
  <si>
    <t>all measurements in cm</t>
  </si>
  <si>
    <t>range 1 start</t>
  </si>
  <si>
    <t>range 1 end</t>
  </si>
  <si>
    <t>range 2 start</t>
  </si>
  <si>
    <t>range 2 end</t>
  </si>
  <si>
    <t>range dif(+/-)</t>
  </si>
  <si>
    <t>Long lens:</t>
  </si>
  <si>
    <t>Short lens:</t>
  </si>
  <si>
    <t>screen w/offset</t>
  </si>
  <si>
    <t>paper w/offset</t>
  </si>
  <si>
    <t>D</t>
  </si>
  <si>
    <t>d</t>
  </si>
  <si>
    <t>Average</t>
  </si>
  <si>
    <t>focal length</t>
  </si>
  <si>
    <t>Uncertainty of linear scale:</t>
  </si>
  <si>
    <t>Uncertainty of meter stick:</t>
  </si>
  <si>
    <t>sum of the focal lengths:</t>
  </si>
  <si>
    <t xml:space="preserve">the magnified smaller line and the unmagnified larger line apear roughly the same size </t>
  </si>
  <si>
    <t>Instrumental Error (cm)</t>
  </si>
  <si>
    <t>Length to Ground (cm)</t>
  </si>
  <si>
    <t>Column1</t>
  </si>
  <si>
    <t>Long Lens</t>
  </si>
  <si>
    <t>Lens</t>
  </si>
  <si>
    <t>Short</t>
  </si>
  <si>
    <t>Long</t>
  </si>
  <si>
    <t>Screen Offset (cm)</t>
  </si>
  <si>
    <t>Paper Offset (cm)</t>
  </si>
  <si>
    <t>Sharpness Error (cm)</t>
  </si>
  <si>
    <t>Position 2 (cm)</t>
  </si>
  <si>
    <t>Position</t>
  </si>
  <si>
    <t>Paper Position (cm)</t>
  </si>
  <si>
    <t>range dif</t>
  </si>
  <si>
    <t>Sharpness Error (+/-)</t>
  </si>
  <si>
    <t>Lens Position (cm)</t>
  </si>
  <si>
    <t>d (distance between lens positions) = 29.6 cm</t>
  </si>
  <si>
    <t>Source Position (cm)</t>
  </si>
  <si>
    <t>±0.07</t>
  </si>
  <si>
    <t>D (distance between source and paper) = 71.9 cm</t>
  </si>
  <si>
    <r>
      <rPr>
        <sz val="11"/>
        <color theme="1"/>
        <rFont val="Calibri"/>
        <family val="2"/>
      </rPr>
      <t>±</t>
    </r>
    <r>
      <rPr>
        <sz val="11"/>
        <color theme="1"/>
        <rFont val="Calibri"/>
        <family val="2"/>
        <scheme val="minor"/>
      </rPr>
      <t>0.9</t>
    </r>
  </si>
  <si>
    <r>
      <rPr>
        <sz val="11"/>
        <color theme="1"/>
        <rFont val="Calibri"/>
        <family val="2"/>
      </rPr>
      <t>±</t>
    </r>
    <r>
      <rPr>
        <sz val="11"/>
        <color theme="1"/>
        <rFont val="Calibri"/>
        <family val="2"/>
        <scheme val="minor"/>
      </rPr>
      <t>0.4</t>
    </r>
  </si>
  <si>
    <t>Sharpness Error (+/-) (cm)</t>
  </si>
  <si>
    <t>Range 2 Start (cm)</t>
  </si>
  <si>
    <t>Range Diff (cm)</t>
  </si>
  <si>
    <t>Range 2 End (cm)</t>
  </si>
  <si>
    <t>D (distance between source and paper) = 29.6 cm</t>
  </si>
  <si>
    <t>d (distance between lens positions) = 16.6 cm</t>
  </si>
  <si>
    <t>Magnification Factor:</t>
  </si>
  <si>
    <t>Line 1:</t>
  </si>
  <si>
    <t xml:space="preserve">Line 2: </t>
  </si>
  <si>
    <t>source w/offset</t>
  </si>
  <si>
    <t>Source Position w/offset (cm)</t>
  </si>
  <si>
    <t>Paper Position w/offset (cm)</t>
  </si>
  <si>
    <t>Calculated focal length</t>
  </si>
  <si>
    <t>short</t>
  </si>
  <si>
    <t>long</t>
  </si>
  <si>
    <t xml:space="preserve">5.1 ± 0.1 </t>
  </si>
  <si>
    <t>14.9  ±  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</si>
</sst>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</fills>
  <borders count="11">
    <border>
      <left/>
      <right/>
      <top/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Alignment="1">
      <alignment horizontal="center"/>
    </xf>
    <xf numFmtId="0" fontId="0" fillId="0" borderId="1" xfId="0" applyFont="1" applyBorder="1"/>
    <xf numFmtId="0" fontId="0" fillId="0" borderId="2" xfId="0" applyFont="1" applyBorder="1"/>
    <xf numFmtId="0" fontId="0" fillId="3" borderId="4" xfId="0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3" borderId="3" xfId="0" applyFont="1" applyFill="1" applyBorder="1" applyAlignment="1">
      <alignment horizontal="center" vertical="center"/>
    </xf>
    <xf numFmtId="164" fontId="0" fillId="0" borderId="0" xfId="0" applyNumberFormat="1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0" fillId="0" borderId="3" xfId="0" applyFont="1" applyBorder="1"/>
    <xf numFmtId="164" fontId="0" fillId="3" borderId="5" xfId="0" applyNumberFormat="1" applyFont="1" applyFill="1" applyBorder="1"/>
    <xf numFmtId="164" fontId="0" fillId="3" borderId="5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164" fontId="0" fillId="0" borderId="5" xfId="0" applyNumberFormat="1" applyFont="1" applyBorder="1" applyAlignment="1">
      <alignment horizontal="center" vertical="center"/>
    </xf>
    <xf numFmtId="0" fontId="0" fillId="3" borderId="6" xfId="0" applyFont="1" applyFill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164" fontId="0" fillId="3" borderId="6" xfId="0" applyNumberFormat="1" applyFont="1" applyFill="1" applyBorder="1" applyAlignment="1">
      <alignment horizontal="center" vertical="center"/>
    </xf>
    <xf numFmtId="164" fontId="0" fillId="0" borderId="6" xfId="0" applyNumberFormat="1" applyFont="1" applyBorder="1" applyAlignment="1">
      <alignment horizontal="center" vertical="center"/>
    </xf>
    <xf numFmtId="164" fontId="0" fillId="0" borderId="2" xfId="0" applyNumberFormat="1" applyFont="1" applyBorder="1" applyAlignment="1">
      <alignment horizontal="center" vertical="center"/>
    </xf>
    <xf numFmtId="164" fontId="0" fillId="0" borderId="3" xfId="0" applyNumberFormat="1" applyFont="1" applyBorder="1" applyAlignment="1">
      <alignment horizontal="center" vertical="center"/>
    </xf>
    <xf numFmtId="164" fontId="0" fillId="3" borderId="3" xfId="0" applyNumberFormat="1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164" fontId="0" fillId="3" borderId="4" xfId="0" applyNumberFormat="1" applyFont="1" applyFill="1" applyBorder="1"/>
    <xf numFmtId="164" fontId="0" fillId="3" borderId="6" xfId="0" applyNumberFormat="1" applyFont="1" applyFill="1" applyBorder="1"/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164" fontId="0" fillId="3" borderId="5" xfId="0" applyNumberFormat="1" applyFont="1" applyFill="1" applyBorder="1" applyAlignment="1">
      <alignment horizontal="center" vertical="center"/>
    </xf>
    <xf numFmtId="164" fontId="0" fillId="3" borderId="8" xfId="0" applyNumberFormat="1" applyFont="1" applyFill="1" applyBorder="1" applyAlignment="1">
      <alignment horizontal="center" vertical="center"/>
    </xf>
    <xf numFmtId="2" fontId="0" fillId="3" borderId="6" xfId="0" applyNumberFormat="1" applyFont="1" applyFill="1" applyBorder="1" applyAlignment="1">
      <alignment horizontal="center" vertical="center"/>
    </xf>
    <xf numFmtId="2" fontId="0" fillId="3" borderId="9" xfId="0" applyNumberFormat="1" applyFont="1" applyFill="1" applyBorder="1" applyAlignment="1">
      <alignment horizontal="center" vertical="center"/>
    </xf>
    <xf numFmtId="2" fontId="0" fillId="3" borderId="7" xfId="0" applyNumberFormat="1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3" borderId="2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164" fontId="0" fillId="3" borderId="0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A6801-F5A2-4A49-9251-15E4B7FB935A}">
  <dimension ref="A1:R26"/>
  <sheetViews>
    <sheetView topLeftCell="B1" workbookViewId="0">
      <selection activeCell="F29" sqref="F29"/>
    </sheetView>
  </sheetViews>
  <sheetFormatPr defaultRowHeight="15" x14ac:dyDescent="0.25"/>
  <cols>
    <col min="1" max="1" width="17.7109375" customWidth="1"/>
    <col min="2" max="2" width="10.7109375" customWidth="1"/>
    <col min="3" max="3" width="9.85546875" customWidth="1"/>
    <col min="4" max="4" width="16.85546875" customWidth="1"/>
    <col min="5" max="5" width="15.140625" customWidth="1"/>
    <col min="6" max="6" width="13.5703125" customWidth="1"/>
    <col min="7" max="7" width="14.140625" customWidth="1"/>
    <col min="8" max="8" width="14" customWidth="1"/>
    <col min="9" max="9" width="15.85546875" customWidth="1"/>
    <col min="10" max="10" width="12.85546875" customWidth="1"/>
    <col min="11" max="11" width="13.140625" customWidth="1"/>
    <col min="12" max="12" width="14.28515625" customWidth="1"/>
    <col min="13" max="13" width="14.42578125" customWidth="1"/>
    <col min="14" max="14" width="16.28515625" customWidth="1"/>
    <col min="16" max="16" width="24.5703125" customWidth="1"/>
    <col min="17" max="17" width="11.28515625" customWidth="1"/>
    <col min="18" max="18" width="14.5703125" customWidth="1"/>
    <col min="19" max="19" width="11.85546875" customWidth="1"/>
    <col min="20" max="20" width="11" customWidth="1"/>
    <col min="21" max="21" width="23" customWidth="1"/>
    <col min="22" max="22" width="23.7109375" customWidth="1"/>
  </cols>
  <sheetData>
    <row r="1" spans="1:18" x14ac:dyDescent="0.25">
      <c r="A1" t="s">
        <v>10</v>
      </c>
    </row>
    <row r="3" spans="1:18" x14ac:dyDescent="0.25">
      <c r="E3" t="s">
        <v>4</v>
      </c>
      <c r="F3" t="s">
        <v>9</v>
      </c>
      <c r="I3" t="s">
        <v>24</v>
      </c>
      <c r="K3">
        <f>SQRT(2*0.05^2)</f>
        <v>7.0710678118654766E-2</v>
      </c>
    </row>
    <row r="4" spans="1:18" x14ac:dyDescent="0.25">
      <c r="E4">
        <v>1.5</v>
      </c>
      <c r="F4">
        <v>-0.2</v>
      </c>
      <c r="I4" t="s">
        <v>25</v>
      </c>
      <c r="K4">
        <f>SQRT(2*0.05^2)</f>
        <v>7.0710678118654766E-2</v>
      </c>
    </row>
    <row r="5" spans="1:18" x14ac:dyDescent="0.25">
      <c r="A5" t="s">
        <v>16</v>
      </c>
    </row>
    <row r="6" spans="1:18" ht="16.5" customHeight="1" x14ac:dyDescent="0.25">
      <c r="A6" s="14"/>
      <c r="B6" s="14" t="s">
        <v>7</v>
      </c>
      <c r="C6" s="14" t="s">
        <v>8</v>
      </c>
      <c r="D6" s="14" t="s">
        <v>59</v>
      </c>
      <c r="E6" s="14" t="s">
        <v>19</v>
      </c>
      <c r="F6" s="14" t="s">
        <v>11</v>
      </c>
      <c r="G6" s="14" t="s">
        <v>12</v>
      </c>
      <c r="H6" s="14" t="s">
        <v>5</v>
      </c>
      <c r="I6" s="14" t="s">
        <v>41</v>
      </c>
      <c r="J6" s="14" t="s">
        <v>42</v>
      </c>
      <c r="K6" s="14" t="s">
        <v>13</v>
      </c>
      <c r="L6" s="14" t="s">
        <v>14</v>
      </c>
      <c r="M6" s="14" t="s">
        <v>6</v>
      </c>
      <c r="N6" s="14" t="s">
        <v>41</v>
      </c>
      <c r="O6" s="14" t="s">
        <v>42</v>
      </c>
      <c r="P6" s="14" t="s">
        <v>20</v>
      </c>
      <c r="Q6" s="14" t="s">
        <v>21</v>
      </c>
      <c r="R6" s="14" t="s">
        <v>23</v>
      </c>
    </row>
    <row r="7" spans="1:18" x14ac:dyDescent="0.25">
      <c r="A7" s="14" t="s">
        <v>1</v>
      </c>
      <c r="B7" s="15">
        <v>41.1</v>
      </c>
      <c r="C7" s="15">
        <v>114.7</v>
      </c>
      <c r="D7" s="15">
        <f>B7+$E$4</f>
        <v>42.6</v>
      </c>
      <c r="E7" s="15">
        <f>C7+$F$4</f>
        <v>114.5</v>
      </c>
      <c r="F7" s="15">
        <v>62.8</v>
      </c>
      <c r="G7" s="15">
        <f>64.4</f>
        <v>64.400000000000006</v>
      </c>
      <c r="H7" s="15">
        <f>AVERAGE(F7:G7)</f>
        <v>63.6</v>
      </c>
      <c r="I7" s="15">
        <f>G7-F7</f>
        <v>1.6000000000000085</v>
      </c>
      <c r="J7" s="15">
        <f>I7/2</f>
        <v>0.80000000000000426</v>
      </c>
      <c r="K7" s="15">
        <v>92.75</v>
      </c>
      <c r="L7" s="15">
        <v>94.4</v>
      </c>
      <c r="M7" s="15">
        <f>AVERAGE(K7:L7)</f>
        <v>93.575000000000003</v>
      </c>
      <c r="N7" s="15">
        <f>L7-K7</f>
        <v>1.6500000000000057</v>
      </c>
      <c r="O7" s="15">
        <f>N7/2</f>
        <v>0.82500000000000284</v>
      </c>
      <c r="P7" s="15">
        <f>E7-D7</f>
        <v>71.900000000000006</v>
      </c>
      <c r="Q7" s="15">
        <f>M7-H7</f>
        <v>29.975000000000001</v>
      </c>
      <c r="R7" s="15">
        <f>(P7^2 - Q7^2)/(4*P7)</f>
        <v>14.850867089707927</v>
      </c>
    </row>
    <row r="8" spans="1:18" x14ac:dyDescent="0.25">
      <c r="A8" s="14" t="s">
        <v>2</v>
      </c>
      <c r="B8" s="15">
        <v>41.1</v>
      </c>
      <c r="C8" s="15">
        <v>114.7</v>
      </c>
      <c r="D8" s="15">
        <f t="shared" ref="D8:D9" si="0">B8+$E$4</f>
        <v>42.6</v>
      </c>
      <c r="E8" s="15">
        <f>C8+$F$4</f>
        <v>114.5</v>
      </c>
      <c r="F8" s="15">
        <v>62.7</v>
      </c>
      <c r="G8" s="15">
        <v>65.5</v>
      </c>
      <c r="H8" s="15">
        <f t="shared" ref="H8:H9" si="1">AVERAGE(F8:G8)</f>
        <v>64.099999999999994</v>
      </c>
      <c r="I8" s="15">
        <f t="shared" ref="I8:I9" si="2">G8-F8</f>
        <v>2.7999999999999972</v>
      </c>
      <c r="J8" s="15">
        <f t="shared" ref="J8:J10" si="3">I8/2</f>
        <v>1.3999999999999986</v>
      </c>
      <c r="K8" s="15">
        <v>92.8</v>
      </c>
      <c r="L8" s="15">
        <v>94.6</v>
      </c>
      <c r="M8" s="15">
        <f t="shared" ref="M8:M9" si="4">AVERAGE(K8:L8)</f>
        <v>93.699999999999989</v>
      </c>
      <c r="N8" s="15">
        <f t="shared" ref="N8:N9" si="5">L8-K8</f>
        <v>1.7999999999999972</v>
      </c>
      <c r="O8" s="15">
        <f t="shared" ref="O8:O10" si="6">N8/2</f>
        <v>0.89999999999999858</v>
      </c>
      <c r="P8" s="15">
        <f t="shared" ref="P8:P9" si="7">E8-D8</f>
        <v>71.900000000000006</v>
      </c>
      <c r="Q8" s="15">
        <f t="shared" ref="Q8:Q9" si="8">M8-H8</f>
        <v>29.599999999999994</v>
      </c>
      <c r="R8" s="15">
        <f>(P8^2 - Q8^2)/(4*P8)</f>
        <v>14.928546592489571</v>
      </c>
    </row>
    <row r="9" spans="1:18" x14ac:dyDescent="0.25">
      <c r="A9" s="14" t="s">
        <v>3</v>
      </c>
      <c r="B9" s="15">
        <v>41.1</v>
      </c>
      <c r="C9" s="15">
        <v>114.7</v>
      </c>
      <c r="D9" s="15">
        <f t="shared" si="0"/>
        <v>42.6</v>
      </c>
      <c r="E9" s="15">
        <f>C9+$F$4</f>
        <v>114.5</v>
      </c>
      <c r="F9" s="15">
        <v>62.7</v>
      </c>
      <c r="G9" s="15">
        <v>65.3</v>
      </c>
      <c r="H9" s="15">
        <f t="shared" si="1"/>
        <v>64</v>
      </c>
      <c r="I9" s="15">
        <f t="shared" si="2"/>
        <v>2.5999999999999943</v>
      </c>
      <c r="J9" s="15">
        <f t="shared" si="3"/>
        <v>1.2999999999999972</v>
      </c>
      <c r="K9" s="15">
        <v>92.3</v>
      </c>
      <c r="L9" s="15">
        <v>94.3</v>
      </c>
      <c r="M9" s="15">
        <f t="shared" si="4"/>
        <v>93.3</v>
      </c>
      <c r="N9" s="15">
        <f t="shared" si="5"/>
        <v>2</v>
      </c>
      <c r="O9" s="15">
        <f t="shared" si="6"/>
        <v>1</v>
      </c>
      <c r="P9" s="15">
        <f t="shared" si="7"/>
        <v>71.900000000000006</v>
      </c>
      <c r="Q9" s="15">
        <f t="shared" si="8"/>
        <v>29.299999999999997</v>
      </c>
      <c r="R9" s="15">
        <f>(P9^2 - Q9^2)/(4*P9)</f>
        <v>14.98998609179416</v>
      </c>
    </row>
    <row r="10" spans="1:18" x14ac:dyDescent="0.25">
      <c r="A10" s="14" t="s">
        <v>22</v>
      </c>
      <c r="B10" s="15">
        <f t="shared" ref="B10:Q10" si="9">AVERAGE(B7:B9)</f>
        <v>41.1</v>
      </c>
      <c r="C10" s="15">
        <f t="shared" si="9"/>
        <v>114.7</v>
      </c>
      <c r="D10" s="15">
        <f t="shared" si="9"/>
        <v>42.6</v>
      </c>
      <c r="E10" s="15">
        <f t="shared" si="9"/>
        <v>114.5</v>
      </c>
      <c r="F10" s="15">
        <f t="shared" si="9"/>
        <v>62.733333333333327</v>
      </c>
      <c r="G10" s="15">
        <f t="shared" si="9"/>
        <v>65.066666666666663</v>
      </c>
      <c r="H10" s="15">
        <f t="shared" si="9"/>
        <v>63.9</v>
      </c>
      <c r="I10" s="15">
        <f t="shared" si="9"/>
        <v>2.3333333333333335</v>
      </c>
      <c r="J10" s="15">
        <f t="shared" si="3"/>
        <v>1.1666666666666667</v>
      </c>
      <c r="K10" s="15">
        <f t="shared" si="9"/>
        <v>92.616666666666674</v>
      </c>
      <c r="L10" s="15">
        <f t="shared" si="9"/>
        <v>94.433333333333337</v>
      </c>
      <c r="M10" s="15">
        <f t="shared" si="9"/>
        <v>93.524999999999991</v>
      </c>
      <c r="N10" s="15">
        <f t="shared" si="9"/>
        <v>1.8166666666666675</v>
      </c>
      <c r="O10" s="15">
        <f t="shared" si="6"/>
        <v>0.90833333333333377</v>
      </c>
      <c r="P10" s="15">
        <f t="shared" si="9"/>
        <v>71.900000000000006</v>
      </c>
      <c r="Q10" s="15">
        <f t="shared" si="9"/>
        <v>29.625</v>
      </c>
      <c r="R10" s="15">
        <f>AVERAGE(R7:R9)</f>
        <v>14.92313325799722</v>
      </c>
    </row>
    <row r="11" spans="1:18" x14ac:dyDescent="0.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</row>
    <row r="12" spans="1:18" x14ac:dyDescent="0.25">
      <c r="A12" s="14" t="s">
        <v>17</v>
      </c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</row>
    <row r="13" spans="1:18" x14ac:dyDescent="0.25">
      <c r="A13" s="14"/>
      <c r="B13" s="14" t="s">
        <v>7</v>
      </c>
      <c r="C13" s="14" t="s">
        <v>8</v>
      </c>
      <c r="D13" s="14" t="s">
        <v>59</v>
      </c>
      <c r="E13" s="14" t="s">
        <v>19</v>
      </c>
      <c r="F13" s="14" t="s">
        <v>11</v>
      </c>
      <c r="G13" s="14" t="s">
        <v>12</v>
      </c>
      <c r="H13" s="14" t="s">
        <v>5</v>
      </c>
      <c r="I13" s="14" t="s">
        <v>41</v>
      </c>
      <c r="J13" s="14" t="s">
        <v>42</v>
      </c>
      <c r="K13" s="14" t="s">
        <v>13</v>
      </c>
      <c r="L13" s="14" t="s">
        <v>14</v>
      </c>
      <c r="M13" s="14" t="s">
        <v>6</v>
      </c>
      <c r="N13" s="14" t="s">
        <v>15</v>
      </c>
      <c r="O13" s="14"/>
      <c r="P13" s="14" t="s">
        <v>20</v>
      </c>
      <c r="Q13" s="14" t="s">
        <v>21</v>
      </c>
      <c r="R13" s="14" t="s">
        <v>23</v>
      </c>
    </row>
    <row r="14" spans="1:18" x14ac:dyDescent="0.25">
      <c r="A14" s="14" t="s">
        <v>1</v>
      </c>
      <c r="B14" s="15">
        <v>83.4</v>
      </c>
      <c r="C14" s="15">
        <v>114.7</v>
      </c>
      <c r="D14" s="15">
        <f>B14+$E$4</f>
        <v>84.9</v>
      </c>
      <c r="E14" s="15">
        <f>C14+$F$4</f>
        <v>114.5</v>
      </c>
      <c r="F14" s="15">
        <v>90.9</v>
      </c>
      <c r="G14" s="15">
        <f>92</f>
        <v>92</v>
      </c>
      <c r="H14" s="15">
        <f t="shared" ref="H14:H16" si="10">AVERAGE(F14:G14)</f>
        <v>91.45</v>
      </c>
      <c r="I14" s="15">
        <f>G14-F14</f>
        <v>1.0999999999999943</v>
      </c>
      <c r="J14" s="15">
        <f>I14/2</f>
        <v>0.54999999999999716</v>
      </c>
      <c r="K14" s="15">
        <v>107.8</v>
      </c>
      <c r="L14" s="15">
        <v>108.3</v>
      </c>
      <c r="M14" s="15">
        <f t="shared" ref="M14:M16" si="11">AVERAGE(K14:L14)</f>
        <v>108.05</v>
      </c>
      <c r="N14" s="15">
        <f>L14-K14</f>
        <v>0.5</v>
      </c>
      <c r="O14" s="15"/>
      <c r="P14" s="15">
        <f>E14-D14</f>
        <v>29.599999999999994</v>
      </c>
      <c r="Q14" s="15">
        <f>M14-H14</f>
        <v>16.599999999999994</v>
      </c>
      <c r="R14" s="15">
        <f>(P14^2 - Q14^2)/(4*P14)</f>
        <v>5.0726351351351342</v>
      </c>
    </row>
    <row r="15" spans="1:18" x14ac:dyDescent="0.25">
      <c r="A15" s="14" t="s">
        <v>2</v>
      </c>
      <c r="B15" s="15">
        <v>83.4</v>
      </c>
      <c r="C15" s="15">
        <v>114.7</v>
      </c>
      <c r="D15" s="15">
        <f>B15+$E$4</f>
        <v>84.9</v>
      </c>
      <c r="E15" s="15">
        <f>C15+$F$4</f>
        <v>114.5</v>
      </c>
      <c r="F15" s="15">
        <v>90.95</v>
      </c>
      <c r="G15" s="15">
        <v>92</v>
      </c>
      <c r="H15" s="15">
        <f t="shared" si="10"/>
        <v>91.474999999999994</v>
      </c>
      <c r="I15" s="15">
        <f t="shared" ref="I15:I16" si="12">G15-F15</f>
        <v>1.0499999999999972</v>
      </c>
      <c r="J15" s="15">
        <f t="shared" ref="J15:J17" si="13">I15/2</f>
        <v>0.52499999999999858</v>
      </c>
      <c r="K15" s="15">
        <v>108</v>
      </c>
      <c r="L15" s="15">
        <v>108.4</v>
      </c>
      <c r="M15" s="15">
        <f t="shared" si="11"/>
        <v>108.2</v>
      </c>
      <c r="N15" s="15">
        <f t="shared" ref="N15" si="14">L15-K15</f>
        <v>0.40000000000000568</v>
      </c>
      <c r="O15" s="15"/>
      <c r="P15" s="15">
        <f t="shared" ref="P15:P16" si="15">E15-D15</f>
        <v>29.599999999999994</v>
      </c>
      <c r="Q15" s="15">
        <f t="shared" ref="Q15:Q16" si="16">M15-H15</f>
        <v>16.725000000000009</v>
      </c>
      <c r="R15" s="15">
        <f>(P15^2 - Q15^2)/(4*P15)</f>
        <v>5.0374524915540499</v>
      </c>
    </row>
    <row r="16" spans="1:18" x14ac:dyDescent="0.25">
      <c r="A16" s="14" t="s">
        <v>3</v>
      </c>
      <c r="B16" s="15">
        <v>83.4</v>
      </c>
      <c r="C16" s="15">
        <v>114.7</v>
      </c>
      <c r="D16" s="15">
        <f>B16+$E$4</f>
        <v>84.9</v>
      </c>
      <c r="E16" s="15">
        <f>C16+$F$4</f>
        <v>114.5</v>
      </c>
      <c r="F16" s="15">
        <v>91.2</v>
      </c>
      <c r="G16" s="15">
        <v>91.6</v>
      </c>
      <c r="H16" s="15">
        <f t="shared" si="10"/>
        <v>91.4</v>
      </c>
      <c r="I16" s="15">
        <f t="shared" si="12"/>
        <v>0.39999999999999147</v>
      </c>
      <c r="J16" s="15">
        <f t="shared" si="13"/>
        <v>0.19999999999999574</v>
      </c>
      <c r="K16" s="15">
        <v>107.6</v>
      </c>
      <c r="L16" s="15">
        <v>108.1</v>
      </c>
      <c r="M16" s="15">
        <f t="shared" si="11"/>
        <v>107.85</v>
      </c>
      <c r="N16" s="15">
        <f>L16-K16</f>
        <v>0.5</v>
      </c>
      <c r="O16" s="15"/>
      <c r="P16" s="15">
        <f t="shared" si="15"/>
        <v>29.599999999999994</v>
      </c>
      <c r="Q16" s="15">
        <f t="shared" si="16"/>
        <v>16.449999999999989</v>
      </c>
      <c r="R16" s="15">
        <f>(P16^2 - Q16^2)/(4*P16)</f>
        <v>5.114505912162163</v>
      </c>
    </row>
    <row r="17" spans="1:18" x14ac:dyDescent="0.25">
      <c r="A17" s="14" t="s">
        <v>22</v>
      </c>
      <c r="B17" s="15">
        <f t="shared" ref="B17:Q17" si="17">AVERAGE(B14:B16)</f>
        <v>83.4</v>
      </c>
      <c r="C17" s="15">
        <f t="shared" si="17"/>
        <v>114.7</v>
      </c>
      <c r="D17" s="15">
        <f t="shared" si="17"/>
        <v>84.9</v>
      </c>
      <c r="E17" s="15">
        <f t="shared" si="17"/>
        <v>114.5</v>
      </c>
      <c r="F17" s="15">
        <f t="shared" si="17"/>
        <v>91.016666666666666</v>
      </c>
      <c r="G17" s="15">
        <f t="shared" si="17"/>
        <v>91.866666666666674</v>
      </c>
      <c r="H17" s="15">
        <f t="shared" si="17"/>
        <v>91.441666666666677</v>
      </c>
      <c r="I17" s="15">
        <f t="shared" si="17"/>
        <v>0.84999999999999432</v>
      </c>
      <c r="J17" s="15">
        <f t="shared" si="13"/>
        <v>0.42499999999999716</v>
      </c>
      <c r="K17" s="15">
        <f t="shared" si="17"/>
        <v>107.8</v>
      </c>
      <c r="L17" s="15">
        <f t="shared" si="17"/>
        <v>108.26666666666665</v>
      </c>
      <c r="M17" s="15">
        <f t="shared" si="17"/>
        <v>108.03333333333335</v>
      </c>
      <c r="N17" s="15">
        <f t="shared" si="17"/>
        <v>0.46666666666666856</v>
      </c>
      <c r="O17" s="15"/>
      <c r="P17" s="15">
        <f t="shared" si="17"/>
        <v>29.599999999999994</v>
      </c>
      <c r="Q17" s="15">
        <f t="shared" si="17"/>
        <v>16.591666666666665</v>
      </c>
      <c r="R17" s="15">
        <f>AVERAGE(R14:R16)</f>
        <v>5.074864512950449</v>
      </c>
    </row>
    <row r="19" spans="1:18" x14ac:dyDescent="0.25">
      <c r="P19" t="s">
        <v>26</v>
      </c>
      <c r="R19">
        <f>R17+R10</f>
        <v>19.99799777094767</v>
      </c>
    </row>
    <row r="23" spans="1:18" x14ac:dyDescent="0.25">
      <c r="P23" s="8" t="s">
        <v>56</v>
      </c>
      <c r="Q23" s="24">
        <f>-R10/R17</f>
        <v>-2.9405973735683313</v>
      </c>
    </row>
    <row r="24" spans="1:18" x14ac:dyDescent="0.25">
      <c r="P24" s="8" t="s">
        <v>57</v>
      </c>
      <c r="Q24" s="25">
        <v>10</v>
      </c>
    </row>
    <row r="25" spans="1:18" x14ac:dyDescent="0.25">
      <c r="P25" s="8" t="s">
        <v>58</v>
      </c>
      <c r="Q25" s="28">
        <f>-Q24*Q23</f>
        <v>29.405973735683311</v>
      </c>
    </row>
    <row r="26" spans="1:18" x14ac:dyDescent="0.25">
      <c r="P26" t="s">
        <v>27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08FEF-C2E1-4511-B67F-06EC3EE95F9F}">
  <dimension ref="A1:T13"/>
  <sheetViews>
    <sheetView tabSelected="1" zoomScale="115" zoomScaleNormal="115" workbookViewId="0">
      <selection sqref="A1:C3"/>
    </sheetView>
  </sheetViews>
  <sheetFormatPr defaultRowHeight="15" x14ac:dyDescent="0.25"/>
  <cols>
    <col min="1" max="1" width="14.85546875" customWidth="1"/>
    <col min="2" max="2" width="25.85546875" customWidth="1"/>
    <col min="3" max="3" width="24.42578125" customWidth="1"/>
    <col min="5" max="5" width="18.28515625" customWidth="1"/>
    <col min="6" max="6" width="17.42578125" customWidth="1"/>
    <col min="9" max="9" width="22.140625" customWidth="1"/>
    <col min="10" max="10" width="20.28515625" customWidth="1"/>
    <col min="11" max="11" width="24" customWidth="1"/>
    <col min="12" max="12" width="23.42578125" customWidth="1"/>
    <col min="13" max="13" width="20.85546875" customWidth="1"/>
    <col min="14" max="14" width="24.28515625" customWidth="1"/>
    <col min="15" max="15" width="15.28515625" customWidth="1"/>
    <col min="16" max="16" width="14" customWidth="1"/>
    <col min="17" max="17" width="17.7109375" customWidth="1"/>
    <col min="18" max="18" width="15.85546875" customWidth="1"/>
    <col min="19" max="19" width="21" customWidth="1"/>
    <col min="20" max="20" width="9.140625" customWidth="1"/>
  </cols>
  <sheetData>
    <row r="1" spans="1:20" x14ac:dyDescent="0.25">
      <c r="A1" s="8" t="s">
        <v>32</v>
      </c>
      <c r="B1" s="9" t="s">
        <v>29</v>
      </c>
      <c r="C1" s="10" t="s">
        <v>28</v>
      </c>
      <c r="E1" s="8" t="s">
        <v>35</v>
      </c>
      <c r="F1" s="10" t="s">
        <v>36</v>
      </c>
      <c r="I1" s="8" t="s">
        <v>56</v>
      </c>
      <c r="J1" s="8" t="s">
        <v>57</v>
      </c>
      <c r="K1" s="29" t="s">
        <v>58</v>
      </c>
    </row>
    <row r="2" spans="1:20" x14ac:dyDescent="0.25">
      <c r="A2" s="4" t="s">
        <v>33</v>
      </c>
      <c r="B2" s="5">
        <v>4.2</v>
      </c>
      <c r="C2" s="32" t="s">
        <v>46</v>
      </c>
      <c r="E2" s="11">
        <v>1.5</v>
      </c>
      <c r="F2" s="12">
        <v>-0.2</v>
      </c>
      <c r="I2" s="30">
        <v>-2.9405973735683313</v>
      </c>
      <c r="J2" s="18">
        <v>10</v>
      </c>
      <c r="K2" s="31">
        <v>29.405973735683311</v>
      </c>
      <c r="M2" s="14"/>
      <c r="N2" s="14"/>
      <c r="R2" s="14"/>
      <c r="S2" s="14"/>
      <c r="T2" s="14"/>
    </row>
    <row r="3" spans="1:20" x14ac:dyDescent="0.25">
      <c r="A3" s="6" t="s">
        <v>34</v>
      </c>
      <c r="B3" s="7">
        <v>15.2</v>
      </c>
      <c r="C3" s="33"/>
      <c r="I3" s="2"/>
      <c r="J3" s="3"/>
      <c r="K3" s="17"/>
      <c r="R3" s="15"/>
      <c r="S3" s="15"/>
      <c r="T3" s="15"/>
    </row>
    <row r="4" spans="1:20" x14ac:dyDescent="0.25">
      <c r="A4" s="1"/>
      <c r="B4" s="1"/>
      <c r="C4" s="1"/>
      <c r="R4" s="15"/>
      <c r="S4" s="15"/>
      <c r="T4" s="15"/>
    </row>
    <row r="5" spans="1:20" x14ac:dyDescent="0.25">
      <c r="R5" s="15"/>
      <c r="S5" s="15"/>
      <c r="T5" s="15"/>
    </row>
    <row r="6" spans="1:20" x14ac:dyDescent="0.25">
      <c r="H6" s="14"/>
      <c r="R6" s="15"/>
      <c r="S6" s="15"/>
      <c r="T6" s="15"/>
    </row>
    <row r="9" spans="1:20" x14ac:dyDescent="0.25"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</row>
    <row r="10" spans="1:20" x14ac:dyDescent="0.25">
      <c r="H10" s="14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</row>
    <row r="11" spans="1:20" x14ac:dyDescent="0.25">
      <c r="H11" s="14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</row>
    <row r="12" spans="1:20" x14ac:dyDescent="0.25">
      <c r="H12" s="14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</row>
    <row r="13" spans="1:20" x14ac:dyDescent="0.25">
      <c r="H13" s="14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</row>
  </sheetData>
  <mergeCells count="1">
    <mergeCell ref="C2:C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E4F7E-0543-48D2-84EF-8CFB203D015F}">
  <dimension ref="A1:R29"/>
  <sheetViews>
    <sheetView workbookViewId="0">
      <selection activeCell="B33" sqref="B33"/>
    </sheetView>
  </sheetViews>
  <sheetFormatPr defaultRowHeight="15" x14ac:dyDescent="0.25"/>
  <cols>
    <col min="1" max="1" width="12.85546875" customWidth="1"/>
    <col min="2" max="2" width="21.28515625" customWidth="1"/>
    <col min="3" max="3" width="20.42578125" customWidth="1"/>
    <col min="4" max="4" width="31.85546875" customWidth="1"/>
    <col min="5" max="5" width="32.140625" customWidth="1"/>
    <col min="6" max="6" width="23.7109375" customWidth="1"/>
    <col min="7" max="7" width="23.28515625" customWidth="1"/>
    <col min="9" max="9" width="11" customWidth="1"/>
    <col min="10" max="10" width="26.7109375" customWidth="1"/>
    <col min="11" max="11" width="20.28515625" customWidth="1"/>
    <col min="12" max="12" width="17.7109375" customWidth="1"/>
    <col min="13" max="13" width="18.28515625" customWidth="1"/>
    <col min="14" max="14" width="28.85546875" customWidth="1"/>
  </cols>
  <sheetData>
    <row r="1" spans="1:15" x14ac:dyDescent="0.25">
      <c r="A1" t="s">
        <v>31</v>
      </c>
    </row>
    <row r="3" spans="1:15" x14ac:dyDescent="0.25">
      <c r="A3" s="8" t="s">
        <v>39</v>
      </c>
      <c r="B3" s="9" t="s">
        <v>45</v>
      </c>
      <c r="C3" s="9" t="s">
        <v>40</v>
      </c>
      <c r="D3" s="9" t="s">
        <v>43</v>
      </c>
      <c r="E3" s="9" t="s">
        <v>37</v>
      </c>
      <c r="F3" s="10" t="s">
        <v>28</v>
      </c>
      <c r="I3" s="8" t="s">
        <v>30</v>
      </c>
      <c r="J3" s="9" t="s">
        <v>51</v>
      </c>
      <c r="K3" s="9" t="s">
        <v>53</v>
      </c>
      <c r="L3" s="9" t="s">
        <v>38</v>
      </c>
      <c r="M3" s="9" t="s">
        <v>52</v>
      </c>
      <c r="N3" s="10" t="s">
        <v>50</v>
      </c>
    </row>
    <row r="4" spans="1:15" x14ac:dyDescent="0.25">
      <c r="A4" s="4">
        <v>1</v>
      </c>
      <c r="B4" s="19">
        <v>218.6</v>
      </c>
      <c r="C4" s="19">
        <v>177.5</v>
      </c>
      <c r="D4" s="19">
        <v>63.9</v>
      </c>
      <c r="E4" s="34" t="s">
        <v>48</v>
      </c>
      <c r="F4" s="36" t="s">
        <v>46</v>
      </c>
      <c r="H4" s="13"/>
      <c r="I4" s="4" t="s">
        <v>1</v>
      </c>
      <c r="J4" s="19">
        <v>92.75</v>
      </c>
      <c r="K4" s="19">
        <v>94.4</v>
      </c>
      <c r="L4" s="19">
        <f>AVERAGE(J4:K4)</f>
        <v>93.575000000000003</v>
      </c>
      <c r="M4" s="19">
        <f>K4-J4</f>
        <v>1.6500000000000057</v>
      </c>
      <c r="N4" s="24">
        <f>M4/2</f>
        <v>0.82500000000000284</v>
      </c>
      <c r="O4" s="13"/>
    </row>
    <row r="5" spans="1:15" x14ac:dyDescent="0.25">
      <c r="A5" s="20">
        <v>2</v>
      </c>
      <c r="B5" s="21">
        <v>218.6</v>
      </c>
      <c r="C5" s="21">
        <v>177.5</v>
      </c>
      <c r="D5" s="21">
        <v>93.524999999999991</v>
      </c>
      <c r="E5" s="43"/>
      <c r="F5" s="37"/>
      <c r="I5" s="20" t="s">
        <v>2</v>
      </c>
      <c r="J5" s="21">
        <v>92.8</v>
      </c>
      <c r="K5" s="21">
        <v>94.6</v>
      </c>
      <c r="L5" s="21">
        <f t="shared" ref="L5:L6" si="0">AVERAGE(J5:K5)</f>
        <v>93.699999999999989</v>
      </c>
      <c r="M5" s="21">
        <f t="shared" ref="M5:M6" si="1">K5-J5</f>
        <v>1.7999999999999972</v>
      </c>
      <c r="N5" s="25">
        <f t="shared" ref="N5:N7" si="2">M5/2</f>
        <v>0.89999999999999858</v>
      </c>
    </row>
    <row r="6" spans="1:15" x14ac:dyDescent="0.25">
      <c r="A6" s="39" t="s">
        <v>44</v>
      </c>
      <c r="B6" s="40"/>
      <c r="C6" s="40"/>
      <c r="D6" s="40"/>
      <c r="E6" s="35"/>
      <c r="F6" s="37"/>
      <c r="I6" s="4" t="s">
        <v>3</v>
      </c>
      <c r="J6" s="19">
        <v>92.3</v>
      </c>
      <c r="K6" s="19">
        <v>94.3</v>
      </c>
      <c r="L6" s="19">
        <f t="shared" si="0"/>
        <v>93.3</v>
      </c>
      <c r="M6" s="19">
        <f t="shared" si="1"/>
        <v>2</v>
      </c>
      <c r="N6" s="24">
        <f t="shared" si="2"/>
        <v>1</v>
      </c>
    </row>
    <row r="7" spans="1:15" x14ac:dyDescent="0.25">
      <c r="A7" s="41" t="s">
        <v>47</v>
      </c>
      <c r="B7" s="42"/>
      <c r="C7" s="42"/>
      <c r="D7" s="42"/>
      <c r="E7" s="42"/>
      <c r="F7" s="38"/>
      <c r="I7" s="6" t="s">
        <v>22</v>
      </c>
      <c r="J7" s="26">
        <f t="shared" ref="J7:M7" si="3">AVERAGE(J4:J6)</f>
        <v>92.616666666666674</v>
      </c>
      <c r="K7" s="26">
        <f t="shared" si="3"/>
        <v>94.433333333333337</v>
      </c>
      <c r="L7" s="26">
        <f t="shared" si="3"/>
        <v>93.524999999999991</v>
      </c>
      <c r="M7" s="26">
        <f t="shared" si="3"/>
        <v>1.8166666666666675</v>
      </c>
      <c r="N7" s="27">
        <f t="shared" si="2"/>
        <v>0.90833333333333377</v>
      </c>
    </row>
    <row r="8" spans="1:15" x14ac:dyDescent="0.25">
      <c r="I8" s="16"/>
      <c r="J8" s="16"/>
      <c r="K8" s="16"/>
      <c r="L8" s="16"/>
      <c r="M8" s="16"/>
      <c r="N8" s="16"/>
    </row>
    <row r="9" spans="1:15" x14ac:dyDescent="0.25">
      <c r="A9" t="s">
        <v>0</v>
      </c>
      <c r="I9" s="16"/>
      <c r="J9" s="16"/>
      <c r="K9" s="16"/>
      <c r="L9" s="16"/>
      <c r="M9" s="16"/>
      <c r="N9" s="16"/>
    </row>
    <row r="10" spans="1:15" x14ac:dyDescent="0.25">
      <c r="A10" s="8" t="s">
        <v>39</v>
      </c>
      <c r="B10" s="9" t="s">
        <v>45</v>
      </c>
      <c r="C10" s="9" t="s">
        <v>40</v>
      </c>
      <c r="D10" s="9" t="s">
        <v>43</v>
      </c>
      <c r="E10" s="9" t="s">
        <v>37</v>
      </c>
      <c r="F10" s="10" t="s">
        <v>28</v>
      </c>
      <c r="I10" s="8" t="s">
        <v>30</v>
      </c>
      <c r="J10" s="9" t="s">
        <v>51</v>
      </c>
      <c r="K10" s="9" t="s">
        <v>53</v>
      </c>
      <c r="L10" s="9" t="s">
        <v>38</v>
      </c>
      <c r="M10" s="9" t="s">
        <v>52</v>
      </c>
      <c r="N10" s="10" t="s">
        <v>50</v>
      </c>
    </row>
    <row r="11" spans="1:15" x14ac:dyDescent="0.25">
      <c r="A11" s="4">
        <v>1</v>
      </c>
      <c r="B11" s="19">
        <v>84.9</v>
      </c>
      <c r="C11" s="19">
        <v>114.5</v>
      </c>
      <c r="D11" s="19">
        <v>91.4</v>
      </c>
      <c r="E11" s="34" t="s">
        <v>49</v>
      </c>
      <c r="F11" s="36" t="s">
        <v>46</v>
      </c>
      <c r="I11" s="4" t="s">
        <v>1</v>
      </c>
      <c r="J11" s="19">
        <v>90.9</v>
      </c>
      <c r="K11" s="19">
        <f>92</f>
        <v>92</v>
      </c>
      <c r="L11" s="19">
        <f t="shared" ref="L11:L13" si="4">AVERAGE(J11:K11)</f>
        <v>91.45</v>
      </c>
      <c r="M11" s="19">
        <f>K11-J11</f>
        <v>1.0999999999999943</v>
      </c>
      <c r="N11" s="24">
        <f>M11/2</f>
        <v>0.54999999999999716</v>
      </c>
    </row>
    <row r="12" spans="1:15" x14ac:dyDescent="0.25">
      <c r="A12" s="20">
        <v>2</v>
      </c>
      <c r="B12" s="21">
        <v>84.9</v>
      </c>
      <c r="C12" s="21">
        <v>114.5</v>
      </c>
      <c r="D12" s="21">
        <v>108.3</v>
      </c>
      <c r="E12" s="43"/>
      <c r="F12" s="37"/>
      <c r="I12" s="20" t="s">
        <v>2</v>
      </c>
      <c r="J12" s="21">
        <v>90.95</v>
      </c>
      <c r="K12" s="21">
        <v>92</v>
      </c>
      <c r="L12" s="21">
        <f t="shared" si="4"/>
        <v>91.474999999999994</v>
      </c>
      <c r="M12" s="21">
        <f t="shared" ref="M12:M13" si="5">K12-J12</f>
        <v>1.0499999999999972</v>
      </c>
      <c r="N12" s="25">
        <f t="shared" ref="N12:N14" si="6">M12/2</f>
        <v>0.52499999999999858</v>
      </c>
    </row>
    <row r="13" spans="1:15" x14ac:dyDescent="0.25">
      <c r="A13" s="39" t="s">
        <v>55</v>
      </c>
      <c r="B13" s="40"/>
      <c r="C13" s="40"/>
      <c r="D13" s="40"/>
      <c r="E13" s="35"/>
      <c r="F13" s="37"/>
      <c r="I13" s="4" t="s">
        <v>3</v>
      </c>
      <c r="J13" s="19">
        <v>91.2</v>
      </c>
      <c r="K13" s="19">
        <v>91.6</v>
      </c>
      <c r="L13" s="19">
        <f t="shared" si="4"/>
        <v>91.4</v>
      </c>
      <c r="M13" s="19">
        <f t="shared" si="5"/>
        <v>0.39999999999999147</v>
      </c>
      <c r="N13" s="24">
        <f t="shared" si="6"/>
        <v>0.19999999999999574</v>
      </c>
    </row>
    <row r="14" spans="1:15" x14ac:dyDescent="0.25">
      <c r="A14" s="41" t="s">
        <v>54</v>
      </c>
      <c r="B14" s="42"/>
      <c r="C14" s="42"/>
      <c r="D14" s="42"/>
      <c r="E14" s="42"/>
      <c r="F14" s="38"/>
      <c r="I14" s="6" t="s">
        <v>22</v>
      </c>
      <c r="J14" s="26">
        <f t="shared" ref="J14:M14" si="7">AVERAGE(J11:J13)</f>
        <v>91.016666666666666</v>
      </c>
      <c r="K14" s="26">
        <f t="shared" si="7"/>
        <v>91.866666666666674</v>
      </c>
      <c r="L14" s="26">
        <f t="shared" si="7"/>
        <v>91.441666666666677</v>
      </c>
      <c r="M14" s="26">
        <f t="shared" si="7"/>
        <v>0.84999999999999432</v>
      </c>
      <c r="N14" s="27">
        <f t="shared" si="6"/>
        <v>0.42499999999999716</v>
      </c>
    </row>
    <row r="17" spans="1:18" x14ac:dyDescent="0.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</row>
    <row r="18" spans="1:18" x14ac:dyDescent="0.25">
      <c r="A18" s="14" t="s">
        <v>17</v>
      </c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</row>
    <row r="19" spans="1:18" x14ac:dyDescent="0.25">
      <c r="A19" s="14"/>
      <c r="B19" s="15" t="s">
        <v>7</v>
      </c>
      <c r="C19" s="15" t="s">
        <v>8</v>
      </c>
      <c r="D19" s="15" t="s">
        <v>18</v>
      </c>
      <c r="E19" s="15" t="s">
        <v>19</v>
      </c>
      <c r="F19" s="15" t="s">
        <v>11</v>
      </c>
      <c r="G19" s="15" t="s">
        <v>12</v>
      </c>
      <c r="H19" s="15" t="s">
        <v>5</v>
      </c>
      <c r="I19" s="15" t="s">
        <v>15</v>
      </c>
      <c r="J19" s="15"/>
      <c r="K19" s="15" t="s">
        <v>13</v>
      </c>
      <c r="L19" s="15" t="s">
        <v>14</v>
      </c>
      <c r="M19" s="15" t="s">
        <v>6</v>
      </c>
      <c r="N19" s="15" t="s">
        <v>15</v>
      </c>
      <c r="O19" s="15"/>
      <c r="P19" s="15" t="s">
        <v>20</v>
      </c>
      <c r="Q19" s="15" t="s">
        <v>21</v>
      </c>
      <c r="R19" s="15" t="s">
        <v>23</v>
      </c>
    </row>
    <row r="20" spans="1:18" x14ac:dyDescent="0.25">
      <c r="A20" t="s">
        <v>1</v>
      </c>
      <c r="B20">
        <v>83.4</v>
      </c>
      <c r="C20">
        <v>114.7</v>
      </c>
      <c r="D20">
        <v>84.9</v>
      </c>
      <c r="E20">
        <v>114.5</v>
      </c>
      <c r="F20">
        <v>90.9</v>
      </c>
      <c r="G20">
        <v>92</v>
      </c>
      <c r="H20">
        <v>91.45</v>
      </c>
      <c r="I20">
        <v>1.0999999999999943</v>
      </c>
      <c r="K20">
        <v>107.8</v>
      </c>
      <c r="L20">
        <v>108.3</v>
      </c>
      <c r="M20">
        <v>108.05</v>
      </c>
      <c r="N20">
        <v>0.5</v>
      </c>
      <c r="P20">
        <v>29.599999999999994</v>
      </c>
      <c r="Q20">
        <v>16.599999999999994</v>
      </c>
      <c r="R20">
        <v>5.0726351351351342</v>
      </c>
    </row>
    <row r="21" spans="1:18" x14ac:dyDescent="0.25">
      <c r="A21" t="s">
        <v>2</v>
      </c>
      <c r="B21">
        <v>83.4</v>
      </c>
      <c r="C21">
        <v>114.7</v>
      </c>
      <c r="D21">
        <v>84.9</v>
      </c>
      <c r="E21">
        <v>114.5</v>
      </c>
      <c r="F21">
        <v>90.95</v>
      </c>
      <c r="G21">
        <v>92</v>
      </c>
      <c r="H21">
        <v>91.474999999999994</v>
      </c>
      <c r="I21">
        <v>1.0499999999999972</v>
      </c>
      <c r="K21">
        <v>108</v>
      </c>
      <c r="L21">
        <v>108.4</v>
      </c>
      <c r="M21">
        <v>108.2</v>
      </c>
      <c r="N21">
        <v>0.40000000000000568</v>
      </c>
      <c r="P21">
        <v>29.599999999999994</v>
      </c>
      <c r="Q21">
        <v>16.725000000000009</v>
      </c>
      <c r="R21">
        <v>5.0374524915540499</v>
      </c>
    </row>
    <row r="22" spans="1:18" x14ac:dyDescent="0.25">
      <c r="A22" t="s">
        <v>3</v>
      </c>
      <c r="B22">
        <v>83.4</v>
      </c>
      <c r="C22">
        <v>114.7</v>
      </c>
      <c r="D22">
        <v>84.9</v>
      </c>
      <c r="E22">
        <v>114.5</v>
      </c>
      <c r="F22">
        <v>91.2</v>
      </c>
      <c r="G22">
        <v>91.6</v>
      </c>
      <c r="H22">
        <v>91.4</v>
      </c>
      <c r="I22">
        <v>0.39999999999999147</v>
      </c>
      <c r="K22">
        <v>107.6</v>
      </c>
      <c r="L22">
        <v>108.1</v>
      </c>
      <c r="M22">
        <v>107.85</v>
      </c>
      <c r="N22">
        <v>0.5</v>
      </c>
      <c r="P22">
        <v>29.599999999999994</v>
      </c>
      <c r="Q22">
        <v>16.449999999999989</v>
      </c>
      <c r="R22">
        <v>5.114505912162163</v>
      </c>
    </row>
    <row r="23" spans="1:18" x14ac:dyDescent="0.25">
      <c r="A23" t="s">
        <v>22</v>
      </c>
      <c r="B23">
        <v>83.4</v>
      </c>
      <c r="C23">
        <v>114.7</v>
      </c>
      <c r="D23">
        <v>84.9</v>
      </c>
      <c r="E23">
        <v>114.5</v>
      </c>
      <c r="F23">
        <v>91.016666666666666</v>
      </c>
      <c r="G23">
        <v>91.866666666666674</v>
      </c>
      <c r="H23">
        <v>91.441666666666677</v>
      </c>
      <c r="I23">
        <v>0.84999999999999432</v>
      </c>
      <c r="K23">
        <v>107.8</v>
      </c>
      <c r="L23">
        <v>108.26666666666665</v>
      </c>
      <c r="M23">
        <v>108.03333333333335</v>
      </c>
      <c r="N23">
        <v>0.46666666666666856</v>
      </c>
      <c r="P23">
        <v>29.599999999999994</v>
      </c>
      <c r="Q23">
        <v>16.591666666666665</v>
      </c>
      <c r="R23">
        <v>5.074864512950449</v>
      </c>
    </row>
    <row r="27" spans="1:18" x14ac:dyDescent="0.25">
      <c r="A27" s="8" t="s">
        <v>32</v>
      </c>
      <c r="B27" s="9" t="s">
        <v>45</v>
      </c>
      <c r="C27" s="9" t="s">
        <v>40</v>
      </c>
      <c r="D27" s="9" t="s">
        <v>60</v>
      </c>
      <c r="E27" s="10" t="s">
        <v>61</v>
      </c>
    </row>
    <row r="28" spans="1:18" x14ac:dyDescent="0.25">
      <c r="A28" s="4" t="s">
        <v>33</v>
      </c>
      <c r="B28" s="5">
        <v>83.4</v>
      </c>
      <c r="C28" s="5">
        <v>114.7</v>
      </c>
      <c r="D28" s="5">
        <v>84.9</v>
      </c>
      <c r="E28" s="22">
        <v>114.5</v>
      </c>
    </row>
    <row r="29" spans="1:18" x14ac:dyDescent="0.25">
      <c r="A29" s="6" t="s">
        <v>34</v>
      </c>
      <c r="B29" s="7">
        <v>41.1</v>
      </c>
      <c r="C29" s="7">
        <v>114.7</v>
      </c>
      <c r="D29" s="7">
        <v>42.6</v>
      </c>
      <c r="E29" s="23">
        <v>114.5</v>
      </c>
    </row>
  </sheetData>
  <mergeCells count="8">
    <mergeCell ref="F11:F14"/>
    <mergeCell ref="A14:E14"/>
    <mergeCell ref="F4:F7"/>
    <mergeCell ref="A7:E7"/>
    <mergeCell ref="A6:D6"/>
    <mergeCell ref="E4:E6"/>
    <mergeCell ref="E11:E13"/>
    <mergeCell ref="A13:D1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BF3F8-F974-4229-AC91-1E64D69EB2DA}">
  <dimension ref="A1:B3"/>
  <sheetViews>
    <sheetView workbookViewId="0">
      <selection activeCell="B2" sqref="B2"/>
    </sheetView>
  </sheetViews>
  <sheetFormatPr defaultRowHeight="15" x14ac:dyDescent="0.25"/>
  <cols>
    <col min="1" max="1" width="25.140625" customWidth="1"/>
    <col min="2" max="2" width="24.28515625" customWidth="1"/>
  </cols>
  <sheetData>
    <row r="1" spans="1:2" x14ac:dyDescent="0.25">
      <c r="A1" t="s">
        <v>32</v>
      </c>
      <c r="B1" t="s">
        <v>62</v>
      </c>
    </row>
    <row r="2" spans="1:2" x14ac:dyDescent="0.25">
      <c r="A2" t="s">
        <v>63</v>
      </c>
      <c r="B2" t="s">
        <v>65</v>
      </c>
    </row>
    <row r="3" spans="1:2" x14ac:dyDescent="0.25">
      <c r="A3" t="s">
        <v>64</v>
      </c>
      <c r="B3" t="s">
        <v>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Lens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Neil Sawhney</dc:creator>
  <cp:lastModifiedBy>Neil Sawhney</cp:lastModifiedBy>
  <dcterms:created xsi:type="dcterms:W3CDTF">2021-11-03T14:11:59Z</dcterms:created>
  <dcterms:modified xsi:type="dcterms:W3CDTF">2021-11-16T16:10:20Z</dcterms:modified>
</cp:coreProperties>
</file>