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kasolarcoza.sharepoint.com/sites/OrkaSolar1/PRODUCT PRICE LIST/1_Price List/"/>
    </mc:Choice>
  </mc:AlternateContent>
  <xr:revisionPtr revIDLastSave="6669" documentId="8_{55182F35-10F9-473A-B1E2-92B12FB10872}" xr6:coauthVersionLast="47" xr6:coauthVersionMax="47" xr10:uidLastSave="{CB186C66-3F3D-4E3B-AAA0-B238E176C269}"/>
  <bookViews>
    <workbookView xWindow="-108" yWindow="-108" windowWidth="23256" windowHeight="12456" xr2:uid="{125851CA-B209-41B2-9DC0-AF8875CB2FDD}"/>
  </bookViews>
  <sheets>
    <sheet name="COS" sheetId="1" r:id="rId1"/>
    <sheet name="LAB" sheetId="2" r:id="rId2"/>
    <sheet name="Export" sheetId="3" r:id="rId3"/>
    <sheet name="Supplier info" sheetId="4" r:id="rId4"/>
    <sheet name="Verblyf" sheetId="5" r:id="rId5"/>
    <sheet name="Sheet1" sheetId="6" r:id="rId6"/>
  </sheets>
  <definedNames>
    <definedName name="_xlnm._FilterDatabase" localSheetId="0" hidden="1">COS!$I$2:$I$473</definedName>
    <definedName name="_xlnm.Print_Area" localSheetId="0">COS!$B$3:$G$473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3" i="1"/>
  <c r="AB1" i="1"/>
  <c r="I129" i="1"/>
  <c r="J129" i="1" s="1"/>
  <c r="L129" i="1" s="1"/>
  <c r="I127" i="1"/>
  <c r="J127" i="1"/>
  <c r="L127" i="1" s="1"/>
  <c r="J126" i="1"/>
  <c r="J130" i="1"/>
  <c r="Q130" i="1" s="1"/>
  <c r="R130" i="1"/>
  <c r="P130" i="1"/>
  <c r="K130" i="1"/>
  <c r="R129" i="1"/>
  <c r="P129" i="1"/>
  <c r="K129" i="1"/>
  <c r="R128" i="1"/>
  <c r="P128" i="1"/>
  <c r="K128" i="1"/>
  <c r="J128" i="1"/>
  <c r="Q128" i="1" s="1"/>
  <c r="K127" i="1"/>
  <c r="R126" i="1"/>
  <c r="P126" i="1"/>
  <c r="K126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7" i="1"/>
  <c r="K456" i="1"/>
  <c r="K455" i="1"/>
  <c r="K454" i="1"/>
  <c r="K453" i="1"/>
  <c r="K451" i="1"/>
  <c r="K450" i="1"/>
  <c r="K448" i="1"/>
  <c r="K447" i="1"/>
  <c r="K446" i="1"/>
  <c r="K445" i="1"/>
  <c r="K444" i="1"/>
  <c r="K443" i="1"/>
  <c r="K442" i="1"/>
  <c r="K441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107" i="1"/>
  <c r="K108" i="1"/>
  <c r="K41" i="1"/>
  <c r="K37" i="1"/>
  <c r="J41" i="1"/>
  <c r="J107" i="1"/>
  <c r="R108" i="1"/>
  <c r="P108" i="1"/>
  <c r="J108" i="1"/>
  <c r="R472" i="1"/>
  <c r="R473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53" i="1"/>
  <c r="R454" i="1"/>
  <c r="R455" i="1"/>
  <c r="R456" i="1"/>
  <c r="R457" i="1"/>
  <c r="R450" i="1"/>
  <c r="R451" i="1"/>
  <c r="R441" i="1"/>
  <c r="R442" i="1"/>
  <c r="R443" i="1"/>
  <c r="R444" i="1"/>
  <c r="R445" i="1"/>
  <c r="R446" i="1"/>
  <c r="R447" i="1"/>
  <c r="R448" i="1"/>
  <c r="R438" i="1"/>
  <c r="R439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32" i="1"/>
  <c r="R133" i="1"/>
  <c r="R106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3" i="1"/>
  <c r="R34" i="1"/>
  <c r="R35" i="1"/>
  <c r="R36" i="1"/>
  <c r="R37" i="1"/>
  <c r="R38" i="1"/>
  <c r="R39" i="1"/>
  <c r="R40" i="1"/>
  <c r="R41" i="1"/>
  <c r="R42" i="1"/>
  <c r="R29" i="1"/>
  <c r="R30" i="1"/>
  <c r="R31" i="1"/>
  <c r="R19" i="1"/>
  <c r="R20" i="1"/>
  <c r="R21" i="1"/>
  <c r="R22" i="1"/>
  <c r="R23" i="1"/>
  <c r="R24" i="1"/>
  <c r="R25" i="1"/>
  <c r="R26" i="1"/>
  <c r="R27" i="1"/>
  <c r="R13" i="1"/>
  <c r="R14" i="1"/>
  <c r="R15" i="1"/>
  <c r="R16" i="1"/>
  <c r="R17" i="1"/>
  <c r="R9" i="1"/>
  <c r="R10" i="1"/>
  <c r="R11" i="1"/>
  <c r="R7" i="1"/>
  <c r="R6" i="1" s="1"/>
  <c r="P472" i="1"/>
  <c r="P473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53" i="1"/>
  <c r="P454" i="1"/>
  <c r="P455" i="1"/>
  <c r="P456" i="1"/>
  <c r="P457" i="1"/>
  <c r="P450" i="1"/>
  <c r="P451" i="1"/>
  <c r="P441" i="1"/>
  <c r="P442" i="1"/>
  <c r="P443" i="1"/>
  <c r="P444" i="1"/>
  <c r="P445" i="1"/>
  <c r="P446" i="1"/>
  <c r="P447" i="1"/>
  <c r="P44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32" i="1"/>
  <c r="P133" i="1"/>
  <c r="P106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3" i="1"/>
  <c r="Q33" i="1" s="1"/>
  <c r="P34" i="1"/>
  <c r="P35" i="1"/>
  <c r="P36" i="1"/>
  <c r="P37" i="1"/>
  <c r="P38" i="1"/>
  <c r="P39" i="1"/>
  <c r="P40" i="1"/>
  <c r="P41" i="1"/>
  <c r="P42" i="1"/>
  <c r="P29" i="1"/>
  <c r="P30" i="1"/>
  <c r="Q30" i="1" s="1"/>
  <c r="P31" i="1"/>
  <c r="Q31" i="1" s="1"/>
  <c r="P19" i="1"/>
  <c r="P20" i="1"/>
  <c r="P21" i="1"/>
  <c r="P22" i="1"/>
  <c r="P23" i="1"/>
  <c r="P24" i="1"/>
  <c r="P25" i="1"/>
  <c r="P26" i="1"/>
  <c r="P27" i="1"/>
  <c r="P13" i="1"/>
  <c r="P14" i="1"/>
  <c r="P15" i="1"/>
  <c r="P16" i="1"/>
  <c r="P17" i="1"/>
  <c r="P9" i="1"/>
  <c r="P10" i="1"/>
  <c r="P11" i="1"/>
  <c r="P7" i="1"/>
  <c r="P6" i="1" s="1"/>
  <c r="R5" i="1"/>
  <c r="R4" i="1" s="1"/>
  <c r="P5" i="1"/>
  <c r="P4" i="1" s="1"/>
  <c r="J356" i="1"/>
  <c r="K356" i="1"/>
  <c r="J357" i="1"/>
  <c r="K357" i="1"/>
  <c r="J418" i="1"/>
  <c r="L418" i="1" s="1"/>
  <c r="J419" i="1"/>
  <c r="J420" i="1"/>
  <c r="J421" i="1"/>
  <c r="J422" i="1"/>
  <c r="J423" i="1"/>
  <c r="J424" i="1"/>
  <c r="J425" i="1"/>
  <c r="J426" i="1"/>
  <c r="L426" i="1" s="1"/>
  <c r="H426" i="1" s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Q375" i="1" s="1"/>
  <c r="K375" i="1"/>
  <c r="J376" i="1"/>
  <c r="K376" i="1"/>
  <c r="J377" i="1"/>
  <c r="Q377" i="1" s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248" i="1"/>
  <c r="K248" i="1"/>
  <c r="J249" i="1"/>
  <c r="Q249" i="1" s="1"/>
  <c r="K249" i="1"/>
  <c r="J250" i="1"/>
  <c r="K250" i="1"/>
  <c r="J251" i="1"/>
  <c r="K251" i="1"/>
  <c r="J252" i="1"/>
  <c r="K252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K52" i="1"/>
  <c r="J52" i="1"/>
  <c r="J53" i="1"/>
  <c r="K53" i="1"/>
  <c r="J54" i="1"/>
  <c r="K54" i="1"/>
  <c r="J55" i="1"/>
  <c r="K55" i="1"/>
  <c r="J56" i="1"/>
  <c r="K56" i="1"/>
  <c r="J57" i="1"/>
  <c r="K57" i="1"/>
  <c r="J58" i="1"/>
  <c r="K58" i="1"/>
  <c r="K15" i="1"/>
  <c r="M418" i="1"/>
  <c r="Q419" i="1"/>
  <c r="E21" i="2"/>
  <c r="J15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K225" i="1"/>
  <c r="K226" i="1"/>
  <c r="K227" i="1"/>
  <c r="K228" i="1"/>
  <c r="K229" i="1"/>
  <c r="K230" i="1"/>
  <c r="K231" i="1"/>
  <c r="K232" i="1"/>
  <c r="K233" i="1"/>
  <c r="K234" i="1"/>
  <c r="J227" i="1"/>
  <c r="J228" i="1"/>
  <c r="J229" i="1"/>
  <c r="J230" i="1"/>
  <c r="J231" i="1"/>
  <c r="J232" i="1"/>
  <c r="J233" i="1"/>
  <c r="L233" i="1" s="1"/>
  <c r="J234" i="1"/>
  <c r="J226" i="1"/>
  <c r="J225" i="1"/>
  <c r="J186" i="1"/>
  <c r="K186" i="1"/>
  <c r="K365" i="1"/>
  <c r="J365" i="1"/>
  <c r="K312" i="1"/>
  <c r="J312" i="1"/>
  <c r="K218" i="1"/>
  <c r="J218" i="1"/>
  <c r="K193" i="1"/>
  <c r="J193" i="1"/>
  <c r="J173" i="1"/>
  <c r="K173" i="1"/>
  <c r="J92" i="1"/>
  <c r="K92" i="1"/>
  <c r="J59" i="1"/>
  <c r="K59" i="1"/>
  <c r="J60" i="1"/>
  <c r="K60" i="1"/>
  <c r="J61" i="1"/>
  <c r="K61" i="1"/>
  <c r="J62" i="1"/>
  <c r="K62" i="1"/>
  <c r="J34" i="1"/>
  <c r="K34" i="1"/>
  <c r="J196" i="1"/>
  <c r="K196" i="1"/>
  <c r="K154" i="1"/>
  <c r="K155" i="1"/>
  <c r="K156" i="1"/>
  <c r="K157" i="1"/>
  <c r="K158" i="1"/>
  <c r="K159" i="1"/>
  <c r="K160" i="1"/>
  <c r="K174" i="1"/>
  <c r="K175" i="1"/>
  <c r="K176" i="1"/>
  <c r="J155" i="1"/>
  <c r="J156" i="1"/>
  <c r="J157" i="1"/>
  <c r="J158" i="1"/>
  <c r="J159" i="1"/>
  <c r="J160" i="1"/>
  <c r="K190" i="1"/>
  <c r="J190" i="1"/>
  <c r="G146" i="1"/>
  <c r="J146" i="1" s="1"/>
  <c r="G145" i="1"/>
  <c r="J145" i="1" s="1"/>
  <c r="G140" i="1"/>
  <c r="J140" i="1" s="1"/>
  <c r="G138" i="1"/>
  <c r="J138" i="1" s="1"/>
  <c r="J194" i="1"/>
  <c r="K194" i="1"/>
  <c r="J195" i="1"/>
  <c r="K195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K206" i="1"/>
  <c r="J206" i="1"/>
  <c r="K209" i="1"/>
  <c r="J209" i="1"/>
  <c r="K212" i="1"/>
  <c r="J212" i="1"/>
  <c r="K211" i="1"/>
  <c r="J211" i="1"/>
  <c r="J469" i="1"/>
  <c r="C33" i="2"/>
  <c r="C34" i="2"/>
  <c r="F34" i="2" s="1"/>
  <c r="G34" i="2" s="1"/>
  <c r="C32" i="2"/>
  <c r="F32" i="2"/>
  <c r="G32" i="2"/>
  <c r="M19" i="2"/>
  <c r="G1" i="2" s="1"/>
  <c r="M3" i="2"/>
  <c r="G16" i="2"/>
  <c r="I16" i="2"/>
  <c r="J16" i="2" s="1"/>
  <c r="J38" i="2"/>
  <c r="I38" i="2"/>
  <c r="J468" i="1"/>
  <c r="K333" i="1"/>
  <c r="J333" i="1"/>
  <c r="K407" i="1"/>
  <c r="J407" i="1"/>
  <c r="K406" i="1"/>
  <c r="J406" i="1"/>
  <c r="K366" i="1"/>
  <c r="J366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5" i="1"/>
  <c r="K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Q344" i="1" s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1" i="1"/>
  <c r="J311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47" i="1"/>
  <c r="J247" i="1"/>
  <c r="K246" i="1"/>
  <c r="J246" i="1"/>
  <c r="K245" i="1"/>
  <c r="J245" i="1"/>
  <c r="J215" i="1"/>
  <c r="K215" i="1"/>
  <c r="J216" i="1"/>
  <c r="K216" i="1"/>
  <c r="J217" i="1"/>
  <c r="K217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354" i="1"/>
  <c r="J355" i="1"/>
  <c r="K17" i="1"/>
  <c r="J17" i="1"/>
  <c r="K16" i="1"/>
  <c r="J16" i="1"/>
  <c r="K14" i="1"/>
  <c r="J14" i="1"/>
  <c r="K13" i="1"/>
  <c r="J13" i="1"/>
  <c r="K11" i="1"/>
  <c r="J11" i="1"/>
  <c r="K10" i="1"/>
  <c r="J10" i="1"/>
  <c r="K9" i="1"/>
  <c r="J9" i="1"/>
  <c r="K7" i="1"/>
  <c r="J7" i="1"/>
  <c r="K40" i="1"/>
  <c r="K42" i="1"/>
  <c r="J42" i="1"/>
  <c r="J40" i="1"/>
  <c r="Q40" i="1" s="1"/>
  <c r="K177" i="1"/>
  <c r="K178" i="1"/>
  <c r="K179" i="1"/>
  <c r="K180" i="1"/>
  <c r="K181" i="1"/>
  <c r="K182" i="1"/>
  <c r="K183" i="1"/>
  <c r="K184" i="1"/>
  <c r="K185" i="1"/>
  <c r="K187" i="1"/>
  <c r="K188" i="1"/>
  <c r="K189" i="1"/>
  <c r="K191" i="1"/>
  <c r="K192" i="1"/>
  <c r="K207" i="1"/>
  <c r="K208" i="1"/>
  <c r="K210" i="1"/>
  <c r="K214" i="1"/>
  <c r="K50" i="1"/>
  <c r="K51" i="1"/>
  <c r="H18" i="1"/>
  <c r="J19" i="1"/>
  <c r="K19" i="1"/>
  <c r="J20" i="1"/>
  <c r="K20" i="1"/>
  <c r="J21" i="1"/>
  <c r="K21" i="1"/>
  <c r="J183" i="1"/>
  <c r="J50" i="1"/>
  <c r="J184" i="1"/>
  <c r="E3" i="5"/>
  <c r="E4" i="5"/>
  <c r="E5" i="5"/>
  <c r="E6" i="5"/>
  <c r="E7" i="5"/>
  <c r="E8" i="5"/>
  <c r="J180" i="1"/>
  <c r="K153" i="1"/>
  <c r="J177" i="1"/>
  <c r="J175" i="1"/>
  <c r="K149" i="1"/>
  <c r="J149" i="1"/>
  <c r="G5" i="1"/>
  <c r="J5" i="1" s="1"/>
  <c r="K138" i="1"/>
  <c r="K139" i="1"/>
  <c r="K140" i="1"/>
  <c r="J141" i="1"/>
  <c r="K141" i="1"/>
  <c r="K142" i="1"/>
  <c r="K143" i="1"/>
  <c r="K144" i="1"/>
  <c r="K145" i="1"/>
  <c r="K146" i="1"/>
  <c r="J147" i="1"/>
  <c r="K147" i="1"/>
  <c r="J148" i="1"/>
  <c r="K148" i="1"/>
  <c r="J150" i="1"/>
  <c r="K150" i="1"/>
  <c r="J151" i="1"/>
  <c r="K151" i="1"/>
  <c r="J135" i="1"/>
  <c r="K135" i="1"/>
  <c r="K136" i="1"/>
  <c r="J136" i="1"/>
  <c r="I1" i="2"/>
  <c r="F11" i="2"/>
  <c r="F9" i="2"/>
  <c r="G9" i="2" s="1"/>
  <c r="I9" i="2" s="1"/>
  <c r="K89" i="1"/>
  <c r="J89" i="1"/>
  <c r="J47" i="1"/>
  <c r="K47" i="1"/>
  <c r="J144" i="1"/>
  <c r="J143" i="1"/>
  <c r="L143" i="1" s="1"/>
  <c r="J142" i="1"/>
  <c r="J139" i="1"/>
  <c r="J44" i="1"/>
  <c r="K44" i="1"/>
  <c r="J153" i="1"/>
  <c r="J174" i="1"/>
  <c r="J176" i="1"/>
  <c r="J178" i="1"/>
  <c r="J179" i="1"/>
  <c r="J181" i="1"/>
  <c r="J182" i="1"/>
  <c r="J185" i="1"/>
  <c r="J187" i="1"/>
  <c r="J188" i="1"/>
  <c r="J189" i="1"/>
  <c r="J191" i="1"/>
  <c r="J192" i="1"/>
  <c r="K88" i="1"/>
  <c r="J88" i="1"/>
  <c r="K87" i="1"/>
  <c r="J87" i="1"/>
  <c r="K82" i="1"/>
  <c r="J82" i="1"/>
  <c r="K81" i="1"/>
  <c r="J81" i="1"/>
  <c r="K80" i="1"/>
  <c r="J80" i="1"/>
  <c r="K79" i="1"/>
  <c r="J79" i="1"/>
  <c r="K78" i="1"/>
  <c r="J78" i="1"/>
  <c r="K75" i="1"/>
  <c r="J75" i="1"/>
  <c r="J427" i="1"/>
  <c r="J417" i="1"/>
  <c r="J416" i="1"/>
  <c r="J431" i="1"/>
  <c r="K71" i="1"/>
  <c r="J71" i="1"/>
  <c r="K70" i="1"/>
  <c r="J70" i="1"/>
  <c r="K69" i="1"/>
  <c r="J69" i="1"/>
  <c r="K65" i="1"/>
  <c r="J65" i="1"/>
  <c r="J470" i="1"/>
  <c r="K77" i="1"/>
  <c r="J77" i="1"/>
  <c r="K68" i="1"/>
  <c r="J68" i="1"/>
  <c r="E29" i="2"/>
  <c r="B28" i="2"/>
  <c r="B27" i="2"/>
  <c r="B26" i="2"/>
  <c r="B25" i="2"/>
  <c r="B24" i="2"/>
  <c r="F21" i="2"/>
  <c r="G20" i="2"/>
  <c r="G19" i="2"/>
  <c r="G18" i="2"/>
  <c r="E12" i="2"/>
  <c r="F28" i="2"/>
  <c r="G28" i="2"/>
  <c r="I28" i="2" s="1"/>
  <c r="J28" i="2" s="1"/>
  <c r="J467" i="1"/>
  <c r="J466" i="1"/>
  <c r="J465" i="1"/>
  <c r="J463" i="1"/>
  <c r="J462" i="1"/>
  <c r="J461" i="1"/>
  <c r="J460" i="1"/>
  <c r="J459" i="1"/>
  <c r="J457" i="1"/>
  <c r="J453" i="1"/>
  <c r="J451" i="1"/>
  <c r="J448" i="1"/>
  <c r="J447" i="1"/>
  <c r="J446" i="1"/>
  <c r="J445" i="1"/>
  <c r="J444" i="1"/>
  <c r="Q444" i="1" s="1"/>
  <c r="J443" i="1"/>
  <c r="J442" i="1"/>
  <c r="J441" i="1"/>
  <c r="J439" i="1"/>
  <c r="J438" i="1"/>
  <c r="J437" i="1"/>
  <c r="J436" i="1"/>
  <c r="J435" i="1"/>
  <c r="J434" i="1"/>
  <c r="J433" i="1"/>
  <c r="J430" i="1"/>
  <c r="J429" i="1"/>
  <c r="J428" i="1"/>
  <c r="J432" i="1"/>
  <c r="J415" i="1"/>
  <c r="J414" i="1"/>
  <c r="J413" i="1"/>
  <c r="J412" i="1"/>
  <c r="J411" i="1"/>
  <c r="J410" i="1"/>
  <c r="J409" i="1"/>
  <c r="J214" i="1"/>
  <c r="J210" i="1"/>
  <c r="J208" i="1"/>
  <c r="J207" i="1"/>
  <c r="J154" i="1"/>
  <c r="K137" i="1"/>
  <c r="J137" i="1"/>
  <c r="K133" i="1"/>
  <c r="J133" i="1"/>
  <c r="K132" i="1"/>
  <c r="J132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6" i="1"/>
  <c r="J106" i="1"/>
  <c r="K95" i="1"/>
  <c r="J95" i="1"/>
  <c r="K94" i="1"/>
  <c r="J94" i="1"/>
  <c r="K93" i="1"/>
  <c r="J93" i="1"/>
  <c r="K90" i="1"/>
  <c r="J90" i="1"/>
  <c r="K86" i="1"/>
  <c r="J86" i="1"/>
  <c r="K85" i="1"/>
  <c r="J85" i="1"/>
  <c r="K84" i="1"/>
  <c r="J84" i="1"/>
  <c r="K83" i="1"/>
  <c r="J83" i="1"/>
  <c r="K76" i="1"/>
  <c r="J76" i="1"/>
  <c r="K74" i="1"/>
  <c r="J74" i="1"/>
  <c r="K73" i="1"/>
  <c r="J73" i="1"/>
  <c r="K72" i="1"/>
  <c r="J72" i="1"/>
  <c r="K67" i="1"/>
  <c r="J67" i="1"/>
  <c r="K66" i="1"/>
  <c r="J66" i="1"/>
  <c r="K64" i="1"/>
  <c r="J64" i="1"/>
  <c r="H63" i="1"/>
  <c r="J51" i="1"/>
  <c r="K49" i="1"/>
  <c r="J49" i="1"/>
  <c r="K48" i="1"/>
  <c r="J48" i="1"/>
  <c r="K46" i="1"/>
  <c r="J46" i="1"/>
  <c r="K45" i="1"/>
  <c r="J45" i="1"/>
  <c r="K39" i="1"/>
  <c r="J39" i="1"/>
  <c r="K38" i="1"/>
  <c r="J38" i="1"/>
  <c r="J37" i="1"/>
  <c r="K36" i="1"/>
  <c r="J36" i="1"/>
  <c r="K35" i="1"/>
  <c r="J35" i="1"/>
  <c r="K27" i="1"/>
  <c r="J27" i="1"/>
  <c r="K26" i="1"/>
  <c r="J26" i="1"/>
  <c r="K25" i="1"/>
  <c r="J25" i="1"/>
  <c r="K24" i="1"/>
  <c r="J24" i="1"/>
  <c r="K23" i="1"/>
  <c r="J23" i="1"/>
  <c r="K22" i="1"/>
  <c r="J22" i="1"/>
  <c r="I19" i="2"/>
  <c r="J19" i="2"/>
  <c r="G21" i="2"/>
  <c r="G464" i="1" s="1"/>
  <c r="J464" i="1" s="1"/>
  <c r="I20" i="2"/>
  <c r="J20" i="2" s="1"/>
  <c r="I18" i="2"/>
  <c r="I21" i="2" s="1"/>
  <c r="J18" i="2"/>
  <c r="J21" i="2" s="1"/>
  <c r="J9" i="2"/>
  <c r="G11" i="2"/>
  <c r="I11" i="2"/>
  <c r="J11" i="2"/>
  <c r="M127" i="1" l="1"/>
  <c r="H127" i="1"/>
  <c r="Q126" i="1"/>
  <c r="L126" i="1"/>
  <c r="H126" i="1" s="1"/>
  <c r="L241" i="1"/>
  <c r="H241" i="1" s="1"/>
  <c r="L237" i="1"/>
  <c r="L223" i="1"/>
  <c r="M223" i="1" s="1"/>
  <c r="L254" i="1"/>
  <c r="M254" i="1" s="1"/>
  <c r="L262" i="1"/>
  <c r="H262" i="1" s="1"/>
  <c r="M129" i="1"/>
  <c r="H129" i="1"/>
  <c r="L128" i="1"/>
  <c r="L130" i="1"/>
  <c r="Q129" i="1"/>
  <c r="Q163" i="1"/>
  <c r="L439" i="1"/>
  <c r="M439" i="1" s="1"/>
  <c r="L448" i="1"/>
  <c r="H448" i="1" s="1"/>
  <c r="L417" i="1"/>
  <c r="H417" i="1" s="1"/>
  <c r="L453" i="1"/>
  <c r="M453" i="1" s="1"/>
  <c r="Q410" i="1"/>
  <c r="Q463" i="1"/>
  <c r="Q411" i="1"/>
  <c r="L451" i="1"/>
  <c r="Q39" i="1"/>
  <c r="Q76" i="1"/>
  <c r="Q111" i="1"/>
  <c r="Q179" i="1"/>
  <c r="Q230" i="1"/>
  <c r="Q45" i="1"/>
  <c r="Q46" i="1"/>
  <c r="Q435" i="1"/>
  <c r="Q368" i="1"/>
  <c r="L414" i="1"/>
  <c r="H414" i="1" s="1"/>
  <c r="L459" i="1"/>
  <c r="H459" i="1" s="1"/>
  <c r="L215" i="1"/>
  <c r="H215" i="1" s="1"/>
  <c r="Q68" i="1"/>
  <c r="Q13" i="1"/>
  <c r="Q255" i="1"/>
  <c r="Q263" i="1"/>
  <c r="Q271" i="1"/>
  <c r="Q279" i="1"/>
  <c r="Q287" i="1"/>
  <c r="Q295" i="1"/>
  <c r="L326" i="1"/>
  <c r="M326" i="1" s="1"/>
  <c r="L330" i="1"/>
  <c r="H330" i="1" s="1"/>
  <c r="Q148" i="1"/>
  <c r="Q359" i="1"/>
  <c r="Q407" i="1"/>
  <c r="Q140" i="1"/>
  <c r="L465" i="1"/>
  <c r="M465" i="1" s="1"/>
  <c r="L435" i="1"/>
  <c r="M435" i="1" s="1"/>
  <c r="Q412" i="1"/>
  <c r="L81" i="1"/>
  <c r="H81" i="1" s="1"/>
  <c r="L199" i="1"/>
  <c r="H199" i="1" s="1"/>
  <c r="L194" i="1"/>
  <c r="H194" i="1" s="1"/>
  <c r="L357" i="1"/>
  <c r="M357" i="1" s="1"/>
  <c r="Q357" i="1"/>
  <c r="Q57" i="1"/>
  <c r="Q22" i="1"/>
  <c r="L26" i="1"/>
  <c r="H26" i="1" s="1"/>
  <c r="Q436" i="1"/>
  <c r="Q265" i="1"/>
  <c r="Q273" i="1"/>
  <c r="Q281" i="1"/>
  <c r="Q289" i="1"/>
  <c r="Q297" i="1"/>
  <c r="L352" i="1"/>
  <c r="H352" i="1" s="1"/>
  <c r="L249" i="1"/>
  <c r="M249" i="1" s="1"/>
  <c r="L400" i="1"/>
  <c r="M400" i="1" s="1"/>
  <c r="L368" i="1"/>
  <c r="M368" i="1" s="1"/>
  <c r="L94" i="1"/>
  <c r="M94" i="1" s="1"/>
  <c r="Q185" i="1"/>
  <c r="Q149" i="1"/>
  <c r="L69" i="1"/>
  <c r="M69" i="1" s="1"/>
  <c r="Q223" i="1"/>
  <c r="L337" i="1"/>
  <c r="H337" i="1" s="1"/>
  <c r="L204" i="1"/>
  <c r="M204" i="1" s="1"/>
  <c r="L200" i="1"/>
  <c r="M200" i="1" s="1"/>
  <c r="Q382" i="1"/>
  <c r="Q374" i="1"/>
  <c r="L370" i="1"/>
  <c r="M370" i="1" s="1"/>
  <c r="Q425" i="1"/>
  <c r="Q90" i="1"/>
  <c r="Q325" i="1"/>
  <c r="Q317" i="1"/>
  <c r="Q451" i="1"/>
  <c r="L410" i="1"/>
  <c r="M410" i="1" s="1"/>
  <c r="Q77" i="1"/>
  <c r="Q427" i="1"/>
  <c r="Q139" i="1"/>
  <c r="L180" i="1"/>
  <c r="H180" i="1" s="1"/>
  <c r="L242" i="1"/>
  <c r="H242" i="1" s="1"/>
  <c r="Q186" i="1"/>
  <c r="L168" i="1"/>
  <c r="M168" i="1" s="1"/>
  <c r="L401" i="1"/>
  <c r="H401" i="1" s="1"/>
  <c r="L377" i="1"/>
  <c r="M377" i="1" s="1"/>
  <c r="Q50" i="1"/>
  <c r="Q199" i="1"/>
  <c r="Q340" i="1"/>
  <c r="Q439" i="1"/>
  <c r="Q11" i="1"/>
  <c r="Q75" i="1"/>
  <c r="Q331" i="1"/>
  <c r="Q270" i="1"/>
  <c r="L108" i="1"/>
  <c r="M108" i="1" s="1"/>
  <c r="M426" i="1"/>
  <c r="L355" i="1"/>
  <c r="H355" i="1" s="1"/>
  <c r="Q220" i="1"/>
  <c r="Q161" i="1"/>
  <c r="Q464" i="1"/>
  <c r="Q38" i="1"/>
  <c r="Q85" i="1"/>
  <c r="Q94" i="1"/>
  <c r="Q14" i="1"/>
  <c r="L294" i="1"/>
  <c r="M294" i="1" s="1"/>
  <c r="L341" i="1"/>
  <c r="M341" i="1" s="1"/>
  <c r="L163" i="1"/>
  <c r="H163" i="1" s="1"/>
  <c r="Q400" i="1"/>
  <c r="Q392" i="1"/>
  <c r="L23" i="1"/>
  <c r="H23" i="1" s="1"/>
  <c r="Q27" i="1"/>
  <c r="Q246" i="1"/>
  <c r="Q67" i="1"/>
  <c r="L95" i="1"/>
  <c r="H95" i="1" s="1"/>
  <c r="Q334" i="1"/>
  <c r="Q342" i="1"/>
  <c r="Q350" i="1"/>
  <c r="Q9" i="1"/>
  <c r="L54" i="1"/>
  <c r="H54" i="1" s="1"/>
  <c r="L407" i="1"/>
  <c r="M407" i="1" s="1"/>
  <c r="Q226" i="1"/>
  <c r="L103" i="1"/>
  <c r="M103" i="1" s="1"/>
  <c r="Q24" i="1"/>
  <c r="Q158" i="1"/>
  <c r="L90" i="1"/>
  <c r="H90" i="1" s="1"/>
  <c r="Q154" i="1"/>
  <c r="L433" i="1"/>
  <c r="H433" i="1" s="1"/>
  <c r="Q442" i="1"/>
  <c r="Q466" i="1"/>
  <c r="L68" i="1"/>
  <c r="M68" i="1" s="1"/>
  <c r="Q268" i="1"/>
  <c r="L272" i="1"/>
  <c r="M272" i="1" s="1"/>
  <c r="Q276" i="1"/>
  <c r="L188" i="1"/>
  <c r="H188" i="1" s="1"/>
  <c r="L187" i="1"/>
  <c r="M187" i="1" s="1"/>
  <c r="L15" i="1"/>
  <c r="M15" i="1" s="1"/>
  <c r="L344" i="1"/>
  <c r="H344" i="1" s="1"/>
  <c r="Q234" i="1"/>
  <c r="Q93" i="1"/>
  <c r="L113" i="1"/>
  <c r="M113" i="1" s="1"/>
  <c r="L132" i="1"/>
  <c r="M132" i="1" s="1"/>
  <c r="Q434" i="1"/>
  <c r="L457" i="1"/>
  <c r="H457" i="1" s="1"/>
  <c r="L151" i="1"/>
  <c r="M151" i="1" s="1"/>
  <c r="L292" i="1"/>
  <c r="M292" i="1" s="1"/>
  <c r="L314" i="1"/>
  <c r="H314" i="1" s="1"/>
  <c r="L322" i="1"/>
  <c r="H322" i="1" s="1"/>
  <c r="L335" i="1"/>
  <c r="M335" i="1" s="1"/>
  <c r="Q339" i="1"/>
  <c r="L343" i="1"/>
  <c r="M343" i="1" s="1"/>
  <c r="L350" i="1"/>
  <c r="H350" i="1" s="1"/>
  <c r="L354" i="1"/>
  <c r="H354" i="1" s="1"/>
  <c r="L361" i="1"/>
  <c r="M361" i="1" s="1"/>
  <c r="L366" i="1"/>
  <c r="H366" i="1" s="1"/>
  <c r="L52" i="1"/>
  <c r="M52" i="1" s="1"/>
  <c r="L375" i="1"/>
  <c r="M375" i="1" s="1"/>
  <c r="L371" i="1"/>
  <c r="M371" i="1" s="1"/>
  <c r="L359" i="1"/>
  <c r="Q227" i="1"/>
  <c r="Q110" i="1"/>
  <c r="Q118" i="1"/>
  <c r="Q210" i="1"/>
  <c r="L191" i="1"/>
  <c r="M191" i="1" s="1"/>
  <c r="Q178" i="1"/>
  <c r="L150" i="1"/>
  <c r="M150" i="1" s="1"/>
  <c r="Q319" i="1"/>
  <c r="Q327" i="1"/>
  <c r="L331" i="1"/>
  <c r="M331" i="1" s="1"/>
  <c r="L340" i="1"/>
  <c r="M340" i="1" s="1"/>
  <c r="L351" i="1"/>
  <c r="M351" i="1" s="1"/>
  <c r="L358" i="1"/>
  <c r="H358" i="1" s="1"/>
  <c r="Q194" i="1"/>
  <c r="H254" i="1"/>
  <c r="L466" i="1"/>
  <c r="M466" i="1" s="1"/>
  <c r="L92" i="1"/>
  <c r="H92" i="1" s="1"/>
  <c r="L250" i="1"/>
  <c r="M250" i="1" s="1"/>
  <c r="Q397" i="1"/>
  <c r="Q373" i="1"/>
  <c r="Q324" i="1"/>
  <c r="Q420" i="1"/>
  <c r="L135" i="1"/>
  <c r="H135" i="1" s="1"/>
  <c r="Q300" i="1"/>
  <c r="L393" i="1"/>
  <c r="H393" i="1" s="1"/>
  <c r="L434" i="1"/>
  <c r="H434" i="1" s="1"/>
  <c r="Q17" i="1"/>
  <c r="L297" i="1"/>
  <c r="M297" i="1" s="1"/>
  <c r="Q428" i="1"/>
  <c r="L429" i="1"/>
  <c r="M429" i="1" s="1"/>
  <c r="Q65" i="1"/>
  <c r="L21" i="1"/>
  <c r="M21" i="1" s="1"/>
  <c r="H223" i="1"/>
  <c r="Q240" i="1"/>
  <c r="Q292" i="1"/>
  <c r="L207" i="1"/>
  <c r="M207" i="1" s="1"/>
  <c r="Q277" i="1"/>
  <c r="Q468" i="1"/>
  <c r="L62" i="1"/>
  <c r="M62" i="1" s="1"/>
  <c r="Q389" i="1"/>
  <c r="Q423" i="1"/>
  <c r="L182" i="1"/>
  <c r="H182" i="1" s="1"/>
  <c r="Q453" i="1"/>
  <c r="L110" i="1"/>
  <c r="M110" i="1" s="1"/>
  <c r="Q437" i="1"/>
  <c r="L323" i="1"/>
  <c r="M323" i="1" s="1"/>
  <c r="L27" i="1"/>
  <c r="M27" i="1" s="1"/>
  <c r="L442" i="1"/>
  <c r="M442" i="1" s="1"/>
  <c r="L72" i="1"/>
  <c r="M72" i="1" s="1"/>
  <c r="L430" i="1"/>
  <c r="H430" i="1" s="1"/>
  <c r="J440" i="1"/>
  <c r="L270" i="1"/>
  <c r="M270" i="1" s="1"/>
  <c r="L247" i="1"/>
  <c r="M247" i="1" s="1"/>
  <c r="L299" i="1"/>
  <c r="M299" i="1" s="1"/>
  <c r="Q313" i="1"/>
  <c r="L317" i="1"/>
  <c r="H317" i="1" s="1"/>
  <c r="L201" i="1"/>
  <c r="M201" i="1" s="1"/>
  <c r="L156" i="1"/>
  <c r="H156" i="1" s="1"/>
  <c r="Q5" i="1"/>
  <c r="Q4" i="1" s="1"/>
  <c r="L5" i="1"/>
  <c r="L176" i="1"/>
  <c r="H176" i="1" s="1"/>
  <c r="L155" i="1"/>
  <c r="M155" i="1" s="1"/>
  <c r="L234" i="1"/>
  <c r="H234" i="1" s="1"/>
  <c r="Q99" i="1"/>
  <c r="Q168" i="1"/>
  <c r="Q49" i="1"/>
  <c r="Q132" i="1"/>
  <c r="Q299" i="1"/>
  <c r="Q291" i="1"/>
  <c r="Q275" i="1"/>
  <c r="Q259" i="1"/>
  <c r="Q430" i="1"/>
  <c r="Q414" i="1"/>
  <c r="Q457" i="1"/>
  <c r="Q467" i="1"/>
  <c r="R28" i="1"/>
  <c r="R131" i="1"/>
  <c r="R125" i="1" s="1"/>
  <c r="L421" i="1"/>
  <c r="M421" i="1" s="1"/>
  <c r="Q447" i="1"/>
  <c r="Q448" i="1"/>
  <c r="L149" i="1"/>
  <c r="M149" i="1" s="1"/>
  <c r="Q242" i="1"/>
  <c r="Q269" i="1"/>
  <c r="P8" i="1"/>
  <c r="Q87" i="1"/>
  <c r="Q104" i="1"/>
  <c r="Q96" i="1"/>
  <c r="Q362" i="1"/>
  <c r="Q354" i="1"/>
  <c r="Q413" i="1"/>
  <c r="L76" i="1"/>
  <c r="H76" i="1" s="1"/>
  <c r="L283" i="1"/>
  <c r="M283" i="1" s="1"/>
  <c r="R449" i="1"/>
  <c r="L22" i="1"/>
  <c r="H22" i="1" s="1"/>
  <c r="L120" i="1"/>
  <c r="H120" i="1" s="1"/>
  <c r="L124" i="1"/>
  <c r="L44" i="1"/>
  <c r="M44" i="1" s="1"/>
  <c r="L269" i="1"/>
  <c r="H269" i="1" s="1"/>
  <c r="L273" i="1"/>
  <c r="H273" i="1" s="1"/>
  <c r="Q348" i="1"/>
  <c r="Q160" i="1"/>
  <c r="L193" i="1"/>
  <c r="M193" i="1" s="1"/>
  <c r="L231" i="1"/>
  <c r="M231" i="1" s="1"/>
  <c r="L57" i="1"/>
  <c r="M57" i="1" s="1"/>
  <c r="L171" i="1"/>
  <c r="H171" i="1" s="1"/>
  <c r="L167" i="1"/>
  <c r="M167" i="1" s="1"/>
  <c r="Q388" i="1"/>
  <c r="L384" i="1"/>
  <c r="M384" i="1" s="1"/>
  <c r="L380" i="1"/>
  <c r="H380" i="1" s="1"/>
  <c r="Q15" i="1"/>
  <c r="Q112" i="1"/>
  <c r="Q150" i="1"/>
  <c r="Q142" i="1"/>
  <c r="Q188" i="1"/>
  <c r="Q180" i="1"/>
  <c r="Q172" i="1"/>
  <c r="Q215" i="1"/>
  <c r="Q465" i="1"/>
  <c r="L467" i="1"/>
  <c r="Q432" i="1"/>
  <c r="Q137" i="1"/>
  <c r="L45" i="1"/>
  <c r="M45" i="1" s="1"/>
  <c r="Q192" i="1"/>
  <c r="L289" i="1"/>
  <c r="L300" i="1"/>
  <c r="H300" i="1" s="1"/>
  <c r="L318" i="1"/>
  <c r="H318" i="1" s="1"/>
  <c r="L325" i="1"/>
  <c r="H325" i="1" s="1"/>
  <c r="L138" i="1"/>
  <c r="M138" i="1" s="1"/>
  <c r="Q159" i="1"/>
  <c r="L230" i="1"/>
  <c r="H230" i="1" s="1"/>
  <c r="Q380" i="1"/>
  <c r="Q21" i="1"/>
  <c r="L67" i="1"/>
  <c r="M67" i="1" s="1"/>
  <c r="L118" i="1"/>
  <c r="M118" i="1" s="1"/>
  <c r="L239" i="1"/>
  <c r="H239" i="1" s="1"/>
  <c r="Q200" i="1"/>
  <c r="L24" i="1"/>
  <c r="M24" i="1" s="1"/>
  <c r="L14" i="1"/>
  <c r="H14" i="1" s="1"/>
  <c r="L276" i="1"/>
  <c r="H276" i="1" s="1"/>
  <c r="L291" i="1"/>
  <c r="H291" i="1" s="1"/>
  <c r="Q26" i="1"/>
  <c r="L412" i="1"/>
  <c r="H412" i="1" s="1"/>
  <c r="Q74" i="1"/>
  <c r="L139" i="1"/>
  <c r="H139" i="1" s="1"/>
  <c r="Q293" i="1"/>
  <c r="L186" i="1"/>
  <c r="H186" i="1" s="1"/>
  <c r="L49" i="1"/>
  <c r="H49" i="1" s="1"/>
  <c r="Q66" i="1"/>
  <c r="L93" i="1"/>
  <c r="M93" i="1" s="1"/>
  <c r="L447" i="1"/>
  <c r="H447" i="1" s="1"/>
  <c r="L85" i="1"/>
  <c r="M85" i="1" s="1"/>
  <c r="L178" i="1"/>
  <c r="H178" i="1" s="1"/>
  <c r="Q176" i="1"/>
  <c r="L142" i="1"/>
  <c r="M142" i="1" s="1"/>
  <c r="L153" i="1"/>
  <c r="M153" i="1" s="1"/>
  <c r="Q184" i="1"/>
  <c r="L468" i="1"/>
  <c r="M468" i="1" s="1"/>
  <c r="L263" i="1"/>
  <c r="H263" i="1" s="1"/>
  <c r="L278" i="1"/>
  <c r="L293" i="1"/>
  <c r="H293" i="1" s="1"/>
  <c r="L334" i="1"/>
  <c r="H334" i="1" s="1"/>
  <c r="L338" i="1"/>
  <c r="M338" i="1" s="1"/>
  <c r="L345" i="1"/>
  <c r="H345" i="1" s="1"/>
  <c r="L364" i="1"/>
  <c r="M364" i="1" s="1"/>
  <c r="Q333" i="1"/>
  <c r="L227" i="1"/>
  <c r="H227" i="1" s="1"/>
  <c r="L226" i="1"/>
  <c r="M226" i="1" s="1"/>
  <c r="L374" i="1"/>
  <c r="M374" i="1" s="1"/>
  <c r="L104" i="1"/>
  <c r="M104" i="1" s="1"/>
  <c r="L100" i="1"/>
  <c r="M100" i="1" s="1"/>
  <c r="L96" i="1"/>
  <c r="M96" i="1" s="1"/>
  <c r="L302" i="1"/>
  <c r="M302" i="1" s="1"/>
  <c r="L382" i="1"/>
  <c r="M382" i="1" s="1"/>
  <c r="Q366" i="1"/>
  <c r="Q214" i="1"/>
  <c r="J213" i="1"/>
  <c r="Q64" i="1"/>
  <c r="L64" i="1"/>
  <c r="L46" i="1"/>
  <c r="H46" i="1" s="1"/>
  <c r="Q72" i="1"/>
  <c r="Q415" i="1"/>
  <c r="L415" i="1"/>
  <c r="M415" i="1" s="1"/>
  <c r="L460" i="1"/>
  <c r="M460" i="1" s="1"/>
  <c r="Q460" i="1"/>
  <c r="L10" i="1"/>
  <c r="H10" i="1" s="1"/>
  <c r="L327" i="1"/>
  <c r="H327" i="1" s="1"/>
  <c r="Q222" i="1"/>
  <c r="L222" i="1"/>
  <c r="H222" i="1" s="1"/>
  <c r="Q364" i="1"/>
  <c r="Q461" i="1"/>
  <c r="L461" i="1"/>
  <c r="Q260" i="1"/>
  <c r="L260" i="1"/>
  <c r="Q29" i="1"/>
  <c r="Q28" i="1" s="1"/>
  <c r="P28" i="1"/>
  <c r="J134" i="1"/>
  <c r="Q198" i="1"/>
  <c r="L165" i="1"/>
  <c r="M165" i="1" s="1"/>
  <c r="Q256" i="1"/>
  <c r="L256" i="1"/>
  <c r="L75" i="1"/>
  <c r="Q320" i="1"/>
  <c r="L320" i="1"/>
  <c r="L37" i="1"/>
  <c r="Q37" i="1"/>
  <c r="Q280" i="1"/>
  <c r="L280" i="1"/>
  <c r="H280" i="1" s="1"/>
  <c r="Q284" i="1"/>
  <c r="L284" i="1"/>
  <c r="Q288" i="1"/>
  <c r="L288" i="1"/>
  <c r="Q328" i="1"/>
  <c r="L328" i="1"/>
  <c r="M328" i="1" s="1"/>
  <c r="L205" i="1"/>
  <c r="M205" i="1" s="1"/>
  <c r="Q308" i="1"/>
  <c r="L308" i="1"/>
  <c r="H308" i="1" s="1"/>
  <c r="Q304" i="1"/>
  <c r="L304" i="1"/>
  <c r="Q404" i="1"/>
  <c r="L404" i="1"/>
  <c r="Q311" i="1"/>
  <c r="L311" i="1"/>
  <c r="L59" i="1"/>
  <c r="M59" i="1" s="1"/>
  <c r="L197" i="1"/>
  <c r="H197" i="1" s="1"/>
  <c r="M233" i="1"/>
  <c r="H233" i="1"/>
  <c r="Q83" i="1"/>
  <c r="L83" i="1"/>
  <c r="M83" i="1" s="1"/>
  <c r="L446" i="1"/>
  <c r="Q446" i="1"/>
  <c r="L137" i="1"/>
  <c r="L145" i="1"/>
  <c r="Q145" i="1"/>
  <c r="M448" i="1"/>
  <c r="L437" i="1"/>
  <c r="Q117" i="1"/>
  <c r="L117" i="1"/>
  <c r="H117" i="1" s="1"/>
  <c r="Q296" i="1"/>
  <c r="L296" i="1"/>
  <c r="M296" i="1" s="1"/>
  <c r="Q36" i="1"/>
  <c r="L36" i="1"/>
  <c r="M36" i="1" s="1"/>
  <c r="L462" i="1"/>
  <c r="M462" i="1" s="1"/>
  <c r="Q462" i="1"/>
  <c r="L346" i="1"/>
  <c r="H346" i="1" s="1"/>
  <c r="L214" i="1"/>
  <c r="L86" i="1"/>
  <c r="H86" i="1" s="1"/>
  <c r="Q114" i="1"/>
  <c r="L114" i="1"/>
  <c r="L88" i="1"/>
  <c r="H88" i="1" s="1"/>
  <c r="Q88" i="1"/>
  <c r="Q182" i="1"/>
  <c r="L198" i="1"/>
  <c r="H198" i="1" s="1"/>
  <c r="Q384" i="1"/>
  <c r="L154" i="1"/>
  <c r="M154" i="1" s="1"/>
  <c r="L39" i="1"/>
  <c r="L111" i="1"/>
  <c r="M111" i="1" s="1"/>
  <c r="L116" i="1"/>
  <c r="H116" i="1" s="1"/>
  <c r="L119" i="1"/>
  <c r="M119" i="1" s="1"/>
  <c r="L265" i="1"/>
  <c r="M265" i="1" s="1"/>
  <c r="L406" i="1"/>
  <c r="H406" i="1" s="1"/>
  <c r="Q166" i="1"/>
  <c r="L102" i="1"/>
  <c r="L98" i="1"/>
  <c r="H98" i="1" s="1"/>
  <c r="L423" i="1"/>
  <c r="P131" i="1"/>
  <c r="P125" i="1" s="1"/>
  <c r="Q167" i="1"/>
  <c r="Q41" i="1"/>
  <c r="L428" i="1"/>
  <c r="M428" i="1" s="1"/>
  <c r="L436" i="1"/>
  <c r="M436" i="1" s="1"/>
  <c r="L372" i="1"/>
  <c r="H372" i="1" s="1"/>
  <c r="Q143" i="1"/>
  <c r="Q135" i="1"/>
  <c r="Q165" i="1"/>
  <c r="Q429" i="1"/>
  <c r="Q387" i="1"/>
  <c r="L383" i="1"/>
  <c r="M383" i="1" s="1"/>
  <c r="Q86" i="1"/>
  <c r="Q212" i="1"/>
  <c r="L271" i="1"/>
  <c r="H271" i="1" s="1"/>
  <c r="L277" i="1"/>
  <c r="H277" i="1" s="1"/>
  <c r="L313" i="1"/>
  <c r="H313" i="1" s="1"/>
  <c r="Q321" i="1"/>
  <c r="L212" i="1"/>
  <c r="H212" i="1" s="1"/>
  <c r="Q372" i="1"/>
  <c r="L77" i="1"/>
  <c r="H77" i="1" s="1"/>
  <c r="Q73" i="1"/>
  <c r="L106" i="1"/>
  <c r="Q441" i="1"/>
  <c r="Q191" i="1"/>
  <c r="Q69" i="1"/>
  <c r="L189" i="1"/>
  <c r="Q44" i="1"/>
  <c r="Q136" i="1"/>
  <c r="Q238" i="1"/>
  <c r="L224" i="1"/>
  <c r="H224" i="1" s="1"/>
  <c r="L220" i="1"/>
  <c r="H220" i="1" s="1"/>
  <c r="Q257" i="1"/>
  <c r="L268" i="1"/>
  <c r="H268" i="1" s="1"/>
  <c r="Q272" i="1"/>
  <c r="Q329" i="1"/>
  <c r="Q337" i="1"/>
  <c r="Q358" i="1"/>
  <c r="L362" i="1"/>
  <c r="Q190" i="1"/>
  <c r="L158" i="1"/>
  <c r="H158" i="1" s="1"/>
  <c r="L365" i="1"/>
  <c r="M365" i="1" s="1"/>
  <c r="Q302" i="1"/>
  <c r="L394" i="1"/>
  <c r="H394" i="1" s="1"/>
  <c r="Q390" i="1"/>
  <c r="Q108" i="1"/>
  <c r="L216" i="1"/>
  <c r="M216" i="1" s="1"/>
  <c r="L38" i="1"/>
  <c r="L210" i="1"/>
  <c r="M210" i="1" s="1"/>
  <c r="Q241" i="1"/>
  <c r="Q232" i="1"/>
  <c r="Q35" i="1"/>
  <c r="Q109" i="1"/>
  <c r="Q116" i="1"/>
  <c r="Q119" i="1"/>
  <c r="Q207" i="1"/>
  <c r="Q443" i="1"/>
  <c r="Q70" i="1"/>
  <c r="L79" i="1"/>
  <c r="H79" i="1" s="1"/>
  <c r="L87" i="1"/>
  <c r="M87" i="1" s="1"/>
  <c r="L136" i="1"/>
  <c r="H136" i="1" s="1"/>
  <c r="L184" i="1"/>
  <c r="M184" i="1" s="1"/>
  <c r="L9" i="1"/>
  <c r="L13" i="1"/>
  <c r="L319" i="1"/>
  <c r="H319" i="1" s="1"/>
  <c r="L342" i="1"/>
  <c r="L240" i="1"/>
  <c r="L219" i="1"/>
  <c r="M219" i="1" s="1"/>
  <c r="Q254" i="1"/>
  <c r="L315" i="1"/>
  <c r="Q326" i="1"/>
  <c r="Q345" i="1"/>
  <c r="L348" i="1"/>
  <c r="Q352" i="1"/>
  <c r="Q406" i="1"/>
  <c r="L161" i="1"/>
  <c r="H161" i="1" s="1"/>
  <c r="Q231" i="1"/>
  <c r="L166" i="1"/>
  <c r="H166" i="1" s="1"/>
  <c r="Q54" i="1"/>
  <c r="Q401" i="1"/>
  <c r="Q393" i="1"/>
  <c r="L389" i="1"/>
  <c r="L373" i="1"/>
  <c r="Q219" i="1"/>
  <c r="P449" i="1"/>
  <c r="R8" i="1"/>
  <c r="L411" i="1"/>
  <c r="M411" i="1" s="1"/>
  <c r="L444" i="1"/>
  <c r="H444" i="1" s="1"/>
  <c r="H237" i="1"/>
  <c r="M237" i="1"/>
  <c r="Q422" i="1"/>
  <c r="L422" i="1"/>
  <c r="Q61" i="1"/>
  <c r="L61" i="1"/>
  <c r="Q261" i="1"/>
  <c r="L261" i="1"/>
  <c r="Q336" i="1"/>
  <c r="L336" i="1"/>
  <c r="Q307" i="1"/>
  <c r="L109" i="1"/>
  <c r="H109" i="1" s="1"/>
  <c r="L35" i="1"/>
  <c r="L185" i="1"/>
  <c r="H185" i="1" s="1"/>
  <c r="H150" i="1"/>
  <c r="Q141" i="1"/>
  <c r="L141" i="1"/>
  <c r="H141" i="1" s="1"/>
  <c r="L41" i="1"/>
  <c r="H41" i="1" s="1"/>
  <c r="Q55" i="1"/>
  <c r="L55" i="1"/>
  <c r="Q376" i="1"/>
  <c r="L376" i="1"/>
  <c r="L97" i="1"/>
  <c r="Q97" i="1"/>
  <c r="L379" i="1"/>
  <c r="M379" i="1" s="1"/>
  <c r="Q379" i="1"/>
  <c r="Q120" i="1"/>
  <c r="L445" i="1"/>
  <c r="Q81" i="1"/>
  <c r="L140" i="1"/>
  <c r="H140" i="1" s="1"/>
  <c r="Q147" i="1"/>
  <c r="L147" i="1"/>
  <c r="Q283" i="1"/>
  <c r="Q301" i="1"/>
  <c r="L301" i="1"/>
  <c r="Q315" i="1"/>
  <c r="Q318" i="1"/>
  <c r="L321" i="1"/>
  <c r="M321" i="1" s="1"/>
  <c r="Q285" i="1"/>
  <c r="L285" i="1"/>
  <c r="Q353" i="1"/>
  <c r="L353" i="1"/>
  <c r="L339" i="1"/>
  <c r="F6" i="2"/>
  <c r="F7" i="2"/>
  <c r="F8" i="2"/>
  <c r="F5" i="2"/>
  <c r="L391" i="1"/>
  <c r="M391" i="1" s="1"/>
  <c r="Q23" i="1"/>
  <c r="Q409" i="1"/>
  <c r="L409" i="1"/>
  <c r="L431" i="1"/>
  <c r="H431" i="1" s="1"/>
  <c r="Q431" i="1"/>
  <c r="L203" i="1"/>
  <c r="H203" i="1" s="1"/>
  <c r="Q203" i="1"/>
  <c r="Q228" i="1"/>
  <c r="L228" i="1"/>
  <c r="Q162" i="1"/>
  <c r="L162" i="1"/>
  <c r="L387" i="1"/>
  <c r="Q370" i="1"/>
  <c r="L146" i="1"/>
  <c r="M146" i="1" s="1"/>
  <c r="Q146" i="1"/>
  <c r="Q360" i="1"/>
  <c r="L360" i="1"/>
  <c r="Q211" i="1"/>
  <c r="L211" i="1"/>
  <c r="H211" i="1" s="1"/>
  <c r="L174" i="1"/>
  <c r="H174" i="1" s="1"/>
  <c r="Q174" i="1"/>
  <c r="L101" i="1"/>
  <c r="Q101" i="1"/>
  <c r="L252" i="1"/>
  <c r="Q252" i="1"/>
  <c r="Q403" i="1"/>
  <c r="L403" i="1"/>
  <c r="L420" i="1"/>
  <c r="P213" i="1"/>
  <c r="L438" i="1"/>
  <c r="Q438" i="1"/>
  <c r="L65" i="1"/>
  <c r="Q175" i="1"/>
  <c r="L175" i="1"/>
  <c r="H175" i="1" s="1"/>
  <c r="L42" i="1"/>
  <c r="H42" i="1" s="1"/>
  <c r="Q42" i="1"/>
  <c r="M241" i="1"/>
  <c r="L238" i="1"/>
  <c r="L246" i="1"/>
  <c r="L255" i="1"/>
  <c r="M255" i="1" s="1"/>
  <c r="Q363" i="1"/>
  <c r="L363" i="1"/>
  <c r="H363" i="1" s="1"/>
  <c r="L206" i="1"/>
  <c r="H206" i="1" s="1"/>
  <c r="Q206" i="1"/>
  <c r="Q122" i="1"/>
  <c r="L122" i="1"/>
  <c r="L281" i="1"/>
  <c r="L112" i="1"/>
  <c r="L427" i="1"/>
  <c r="H427" i="1" s="1"/>
  <c r="Q170" i="1"/>
  <c r="L170" i="1"/>
  <c r="Q248" i="1"/>
  <c r="L248" i="1"/>
  <c r="M248" i="1" s="1"/>
  <c r="L303" i="1"/>
  <c r="L395" i="1"/>
  <c r="Q395" i="1"/>
  <c r="Q224" i="1"/>
  <c r="Q221" i="1"/>
  <c r="L221" i="1"/>
  <c r="Q216" i="1"/>
  <c r="Q267" i="1"/>
  <c r="Q323" i="1"/>
  <c r="L157" i="1"/>
  <c r="Q157" i="1"/>
  <c r="Q365" i="1"/>
  <c r="Q95" i="1"/>
  <c r="Q113" i="1"/>
  <c r="L70" i="1"/>
  <c r="Q138" i="1"/>
  <c r="L148" i="1"/>
  <c r="M148" i="1" s="1"/>
  <c r="L19" i="1"/>
  <c r="H19" i="1" s="1"/>
  <c r="L295" i="1"/>
  <c r="H295" i="1" s="1"/>
  <c r="Q332" i="1"/>
  <c r="L332" i="1"/>
  <c r="Q347" i="1"/>
  <c r="L347" i="1"/>
  <c r="Q156" i="1"/>
  <c r="Q306" i="1"/>
  <c r="L306" i="1"/>
  <c r="Q402" i="1"/>
  <c r="L398" i="1"/>
  <c r="Q398" i="1"/>
  <c r="Q386" i="1"/>
  <c r="L378" i="1"/>
  <c r="Q378" i="1"/>
  <c r="L419" i="1"/>
  <c r="P12" i="1"/>
  <c r="P471" i="1"/>
  <c r="L11" i="1"/>
  <c r="M11" i="1" s="1"/>
  <c r="Q253" i="1"/>
  <c r="L253" i="1"/>
  <c r="L279" i="1"/>
  <c r="M279" i="1" s="1"/>
  <c r="Q286" i="1"/>
  <c r="L286" i="1"/>
  <c r="Q196" i="1"/>
  <c r="L196" i="1"/>
  <c r="Q394" i="1"/>
  <c r="L58" i="1"/>
  <c r="Q58" i="1"/>
  <c r="L172" i="1"/>
  <c r="L397" i="1"/>
  <c r="M397" i="1" s="1"/>
  <c r="L66" i="1"/>
  <c r="Q106" i="1"/>
  <c r="Q124" i="1"/>
  <c r="J408" i="1"/>
  <c r="Q79" i="1"/>
  <c r="Q236" i="1"/>
  <c r="L236" i="1"/>
  <c r="H236" i="1" s="1"/>
  <c r="L257" i="1"/>
  <c r="L329" i="1"/>
  <c r="Q204" i="1"/>
  <c r="L159" i="1"/>
  <c r="Q218" i="1"/>
  <c r="L218" i="1"/>
  <c r="H218" i="1" s="1"/>
  <c r="L232" i="1"/>
  <c r="M232" i="1" s="1"/>
  <c r="L386" i="1"/>
  <c r="Q103" i="1"/>
  <c r="Q250" i="1"/>
  <c r="L309" i="1"/>
  <c r="M309" i="1" s="1"/>
  <c r="Q309" i="1"/>
  <c r="L405" i="1"/>
  <c r="H405" i="1" s="1"/>
  <c r="Q405" i="1"/>
  <c r="L179" i="1"/>
  <c r="Q264" i="1"/>
  <c r="L264" i="1"/>
  <c r="Q34" i="1"/>
  <c r="L34" i="1"/>
  <c r="M34" i="1" s="1"/>
  <c r="L73" i="1"/>
  <c r="M73" i="1" s="1"/>
  <c r="L443" i="1"/>
  <c r="L74" i="1"/>
  <c r="Q459" i="1"/>
  <c r="L80" i="1"/>
  <c r="M80" i="1" s="1"/>
  <c r="Q151" i="1"/>
  <c r="L50" i="1"/>
  <c r="M50" i="1" s="1"/>
  <c r="L17" i="1"/>
  <c r="Q235" i="1"/>
  <c r="L235" i="1"/>
  <c r="L267" i="1"/>
  <c r="M267" i="1" s="1"/>
  <c r="L287" i="1"/>
  <c r="M287" i="1" s="1"/>
  <c r="L333" i="1"/>
  <c r="M333" i="1" s="1"/>
  <c r="Q225" i="1"/>
  <c r="L225" i="1"/>
  <c r="M225" i="1" s="1"/>
  <c r="L229" i="1"/>
  <c r="M229" i="1" s="1"/>
  <c r="L390" i="1"/>
  <c r="L369" i="1"/>
  <c r="Q369" i="1"/>
  <c r="P18" i="1"/>
  <c r="Q262" i="1"/>
  <c r="Q278" i="1"/>
  <c r="Q294" i="1"/>
  <c r="Q314" i="1"/>
  <c r="Q330" i="1"/>
  <c r="Q341" i="1"/>
  <c r="Q361" i="1"/>
  <c r="L190" i="1"/>
  <c r="Q102" i="1"/>
  <c r="Q98" i="1"/>
  <c r="Q171" i="1"/>
  <c r="L392" i="1"/>
  <c r="H392" i="1" s="1"/>
  <c r="L388" i="1"/>
  <c r="L425" i="1"/>
  <c r="R12" i="1"/>
  <c r="R18" i="1"/>
  <c r="R32" i="1"/>
  <c r="R63" i="1"/>
  <c r="R134" i="1"/>
  <c r="R440" i="1"/>
  <c r="R452" i="1"/>
  <c r="R458" i="1"/>
  <c r="Q355" i="1"/>
  <c r="Q239" i="1"/>
  <c r="L259" i="1"/>
  <c r="M259" i="1" s="1"/>
  <c r="Q266" i="1"/>
  <c r="L275" i="1"/>
  <c r="Q282" i="1"/>
  <c r="Q338" i="1"/>
  <c r="Q205" i="1"/>
  <c r="Q233" i="1"/>
  <c r="L307" i="1"/>
  <c r="M307" i="1" s="1"/>
  <c r="P32" i="1"/>
  <c r="Q52" i="1"/>
  <c r="P43" i="1"/>
  <c r="Q100" i="1"/>
  <c r="Q201" i="1"/>
  <c r="Q237" i="1"/>
  <c r="Q391" i="1"/>
  <c r="Q383" i="1"/>
  <c r="Q351" i="1"/>
  <c r="Q343" i="1"/>
  <c r="Q335" i="1"/>
  <c r="Q303" i="1"/>
  <c r="Q426" i="1"/>
  <c r="Q418" i="1"/>
  <c r="P440" i="1"/>
  <c r="P452" i="1"/>
  <c r="P458" i="1"/>
  <c r="L441" i="1"/>
  <c r="H441" i="1" s="1"/>
  <c r="Q322" i="1"/>
  <c r="Q346" i="1"/>
  <c r="Q197" i="1"/>
  <c r="Q155" i="1"/>
  <c r="Q62" i="1"/>
  <c r="L402" i="1"/>
  <c r="Q371" i="1"/>
  <c r="Q421" i="1"/>
  <c r="L463" i="1"/>
  <c r="H463" i="1" s="1"/>
  <c r="L432" i="1"/>
  <c r="M417" i="1"/>
  <c r="L424" i="1"/>
  <c r="Q424" i="1"/>
  <c r="R91" i="1"/>
  <c r="L464" i="1"/>
  <c r="L413" i="1"/>
  <c r="L51" i="1"/>
  <c r="Q51" i="1"/>
  <c r="L208" i="1"/>
  <c r="Q208" i="1"/>
  <c r="L470" i="1"/>
  <c r="Q470" i="1"/>
  <c r="Q187" i="1"/>
  <c r="J152" i="1"/>
  <c r="L396" i="1"/>
  <c r="Q396" i="1"/>
  <c r="R43" i="1"/>
  <c r="M459" i="1"/>
  <c r="L115" i="1"/>
  <c r="Q115" i="1"/>
  <c r="Q121" i="1"/>
  <c r="L121" i="1"/>
  <c r="Q78" i="1"/>
  <c r="L78" i="1"/>
  <c r="Q181" i="1"/>
  <c r="L181" i="1"/>
  <c r="L144" i="1"/>
  <c r="Q144" i="1"/>
  <c r="L89" i="1"/>
  <c r="Q89" i="1"/>
  <c r="Q416" i="1"/>
  <c r="L416" i="1"/>
  <c r="L82" i="1"/>
  <c r="Q82" i="1"/>
  <c r="H143" i="1"/>
  <c r="M143" i="1"/>
  <c r="R105" i="1"/>
  <c r="R213" i="1"/>
  <c r="R244" i="1"/>
  <c r="Q445" i="1"/>
  <c r="L48" i="1"/>
  <c r="Q48" i="1"/>
  <c r="L183" i="1"/>
  <c r="Q183" i="1"/>
  <c r="Q312" i="1"/>
  <c r="L312" i="1"/>
  <c r="J244" i="1"/>
  <c r="J458" i="1"/>
  <c r="Q433" i="1"/>
  <c r="Q25" i="1"/>
  <c r="L25" i="1"/>
  <c r="Q47" i="1"/>
  <c r="L47" i="1"/>
  <c r="L177" i="1"/>
  <c r="Q177" i="1"/>
  <c r="Q20" i="1"/>
  <c r="L20" i="1"/>
  <c r="Q16" i="1"/>
  <c r="L16" i="1"/>
  <c r="R408" i="1"/>
  <c r="L123" i="1"/>
  <c r="Q123" i="1"/>
  <c r="Q133" i="1"/>
  <c r="L133" i="1"/>
  <c r="L192" i="1"/>
  <c r="R152" i="1"/>
  <c r="L84" i="1"/>
  <c r="Q84" i="1"/>
  <c r="M451" i="1"/>
  <c r="H451" i="1"/>
  <c r="Q71" i="1"/>
  <c r="L71" i="1"/>
  <c r="Q217" i="1"/>
  <c r="L217" i="1"/>
  <c r="Q349" i="1"/>
  <c r="L349" i="1"/>
  <c r="Q243" i="1"/>
  <c r="L243" i="1"/>
  <c r="P63" i="1"/>
  <c r="P91" i="1"/>
  <c r="Q92" i="1"/>
  <c r="P105" i="1"/>
  <c r="P134" i="1"/>
  <c r="P152" i="1"/>
  <c r="Q247" i="1"/>
  <c r="P244" i="1"/>
  <c r="P408" i="1"/>
  <c r="Q19" i="1"/>
  <c r="L282" i="1"/>
  <c r="Q258" i="1"/>
  <c r="L258" i="1"/>
  <c r="Q274" i="1"/>
  <c r="L274" i="1"/>
  <c r="Q290" i="1"/>
  <c r="L290" i="1"/>
  <c r="Q316" i="1"/>
  <c r="L316" i="1"/>
  <c r="Q209" i="1"/>
  <c r="L209" i="1"/>
  <c r="Q173" i="1"/>
  <c r="L173" i="1"/>
  <c r="L169" i="1"/>
  <c r="Q169" i="1"/>
  <c r="Q251" i="1"/>
  <c r="L251" i="1"/>
  <c r="L310" i="1"/>
  <c r="Q310" i="1"/>
  <c r="Q399" i="1"/>
  <c r="L399" i="1"/>
  <c r="Q417" i="1"/>
  <c r="Q10" i="1"/>
  <c r="L266" i="1"/>
  <c r="Q193" i="1"/>
  <c r="L356" i="1"/>
  <c r="Q356" i="1"/>
  <c r="L469" i="1"/>
  <c r="Q469" i="1"/>
  <c r="Q60" i="1"/>
  <c r="L60" i="1"/>
  <c r="Q189" i="1"/>
  <c r="Q80" i="1"/>
  <c r="Q153" i="1"/>
  <c r="L40" i="1"/>
  <c r="L7" i="1"/>
  <c r="M7" i="1" s="1"/>
  <c r="L195" i="1"/>
  <c r="Q164" i="1"/>
  <c r="L164" i="1"/>
  <c r="L56" i="1"/>
  <c r="Q56" i="1"/>
  <c r="Q53" i="1"/>
  <c r="L53" i="1"/>
  <c r="Q305" i="1"/>
  <c r="L305" i="1"/>
  <c r="Q367" i="1"/>
  <c r="L367" i="1"/>
  <c r="M367" i="1" s="1"/>
  <c r="Q298" i="1"/>
  <c r="L298" i="1"/>
  <c r="Q385" i="1"/>
  <c r="L385" i="1"/>
  <c r="M385" i="1" s="1"/>
  <c r="L381" i="1"/>
  <c r="M381" i="1" s="1"/>
  <c r="Q381" i="1"/>
  <c r="L324" i="1"/>
  <c r="Q245" i="1"/>
  <c r="L245" i="1"/>
  <c r="Q202" i="1"/>
  <c r="L202" i="1"/>
  <c r="L99" i="1"/>
  <c r="H307" i="1"/>
  <c r="Q195" i="1"/>
  <c r="L160" i="1"/>
  <c r="Q59" i="1"/>
  <c r="Q229" i="1"/>
  <c r="Q7" i="1"/>
  <c r="Q6" i="1" s="1"/>
  <c r="J4" i="1"/>
  <c r="M126" i="1" l="1"/>
  <c r="M262" i="1"/>
  <c r="H130" i="1"/>
  <c r="M130" i="1"/>
  <c r="M128" i="1"/>
  <c r="H128" i="1"/>
  <c r="M188" i="1"/>
  <c r="M215" i="1"/>
  <c r="H326" i="1"/>
  <c r="M199" i="1"/>
  <c r="M161" i="1"/>
  <c r="H453" i="1"/>
  <c r="H287" i="1"/>
  <c r="H439" i="1"/>
  <c r="M414" i="1"/>
  <c r="H94" i="1"/>
  <c r="M401" i="1"/>
  <c r="H110" i="1"/>
  <c r="H205" i="1"/>
  <c r="M141" i="1"/>
  <c r="M234" i="1"/>
  <c r="H204" i="1"/>
  <c r="H149" i="1"/>
  <c r="H200" i="1"/>
  <c r="H142" i="1"/>
  <c r="M358" i="1"/>
  <c r="H331" i="1"/>
  <c r="M194" i="1"/>
  <c r="M163" i="1"/>
  <c r="H400" i="1"/>
  <c r="M211" i="1"/>
  <c r="M98" i="1"/>
  <c r="M54" i="1"/>
  <c r="M350" i="1"/>
  <c r="M277" i="1"/>
  <c r="M330" i="1"/>
  <c r="H187" i="1"/>
  <c r="H249" i="1"/>
  <c r="H343" i="1"/>
  <c r="M242" i="1"/>
  <c r="H435" i="1"/>
  <c r="M95" i="1"/>
  <c r="M180" i="1"/>
  <c r="M81" i="1"/>
  <c r="M26" i="1"/>
  <c r="H341" i="1"/>
  <c r="M433" i="1"/>
  <c r="H62" i="1"/>
  <c r="M352" i="1"/>
  <c r="M337" i="1"/>
  <c r="H113" i="1"/>
  <c r="M457" i="1"/>
  <c r="H272" i="1"/>
  <c r="H216" i="1"/>
  <c r="M90" i="1"/>
  <c r="M430" i="1"/>
  <c r="H69" i="1"/>
  <c r="H201" i="1"/>
  <c r="H191" i="1"/>
  <c r="H108" i="1"/>
  <c r="H335" i="1"/>
  <c r="H357" i="1"/>
  <c r="H44" i="1"/>
  <c r="H207" i="1"/>
  <c r="M23" i="1"/>
  <c r="M322" i="1"/>
  <c r="H377" i="1"/>
  <c r="H294" i="1"/>
  <c r="H297" i="1"/>
  <c r="H371" i="1"/>
  <c r="H415" i="1"/>
  <c r="H370" i="1"/>
  <c r="M182" i="1"/>
  <c r="H465" i="1"/>
  <c r="H104" i="1"/>
  <c r="M156" i="1"/>
  <c r="H283" i="1"/>
  <c r="H151" i="1"/>
  <c r="H250" i="1"/>
  <c r="H87" i="1"/>
  <c r="H67" i="1"/>
  <c r="H410" i="1"/>
  <c r="M394" i="1"/>
  <c r="H219" i="1"/>
  <c r="H132" i="1"/>
  <c r="H407" i="1"/>
  <c r="M380" i="1"/>
  <c r="M354" i="1"/>
  <c r="M355" i="1"/>
  <c r="H36" i="1"/>
  <c r="M366" i="1"/>
  <c r="H247" i="1"/>
  <c r="H384" i="1"/>
  <c r="H361" i="1"/>
  <c r="M317" i="1"/>
  <c r="M42" i="1"/>
  <c r="Q8" i="1"/>
  <c r="H333" i="1"/>
  <c r="M185" i="1"/>
  <c r="H153" i="1"/>
  <c r="M318" i="1"/>
  <c r="H351" i="1"/>
  <c r="M273" i="1"/>
  <c r="M276" i="1"/>
  <c r="H68" i="1"/>
  <c r="H226" i="1"/>
  <c r="H279" i="1"/>
  <c r="H80" i="1"/>
  <c r="M79" i="1"/>
  <c r="H270" i="1"/>
  <c r="M86" i="1"/>
  <c r="M135" i="1"/>
  <c r="M293" i="1"/>
  <c r="M49" i="1"/>
  <c r="M314" i="1"/>
  <c r="M300" i="1"/>
  <c r="H292" i="1"/>
  <c r="M186" i="1"/>
  <c r="M359" i="1"/>
  <c r="H359" i="1"/>
  <c r="H59" i="1"/>
  <c r="H259" i="1"/>
  <c r="H428" i="1"/>
  <c r="M46" i="1"/>
  <c r="H340" i="1"/>
  <c r="H323" i="1"/>
  <c r="M344" i="1"/>
  <c r="H460" i="1"/>
  <c r="M268" i="1"/>
  <c r="M197" i="1"/>
  <c r="H411" i="1"/>
  <c r="M405" i="1"/>
  <c r="M325" i="1"/>
  <c r="M116" i="1"/>
  <c r="H21" i="1"/>
  <c r="M271" i="1"/>
  <c r="H111" i="1"/>
  <c r="M92" i="1"/>
  <c r="H165" i="1"/>
  <c r="H119" i="1"/>
  <c r="M393" i="1"/>
  <c r="H93" i="1"/>
  <c r="H72" i="1"/>
  <c r="H364" i="1"/>
  <c r="M427" i="1"/>
  <c r="M19" i="1"/>
  <c r="H148" i="1"/>
  <c r="H442" i="1"/>
  <c r="H231" i="1"/>
  <c r="M291" i="1"/>
  <c r="H309" i="1"/>
  <c r="M434" i="1"/>
  <c r="H299" i="1"/>
  <c r="M280" i="1"/>
  <c r="H296" i="1"/>
  <c r="Q12" i="1"/>
  <c r="M166" i="1"/>
  <c r="M10" i="1"/>
  <c r="H466" i="1"/>
  <c r="M175" i="1"/>
  <c r="M136" i="1"/>
  <c r="H27" i="1"/>
  <c r="M372" i="1"/>
  <c r="H429" i="1"/>
  <c r="H83" i="1"/>
  <c r="M117" i="1"/>
  <c r="H321" i="1"/>
  <c r="M14" i="1"/>
  <c r="H45" i="1"/>
  <c r="H462" i="1"/>
  <c r="L440" i="1"/>
  <c r="M222" i="1"/>
  <c r="H365" i="1"/>
  <c r="Q32" i="1"/>
  <c r="H265" i="1"/>
  <c r="H467" i="1"/>
  <c r="M467" i="1"/>
  <c r="M203" i="1"/>
  <c r="M230" i="1"/>
  <c r="H11" i="1"/>
  <c r="H328" i="1"/>
  <c r="H382" i="1"/>
  <c r="M88" i="1"/>
  <c r="M178" i="1"/>
  <c r="M171" i="1"/>
  <c r="H421" i="1"/>
  <c r="H5" i="1"/>
  <c r="M5" i="1"/>
  <c r="M206" i="1"/>
  <c r="M239" i="1"/>
  <c r="M313" i="1"/>
  <c r="M308" i="1"/>
  <c r="H383" i="1"/>
  <c r="H155" i="1"/>
  <c r="M120" i="1"/>
  <c r="H57" i="1"/>
  <c r="H193" i="1"/>
  <c r="M334" i="1"/>
  <c r="M263" i="1"/>
  <c r="H146" i="1"/>
  <c r="M345" i="1"/>
  <c r="M76" i="1"/>
  <c r="M22" i="1"/>
  <c r="Q134" i="1"/>
  <c r="M319" i="1"/>
  <c r="M346" i="1"/>
  <c r="M139" i="1"/>
  <c r="H24" i="1"/>
  <c r="M269" i="1"/>
  <c r="M227" i="1"/>
  <c r="H100" i="1"/>
  <c r="H85" i="1"/>
  <c r="M289" i="1"/>
  <c r="H289" i="1"/>
  <c r="M406" i="1"/>
  <c r="H124" i="1"/>
  <c r="M124" i="1"/>
  <c r="H267" i="1"/>
  <c r="Q131" i="1"/>
  <c r="Q125" i="1" s="1"/>
  <c r="H138" i="1"/>
  <c r="M447" i="1"/>
  <c r="M218" i="1"/>
  <c r="H184" i="1"/>
  <c r="H338" i="1"/>
  <c r="H255" i="1"/>
  <c r="M176" i="1"/>
  <c r="M158" i="1"/>
  <c r="M220" i="1"/>
  <c r="M412" i="1"/>
  <c r="H118" i="1"/>
  <c r="M278" i="1"/>
  <c r="H278" i="1"/>
  <c r="Q18" i="1"/>
  <c r="M389" i="1"/>
  <c r="H389" i="1"/>
  <c r="M342" i="1"/>
  <c r="H342" i="1"/>
  <c r="Q213" i="1"/>
  <c r="M212" i="1"/>
  <c r="M348" i="1"/>
  <c r="H348" i="1"/>
  <c r="M189" i="1"/>
  <c r="H189" i="1"/>
  <c r="M114" i="1"/>
  <c r="H114" i="1"/>
  <c r="H137" i="1"/>
  <c r="M137" i="1"/>
  <c r="M320" i="1"/>
  <c r="H320" i="1"/>
  <c r="H288" i="1"/>
  <c r="M288" i="1"/>
  <c r="M174" i="1"/>
  <c r="H154" i="1"/>
  <c r="M77" i="1"/>
  <c r="M13" i="1"/>
  <c r="H13" i="1"/>
  <c r="M38" i="1"/>
  <c r="H38" i="1"/>
  <c r="M446" i="1"/>
  <c r="H446" i="1"/>
  <c r="M75" i="1"/>
  <c r="H75" i="1"/>
  <c r="M444" i="1"/>
  <c r="M315" i="1"/>
  <c r="H315" i="1"/>
  <c r="H9" i="1"/>
  <c r="M9" i="1"/>
  <c r="M362" i="1"/>
  <c r="H362" i="1"/>
  <c r="M214" i="1"/>
  <c r="H214" i="1"/>
  <c r="M145" i="1"/>
  <c r="H145" i="1"/>
  <c r="M284" i="1"/>
  <c r="H284" i="1"/>
  <c r="M256" i="1"/>
  <c r="H256" i="1"/>
  <c r="Q440" i="1"/>
  <c r="H34" i="1"/>
  <c r="M140" i="1"/>
  <c r="H210" i="1"/>
  <c r="M327" i="1"/>
  <c r="M423" i="1"/>
  <c r="H423" i="1"/>
  <c r="M404" i="1"/>
  <c r="H404" i="1"/>
  <c r="M260" i="1"/>
  <c r="H260" i="1"/>
  <c r="H232" i="1"/>
  <c r="M363" i="1"/>
  <c r="M431" i="1"/>
  <c r="M224" i="1"/>
  <c r="H436" i="1"/>
  <c r="H106" i="1"/>
  <c r="M106" i="1"/>
  <c r="H39" i="1"/>
  <c r="M39" i="1"/>
  <c r="M64" i="1"/>
  <c r="H64" i="1"/>
  <c r="H397" i="1"/>
  <c r="H7" i="1"/>
  <c r="M198" i="1"/>
  <c r="Q63" i="1"/>
  <c r="Q458" i="1"/>
  <c r="M373" i="1"/>
  <c r="H373" i="1"/>
  <c r="M240" i="1"/>
  <c r="H240" i="1"/>
  <c r="M102" i="1"/>
  <c r="H102" i="1"/>
  <c r="M437" i="1"/>
  <c r="H437" i="1"/>
  <c r="M311" i="1"/>
  <c r="H311" i="1"/>
  <c r="M304" i="1"/>
  <c r="H304" i="1"/>
  <c r="M37" i="1"/>
  <c r="H37" i="1"/>
  <c r="H461" i="1"/>
  <c r="M461" i="1"/>
  <c r="Q105" i="1"/>
  <c r="H246" i="1"/>
  <c r="M246" i="1"/>
  <c r="M306" i="1"/>
  <c r="H306" i="1"/>
  <c r="M238" i="1"/>
  <c r="H238" i="1"/>
  <c r="M387" i="1"/>
  <c r="H387" i="1"/>
  <c r="M376" i="1"/>
  <c r="H376" i="1"/>
  <c r="M392" i="1"/>
  <c r="H159" i="1"/>
  <c r="M159" i="1"/>
  <c r="M419" i="1"/>
  <c r="H419" i="1"/>
  <c r="M65" i="1"/>
  <c r="H65" i="1"/>
  <c r="M420" i="1"/>
  <c r="H420" i="1"/>
  <c r="M162" i="1"/>
  <c r="H162" i="1"/>
  <c r="F25" i="2"/>
  <c r="G25" i="2" s="1"/>
  <c r="I25" i="2" s="1"/>
  <c r="J25" i="2" s="1"/>
  <c r="G6" i="2"/>
  <c r="I6" i="2" s="1"/>
  <c r="J6" i="2" s="1"/>
  <c r="H61" i="1"/>
  <c r="M61" i="1"/>
  <c r="M157" i="1"/>
  <c r="H157" i="1"/>
  <c r="Q43" i="1"/>
  <c r="H73" i="1"/>
  <c r="M58" i="1"/>
  <c r="H58" i="1"/>
  <c r="M403" i="1"/>
  <c r="H403" i="1"/>
  <c r="H339" i="1"/>
  <c r="M339" i="1"/>
  <c r="F26" i="2"/>
  <c r="G26" i="2" s="1"/>
  <c r="I26" i="2" s="1"/>
  <c r="J26" i="2" s="1"/>
  <c r="G7" i="2"/>
  <c r="I7" i="2" s="1"/>
  <c r="J7" i="2" s="1"/>
  <c r="H229" i="1"/>
  <c r="M236" i="1"/>
  <c r="L408" i="1"/>
  <c r="M109" i="1"/>
  <c r="M402" i="1"/>
  <c r="H402" i="1"/>
  <c r="H190" i="1"/>
  <c r="M190" i="1"/>
  <c r="H253" i="1"/>
  <c r="M253" i="1"/>
  <c r="H378" i="1"/>
  <c r="M378" i="1"/>
  <c r="H347" i="1"/>
  <c r="M347" i="1"/>
  <c r="M395" i="1"/>
  <c r="H395" i="1"/>
  <c r="M281" i="1"/>
  <c r="H281" i="1"/>
  <c r="H438" i="1"/>
  <c r="M438" i="1"/>
  <c r="H360" i="1"/>
  <c r="M360" i="1"/>
  <c r="M228" i="1"/>
  <c r="H228" i="1"/>
  <c r="M353" i="1"/>
  <c r="H353" i="1"/>
  <c r="H336" i="1"/>
  <c r="M336" i="1"/>
  <c r="F27" i="2"/>
  <c r="G27" i="2" s="1"/>
  <c r="I27" i="2" s="1"/>
  <c r="J27" i="2" s="1"/>
  <c r="G8" i="2"/>
  <c r="I8" i="2" s="1"/>
  <c r="J8" i="2" s="1"/>
  <c r="M172" i="1"/>
  <c r="H172" i="1"/>
  <c r="M441" i="1"/>
  <c r="H264" i="1"/>
  <c r="M264" i="1"/>
  <c r="M196" i="1"/>
  <c r="H196" i="1"/>
  <c r="M70" i="1"/>
  <c r="H70" i="1"/>
  <c r="M303" i="1"/>
  <c r="H303" i="1"/>
  <c r="H112" i="1"/>
  <c r="M112" i="1"/>
  <c r="M147" i="1"/>
  <c r="H147" i="1"/>
  <c r="M445" i="1"/>
  <c r="H445" i="1"/>
  <c r="H97" i="1"/>
  <c r="M97" i="1"/>
  <c r="H17" i="1"/>
  <c r="M17" i="1"/>
  <c r="M170" i="1"/>
  <c r="H170" i="1"/>
  <c r="M101" i="1"/>
  <c r="H101" i="1"/>
  <c r="H275" i="1"/>
  <c r="M275" i="1"/>
  <c r="H225" i="1"/>
  <c r="M295" i="1"/>
  <c r="M463" i="1"/>
  <c r="M425" i="1"/>
  <c r="H425" i="1"/>
  <c r="M369" i="1"/>
  <c r="H369" i="1"/>
  <c r="H235" i="1"/>
  <c r="M235" i="1"/>
  <c r="H74" i="1"/>
  <c r="M74" i="1"/>
  <c r="M386" i="1"/>
  <c r="H386" i="1"/>
  <c r="M329" i="1"/>
  <c r="H329" i="1"/>
  <c r="H332" i="1"/>
  <c r="M332" i="1"/>
  <c r="H221" i="1"/>
  <c r="M221" i="1"/>
  <c r="H252" i="1"/>
  <c r="M252" i="1"/>
  <c r="H285" i="1"/>
  <c r="M285" i="1"/>
  <c r="H261" i="1"/>
  <c r="M261" i="1"/>
  <c r="M422" i="1"/>
  <c r="H422" i="1"/>
  <c r="H409" i="1"/>
  <c r="M409" i="1"/>
  <c r="M35" i="1"/>
  <c r="H35" i="1"/>
  <c r="H286" i="1"/>
  <c r="M286" i="1"/>
  <c r="M122" i="1"/>
  <c r="H122" i="1"/>
  <c r="H55" i="1"/>
  <c r="M55" i="1"/>
  <c r="M41" i="1"/>
  <c r="Q91" i="1"/>
  <c r="M388" i="1"/>
  <c r="H388" i="1"/>
  <c r="M390" i="1"/>
  <c r="H390" i="1"/>
  <c r="M443" i="1"/>
  <c r="H443" i="1"/>
  <c r="M179" i="1"/>
  <c r="H179" i="1"/>
  <c r="M257" i="1"/>
  <c r="H257" i="1"/>
  <c r="H66" i="1"/>
  <c r="M66" i="1"/>
  <c r="M398" i="1"/>
  <c r="H398" i="1"/>
  <c r="F24" i="2"/>
  <c r="D33" i="2"/>
  <c r="F33" i="2" s="1"/>
  <c r="G454" i="1"/>
  <c r="J454" i="1" s="1"/>
  <c r="F12" i="2"/>
  <c r="G5" i="2"/>
  <c r="M301" i="1"/>
  <c r="H301" i="1"/>
  <c r="H432" i="1"/>
  <c r="M432" i="1"/>
  <c r="H60" i="1"/>
  <c r="M60" i="1"/>
  <c r="M245" i="1"/>
  <c r="L244" i="1"/>
  <c r="H245" i="1"/>
  <c r="M177" i="1"/>
  <c r="H177" i="1"/>
  <c r="M164" i="1"/>
  <c r="H164" i="1"/>
  <c r="H16" i="1"/>
  <c r="M16" i="1"/>
  <c r="L152" i="1"/>
  <c r="Q244" i="1"/>
  <c r="M305" i="1"/>
  <c r="H305" i="1"/>
  <c r="H195" i="1"/>
  <c r="M195" i="1"/>
  <c r="Q152" i="1"/>
  <c r="H316" i="1"/>
  <c r="M316" i="1"/>
  <c r="M258" i="1"/>
  <c r="H258" i="1"/>
  <c r="M243" i="1"/>
  <c r="H243" i="1"/>
  <c r="H349" i="1"/>
  <c r="M349" i="1"/>
  <c r="M123" i="1"/>
  <c r="H123" i="1"/>
  <c r="H121" i="1"/>
  <c r="M121" i="1"/>
  <c r="H208" i="1"/>
  <c r="M208" i="1"/>
  <c r="H464" i="1"/>
  <c r="M464" i="1"/>
  <c r="M209" i="1"/>
  <c r="H209" i="1"/>
  <c r="H78" i="1"/>
  <c r="M78" i="1"/>
  <c r="H324" i="1"/>
  <c r="M324" i="1"/>
  <c r="H298" i="1"/>
  <c r="M298" i="1"/>
  <c r="H469" i="1"/>
  <c r="M469" i="1"/>
  <c r="H266" i="1"/>
  <c r="M266" i="1"/>
  <c r="M169" i="1"/>
  <c r="H169" i="1"/>
  <c r="M183" i="1"/>
  <c r="H183" i="1"/>
  <c r="H89" i="1"/>
  <c r="M89" i="1"/>
  <c r="M40" i="1"/>
  <c r="H40" i="1"/>
  <c r="M53" i="1"/>
  <c r="H53" i="1"/>
  <c r="M399" i="1"/>
  <c r="H399" i="1"/>
  <c r="M173" i="1"/>
  <c r="H173" i="1"/>
  <c r="H290" i="1"/>
  <c r="M290" i="1"/>
  <c r="M282" i="1"/>
  <c r="H282" i="1"/>
  <c r="H217" i="1"/>
  <c r="M217" i="1"/>
  <c r="L213" i="1"/>
  <c r="H213" i="1" s="1"/>
  <c r="M47" i="1"/>
  <c r="H47" i="1"/>
  <c r="M51" i="1"/>
  <c r="H51" i="1"/>
  <c r="L4" i="1"/>
  <c r="M356" i="1"/>
  <c r="H356" i="1"/>
  <c r="M84" i="1"/>
  <c r="H84" i="1"/>
  <c r="H82" i="1"/>
  <c r="M82" i="1"/>
  <c r="M144" i="1"/>
  <c r="H144" i="1"/>
  <c r="L134" i="1"/>
  <c r="H115" i="1"/>
  <c r="M115" i="1"/>
  <c r="M396" i="1"/>
  <c r="H396" i="1"/>
  <c r="M413" i="1"/>
  <c r="H413" i="1"/>
  <c r="L458" i="1"/>
  <c r="M25" i="1"/>
  <c r="H25" i="1"/>
  <c r="M274" i="1"/>
  <c r="H274" i="1"/>
  <c r="M192" i="1"/>
  <c r="H192" i="1"/>
  <c r="M20" i="1"/>
  <c r="H20" i="1"/>
  <c r="H416" i="1"/>
  <c r="M416" i="1"/>
  <c r="M181" i="1"/>
  <c r="H181" i="1"/>
  <c r="M424" i="1"/>
  <c r="H424" i="1"/>
  <c r="M251" i="1"/>
  <c r="H251" i="1"/>
  <c r="H48" i="1"/>
  <c r="M48" i="1"/>
  <c r="H470" i="1"/>
  <c r="M470" i="1"/>
  <c r="M99" i="1"/>
  <c r="H99" i="1"/>
  <c r="M160" i="1"/>
  <c r="H160" i="1"/>
  <c r="H202" i="1"/>
  <c r="M202" i="1"/>
  <c r="M56" i="1"/>
  <c r="H56" i="1"/>
  <c r="H310" i="1"/>
  <c r="M310" i="1"/>
  <c r="M71" i="1"/>
  <c r="H71" i="1"/>
  <c r="M133" i="1"/>
  <c r="H133" i="1"/>
  <c r="M312" i="1"/>
  <c r="H312" i="1"/>
  <c r="Q408" i="1"/>
  <c r="M134" i="1" l="1"/>
  <c r="M4" i="1"/>
  <c r="I5" i="2"/>
  <c r="G12" i="2"/>
  <c r="G450" i="1" s="1"/>
  <c r="J450" i="1" s="1"/>
  <c r="G24" i="2"/>
  <c r="F29" i="2"/>
  <c r="M152" i="1"/>
  <c r="Q454" i="1"/>
  <c r="L454" i="1"/>
  <c r="M440" i="1"/>
  <c r="G33" i="2"/>
  <c r="G38" i="2" s="1"/>
  <c r="G456" i="1" s="1"/>
  <c r="J456" i="1" s="1"/>
  <c r="F38" i="2"/>
  <c r="M458" i="1"/>
  <c r="M213" i="1"/>
  <c r="M408" i="1"/>
  <c r="M244" i="1"/>
  <c r="M454" i="1" l="1"/>
  <c r="H454" i="1"/>
  <c r="I12" i="2"/>
  <c r="J5" i="2"/>
  <c r="J12" i="2" s="1"/>
  <c r="I24" i="2"/>
  <c r="G29" i="2"/>
  <c r="G455" i="1" s="1"/>
  <c r="J455" i="1" s="1"/>
  <c r="Q456" i="1"/>
  <c r="L456" i="1"/>
  <c r="J449" i="1"/>
  <c r="Q450" i="1"/>
  <c r="Q449" i="1" s="1"/>
  <c r="L450" i="1"/>
  <c r="H456" i="1" l="1"/>
  <c r="M456" i="1"/>
  <c r="Q455" i="1"/>
  <c r="Q452" i="1" s="1"/>
  <c r="L455" i="1"/>
  <c r="J452" i="1"/>
  <c r="J471" i="1" s="1"/>
  <c r="J472" i="1" s="1"/>
  <c r="H450" i="1"/>
  <c r="L449" i="1"/>
  <c r="M450" i="1"/>
  <c r="M449" i="1" s="1"/>
  <c r="I29" i="2"/>
  <c r="J24" i="2"/>
  <c r="J29" i="2" s="1"/>
  <c r="M455" i="1" l="1"/>
  <c r="M452" i="1" s="1"/>
  <c r="M471" i="1" s="1"/>
  <c r="M472" i="1" s="1"/>
  <c r="M473" i="1" s="1"/>
  <c r="H455" i="1"/>
  <c r="J473" i="1"/>
  <c r="Q473" i="1" s="1"/>
  <c r="Q472" i="1"/>
  <c r="L452" i="1"/>
  <c r="H452" i="1" s="1"/>
  <c r="H471" i="1" s="1"/>
  <c r="H472" i="1" s="1"/>
  <c r="H473" i="1" s="1"/>
  <c r="L471" i="1" l="1"/>
  <c r="L472" i="1" l="1"/>
  <c r="L473" i="1" s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Lambrecht Botha</author>
  </authors>
  <commentList>
    <comment ref="G454" authorId="0" shapeId="0" xr:uid="{897D8170-581C-4A1D-A5BC-2224914AC24E}">
      <text>
        <r>
          <rPr>
            <b/>
            <sz val="9"/>
            <color indexed="81"/>
            <rFont val="Tahoma"/>
            <family val="2"/>
          </rPr>
          <t>Lambrecht Botha:</t>
        </r>
        <r>
          <rPr>
            <sz val="9"/>
            <color indexed="81"/>
            <rFont val="Tahoma"/>
            <family val="2"/>
          </rPr>
          <t xml:space="preserve">
People x rate per day</t>
        </r>
      </text>
    </comment>
  </commentList>
</comments>
</file>

<file path=xl/sharedStrings.xml><?xml version="1.0" encoding="utf-8"?>
<sst xmlns="http://schemas.openxmlformats.org/spreadsheetml/2006/main" count="1871" uniqueCount="844">
  <si>
    <t>Component Type</t>
  </si>
  <si>
    <t>Description</t>
  </si>
  <si>
    <t>Supplier</t>
  </si>
  <si>
    <t>Updated</t>
  </si>
  <si>
    <t>Unit Cost</t>
  </si>
  <si>
    <t>Unit Price</t>
  </si>
  <si>
    <t>Qty</t>
  </si>
  <si>
    <t>Total Cost</t>
  </si>
  <si>
    <t>Markup</t>
  </si>
  <si>
    <t>Selling Price</t>
  </si>
  <si>
    <t>Mark-up</t>
  </si>
  <si>
    <t>PV Modules &amp; Inverter Equipment</t>
  </si>
  <si>
    <t>.</t>
  </si>
  <si>
    <t>PV</t>
  </si>
  <si>
    <t>PV Module (Tier 1, 25y warranty)</t>
  </si>
  <si>
    <t>Trina 550W Mono</t>
  </si>
  <si>
    <t>Grid Inverter</t>
  </si>
  <si>
    <t>Power Conversion System</t>
  </si>
  <si>
    <t>Inverter</t>
  </si>
  <si>
    <t>Kehua Tech BCS250K-A-10Y</t>
  </si>
  <si>
    <t>IBC</t>
  </si>
  <si>
    <t>Energy Storage - Solar MD</t>
  </si>
  <si>
    <t>Solar MD smart logger incl. CAN/Ethernet/Wifi</t>
  </si>
  <si>
    <t>Solar MD SS7020 - HV 200.2 kWh (14x14.3kWh)</t>
  </si>
  <si>
    <t>Remote Commissioning Support</t>
  </si>
  <si>
    <t>SMA Inverters and accessories</t>
  </si>
  <si>
    <t>SMA CORE-2 STP 110-60 AFCI 3Ph Inverter</t>
  </si>
  <si>
    <t>IBC Solar</t>
  </si>
  <si>
    <t>Data Manager</t>
  </si>
  <si>
    <t>SMA Data Manager M Plant Monitoring up to max 50 Devices without WLAN</t>
  </si>
  <si>
    <t>IBC Solar - Discontinued</t>
  </si>
  <si>
    <t xml:space="preserve">SMA Data Manager M EDMM-20 </t>
  </si>
  <si>
    <t>Krannich</t>
  </si>
  <si>
    <t>Power Supply</t>
  </si>
  <si>
    <t>SMA Top-hat rail power supply unit 2,5 A / 24 V DC</t>
  </si>
  <si>
    <t>Energy Meter</t>
  </si>
  <si>
    <t>SMA Energy Meter 20 bidirectional reading SMA Speedwire</t>
  </si>
  <si>
    <t>Megarivo &amp; Lithium Valley</t>
  </si>
  <si>
    <t>PER QUOTE</t>
  </si>
  <si>
    <t>Megarivo PCS 100kW (incl. isolation TX)</t>
  </si>
  <si>
    <t>PCS, 100kw (with Isolation Transformer) - indoor</t>
  </si>
  <si>
    <t>Kathea</t>
  </si>
  <si>
    <t>Lithium Valley LFP 10kWh</t>
  </si>
  <si>
    <t>Lithium Valley LFP, 10kwh; Contains aerosol, secondary BMS</t>
  </si>
  <si>
    <t>Lithium Valley HV Box (&lt;1000V)</t>
  </si>
  <si>
    <t>HV BOX - 800V (1000V）less than 1000V</t>
  </si>
  <si>
    <t>Lithium Valley Battery connection cables</t>
  </si>
  <si>
    <t>Battery connect cable - 0.5M,include connectors,power cable and
control cable</t>
  </si>
  <si>
    <t>Lithium Valley Cabinet connect cable</t>
  </si>
  <si>
    <t>Cabinet connect cable</t>
  </si>
  <si>
    <t>UPS</t>
  </si>
  <si>
    <t>Lithium Valley Accessories</t>
  </si>
  <si>
    <t>Lithium Valley Indoor Battery Cabinet</t>
  </si>
  <si>
    <t>(Max 7 layers, 60kWh)</t>
  </si>
  <si>
    <t>Magerivo Commissioning (&lt;100kW)</t>
  </si>
  <si>
    <t>Huawei Inverters</t>
  </si>
  <si>
    <t>Huawei SUN2000-150K-MG0 Inverter</t>
  </si>
  <si>
    <t>Menlo</t>
  </si>
  <si>
    <t>Huawei SUN2000-115KTL-M2 Inverter</t>
  </si>
  <si>
    <t>Huawei SUN2000-100KTL-M2 Inverter, with AFCI</t>
  </si>
  <si>
    <t>Three Phase</t>
  </si>
  <si>
    <t>Huawei SUN2000-50KTL-M3 Inverter</t>
  </si>
  <si>
    <t>Huawei SUN2000-40KTL-M3 Inverter</t>
  </si>
  <si>
    <t>Huawei SUN2000-36KTL-M3 Inverter </t>
  </si>
  <si>
    <t>Huawei SUN2000-30KTL-M3 Inverter</t>
  </si>
  <si>
    <t>Huawei SUN2000-25KTL-M5 Inverter</t>
  </si>
  <si>
    <t>Huawei SUN2000-20KTL-M5 Inverter</t>
  </si>
  <si>
    <t>Huawei SUN2000-15KTL-M5 Inverter</t>
  </si>
  <si>
    <t>Fronius Inverters</t>
  </si>
  <si>
    <t>GALVO 1.5-1, Web server &amp; WLAN</t>
  </si>
  <si>
    <t>Single Phase</t>
  </si>
  <si>
    <t>Innomatic Solar</t>
  </si>
  <si>
    <t>PRIMO 5.0-1, 2 MPPT, Web server &amp; WLAN</t>
  </si>
  <si>
    <t xml:space="preserve">Innomatic Solar </t>
  </si>
  <si>
    <t>PRIMO 8.2-1, 2 MPPT, Web server &amp; WLAN</t>
  </si>
  <si>
    <t>SPD</t>
  </si>
  <si>
    <t>DC OVP Type 1+2 - MultiString for Primo</t>
  </si>
  <si>
    <t>SYMO 10.0-3-M, 2 MPPT, Web server &amp; WLAN</t>
  </si>
  <si>
    <t>SYMO 15.0-3-M, 2 MPPT, Web server &amp; WLAN</t>
  </si>
  <si>
    <t xml:space="preserve">SYMO 15.0-3-M, Advanced, 2 MPPT, Lite </t>
  </si>
  <si>
    <t>SYMO 17.5-3-M, 2 MPPT, Web server &amp; WLAN</t>
  </si>
  <si>
    <t>SYMO 20.0-3-M Advanced, 2 MPPT, Lite</t>
  </si>
  <si>
    <t>SYMO 20.0-3-M, 2 MPPT, Web server &amp; WLAN</t>
  </si>
  <si>
    <t xml:space="preserve">DC OVP Type 2 - Multistring for SYMO 10-20kW </t>
  </si>
  <si>
    <t>MC4</t>
  </si>
  <si>
    <t xml:space="preserve"> DC plug +- pair MC4 (6ea) </t>
  </si>
  <si>
    <t>ECO 27.0-3-S, 1 MPPT, Web server &amp; WLAN</t>
  </si>
  <si>
    <t>Fuses</t>
  </si>
  <si>
    <t xml:space="preserve"> Fuses 6 x 15A DC+ / Fuse Bolts</t>
  </si>
  <si>
    <t xml:space="preserve">DC OVP Type 2 - Single String for ECO 27KW </t>
  </si>
  <si>
    <t>Tauro ECO 50-3-P (Precombined Version)</t>
  </si>
  <si>
    <t>Innomatic</t>
  </si>
  <si>
    <t>Tauro ECO 100-3-P (Precombined Version)</t>
  </si>
  <si>
    <t>Tauro AC Connection : Multicore</t>
  </si>
  <si>
    <t>Tauro SPD T2 Eco</t>
  </si>
  <si>
    <t>Victron Equipment</t>
  </si>
  <si>
    <t>Hybrid Inverter</t>
  </si>
  <si>
    <t>Victron MultiPlus 2 48/3000</t>
  </si>
  <si>
    <t>Victron MultiPlus 2 48/3000 GX</t>
  </si>
  <si>
    <t>Victron MultiPlus 2 48/5000 GX</t>
  </si>
  <si>
    <t>Screen included on inverter</t>
  </si>
  <si>
    <t>Victron MultiPlus 2 48/5000</t>
  </si>
  <si>
    <t>Victron MultiPlus 2 48/8000</t>
  </si>
  <si>
    <t>Victron MultiPlus 2 48/10000</t>
  </si>
  <si>
    <t>Victron MultiPlus 2 48/15000</t>
  </si>
  <si>
    <t>Victron Quattro 48/5 000</t>
  </si>
  <si>
    <t>Victron Quattro 48/8 000</t>
  </si>
  <si>
    <t>Victron Quattro 48/10 000</t>
  </si>
  <si>
    <t>Victron Quattro 48/15 000</t>
  </si>
  <si>
    <t>MPPT</t>
  </si>
  <si>
    <t>MPPT VE Smart Solar 150/35</t>
  </si>
  <si>
    <t>MPPT VE Smart Solar 150/45</t>
  </si>
  <si>
    <t>MPPT VE Smart Solar 150/60</t>
  </si>
  <si>
    <t>MPPT VE Smart Solar 150/70</t>
  </si>
  <si>
    <t>MPPT VE Smart Solar 150/85</t>
  </si>
  <si>
    <t>MPPT VE Smart Solar 150/100</t>
  </si>
  <si>
    <t>MPPT VE Smart Solar 250/60</t>
  </si>
  <si>
    <t>MPPT VE Smart Solar 250/70</t>
  </si>
  <si>
    <t>MPPT VE Smart Solar 250/85</t>
  </si>
  <si>
    <t>MPPT VE Smart Solar 250/100</t>
  </si>
  <si>
    <t>MPPT VE Smart Solar 450/100</t>
  </si>
  <si>
    <t>MPPT VE Smart Solar 450/200</t>
  </si>
  <si>
    <t>MPPT Wirebox</t>
  </si>
  <si>
    <t>MPPT Wirebox Small</t>
  </si>
  <si>
    <t>MPPT Wirebox Medium (100-30/50 to 150/35)</t>
  </si>
  <si>
    <t>MPPT Wirebox Large (150/45</t>
  </si>
  <si>
    <t>MPPT Wirebox XLarge</t>
  </si>
  <si>
    <t>Sunsynk Equipment</t>
  </si>
  <si>
    <t>Sunsynk 3.6 kW 1P Hybrid 48V</t>
  </si>
  <si>
    <t>ARB</t>
  </si>
  <si>
    <t xml:space="preserve">Sunsynk 3.6 kW 1P Hybrid 48V + 3.84 kWh Battery Pack </t>
  </si>
  <si>
    <t xml:space="preserve">Sunsynk 5kW 1P Hybrid 48V </t>
  </si>
  <si>
    <t>Sunsynk 8kW 1P Hybrid 48V</t>
  </si>
  <si>
    <t>Sunsynk 10kW 1P Hybrid 48V</t>
  </si>
  <si>
    <t>HERHOLDTS</t>
  </si>
  <si>
    <t>Sunsynk 12kW 1P Hybrid 48V</t>
  </si>
  <si>
    <t>Sunsynk 16 kW 1P Hybrid 48V</t>
  </si>
  <si>
    <t>Sunsynk 12kW 3P Hybrid 48V</t>
  </si>
  <si>
    <t>Sunsynk 50kW 3P Hybrid 48V</t>
  </si>
  <si>
    <t>Sunsynk Battery LFP Wall Mount 5,32kWh</t>
  </si>
  <si>
    <t>Sunsynk Battery LFP Wall Mount 10,65kWh</t>
  </si>
  <si>
    <t>Sunsynk Battery LFP Wall Mount 15,97kWh</t>
  </si>
  <si>
    <t>Sunsynk Battery LFP Wall Mount 61,44kWh</t>
  </si>
  <si>
    <t>Storage Freedom Won</t>
  </si>
  <si>
    <t>Battery</t>
  </si>
  <si>
    <t>FreedomWon eTower e5000</t>
  </si>
  <si>
    <t xml:space="preserve">ARB </t>
  </si>
  <si>
    <t>Freedom Won Lite Home 10/8 LiFePO4 Battery</t>
  </si>
  <si>
    <t>Freedom Won Lite Home 15/12 LiFePO4 Battery</t>
  </si>
  <si>
    <r>
      <t>ARB -</t>
    </r>
    <r>
      <rPr>
        <b/>
        <sz val="11"/>
        <rFont val="Calibri"/>
        <family val="2"/>
      </rPr>
      <t xml:space="preserve"> ETA MID APRIL</t>
    </r>
  </si>
  <si>
    <t>Freedom Won Lite Home 20/16 LiFePO4 Battery</t>
  </si>
  <si>
    <t>Freedom Won Lite Home 30/24 LiFePO4 Battery</t>
  </si>
  <si>
    <t>Freedom Won Lite Business 40/32 Battery</t>
  </si>
  <si>
    <t>Freedom Won Lite Business 60/48 Battery</t>
  </si>
  <si>
    <t>Freedom Won Lite Business 80/64 Battery</t>
  </si>
  <si>
    <t xml:space="preserve">Freedom Won Lite Businees 100/80 Battery </t>
  </si>
  <si>
    <t>Freedom Lite Commercial 100/80 (HV)</t>
  </si>
  <si>
    <t>Freedom Lite Commercial 200/160 (HV)</t>
  </si>
  <si>
    <t>Freedom Lite Commercial 230/184 (HV)</t>
  </si>
  <si>
    <t>Freedom Lite Commercial 300/240 (HV)</t>
  </si>
  <si>
    <t>Freedom Lite Commercial 400/320 (HV)</t>
  </si>
  <si>
    <t>Freedom Lite Commercial 500/400 (HV)</t>
  </si>
  <si>
    <t>Freedom Lite Commercial 700/560 (HV)</t>
  </si>
  <si>
    <t>Innomatic Solar/Menlo</t>
  </si>
  <si>
    <t>Freedom Lite Commercial 800/640 (HV)</t>
  </si>
  <si>
    <t>Storage WEST</t>
  </si>
  <si>
    <t>WEST Supercap 3.3 kWh</t>
  </si>
  <si>
    <t>PSC Power Super Conductors</t>
  </si>
  <si>
    <t>WEST Supercap 6.5 kWh</t>
  </si>
  <si>
    <t>Mounting Systems</t>
  </si>
  <si>
    <t>**Price increase - Awaiting new prices (March '25)</t>
  </si>
  <si>
    <t>Mounting System</t>
  </si>
  <si>
    <t>Kliplok -Portrait - Full rail</t>
  </si>
  <si>
    <t>Lumax</t>
  </si>
  <si>
    <t>Kliplok - Landscape - Short rail</t>
  </si>
  <si>
    <t>IBR - Landscape - short rail</t>
  </si>
  <si>
    <t>IBR - Portrait - Short rail</t>
  </si>
  <si>
    <t>IBR686 - Portrait - Full rail</t>
  </si>
  <si>
    <t>Corrugated - landacpe - short rail</t>
  </si>
  <si>
    <t>Corrugated - Portrait -Full rail</t>
  </si>
  <si>
    <t>Tilted panels 25deg - Landscape - (No base rails)</t>
  </si>
  <si>
    <t>Tilted panels 25deg - Landscape - (Incl. base rails)</t>
  </si>
  <si>
    <t>Tilted panels -25deg -Laqndscape -Ballasted</t>
  </si>
  <si>
    <t>Concrete flat roof, angled frame and ballast</t>
  </si>
  <si>
    <t>Concrete ballast and rail, tilted</t>
  </si>
  <si>
    <t>Flat roof - flush mount (other)</t>
  </si>
  <si>
    <t>Ground mounting structure Lumax (concrete + delivery) pile in concrete</t>
  </si>
  <si>
    <t>Steel terrace</t>
  </si>
  <si>
    <t>Slate (L bracket with hangerbolts)</t>
  </si>
  <si>
    <t>Tile Roof Portrait</t>
  </si>
  <si>
    <t xml:space="preserve">Tile Roof Landscape </t>
  </si>
  <si>
    <t>Cables and Connector Sets - Red &amp; Black = same price pm</t>
  </si>
  <si>
    <t>Cable DC</t>
  </si>
  <si>
    <t xml:space="preserve">Battery cable 25mm </t>
  </si>
  <si>
    <t>Cable trading</t>
  </si>
  <si>
    <t>Battery cable 35mm</t>
  </si>
  <si>
    <t>Double Insulated Welding Cable (5kW Hybrid Inverter,all Victron MPPT excluding 450/200)</t>
  </si>
  <si>
    <t>Battery cable 50mm</t>
  </si>
  <si>
    <t>Double Insulated Welding Cable (8kW Hybrid Inverter,Victron MPPT 450/200)</t>
  </si>
  <si>
    <t xml:space="preserve">Battery cable 70mm </t>
  </si>
  <si>
    <t>Double Insulated Welding Cable (10kW &amp; 15 kW Hybrid Inverter)</t>
  </si>
  <si>
    <t>Battery cable 95mm</t>
  </si>
  <si>
    <t>Double Insulated Welding Cable (To extend FW's battery cable , 30kWh to 60 kWh)</t>
  </si>
  <si>
    <t>Battery cable 120mm</t>
  </si>
  <si>
    <t>Double Insulated Welding Cable( To extend FW's battery cable to combiner box ,80kWh &amp; 100kWh</t>
  </si>
  <si>
    <t>Battery cable 150mm</t>
  </si>
  <si>
    <t>Double Insulated Welding Cable (not currently in use)</t>
  </si>
  <si>
    <t>Battery cable 185mm</t>
  </si>
  <si>
    <t>Cable AC</t>
  </si>
  <si>
    <t>25mm 2 Core SWA</t>
  </si>
  <si>
    <t>6mm 3 Core HO7</t>
  </si>
  <si>
    <t>Trailing Cable Code - H07 RN-F  (Up to  5kW Single Phase Fronius)</t>
  </si>
  <si>
    <t>10mm 3 Core HO7</t>
  </si>
  <si>
    <t>Trailing Cable Code - H07 RN-F (8kW Single Phase Fronius)</t>
  </si>
  <si>
    <t>10mm 3 Core SWA</t>
  </si>
  <si>
    <t>16MM 3 Core HO7</t>
  </si>
  <si>
    <t>16MM 3 Core SWA</t>
  </si>
  <si>
    <t>25mm 3 Core SWA</t>
  </si>
  <si>
    <t>Vescotech</t>
  </si>
  <si>
    <t>70mm 3 Core SWA</t>
  </si>
  <si>
    <t>6mm 4 Core + Earth Surfix</t>
  </si>
  <si>
    <t>10mm 4 Core HO7</t>
  </si>
  <si>
    <t>10mm 4 Core SWA</t>
  </si>
  <si>
    <t>16mm 4 Core SWA</t>
  </si>
  <si>
    <t>25mm 4 Core SWA</t>
  </si>
  <si>
    <t>35mm 4 Core HO7</t>
  </si>
  <si>
    <t>35mm 4 Core SWA</t>
  </si>
  <si>
    <t>50mm 4 Core HO7</t>
  </si>
  <si>
    <t>SWA (Armoured Cable)</t>
  </si>
  <si>
    <t>50mm 4 Core SWA</t>
  </si>
  <si>
    <t>70mm 4 Core SWA</t>
  </si>
  <si>
    <t>95mm 4 Core HO7</t>
  </si>
  <si>
    <t>95mm 4 Core SWA</t>
  </si>
  <si>
    <t>120mm 4 Core SWA</t>
  </si>
  <si>
    <t>150mm 4 Core SWA</t>
  </si>
  <si>
    <t>185mm 4 Core HO7</t>
  </si>
  <si>
    <t>185mm 4 Core SWA</t>
  </si>
  <si>
    <t>6mm 5 Core HO7</t>
  </si>
  <si>
    <t>Trailing Cable Code - H07 RN-F (AC side- for hybrid inverters, 5kW Inverters)</t>
  </si>
  <si>
    <t>6mm 5 Core HO8</t>
  </si>
  <si>
    <t>10mm 5 CoreHO7</t>
  </si>
  <si>
    <t>Trailing Cable Code - H07 RN-F (AC side- for hybrid inverters, 8kW &amp; 10kW Inverters)</t>
  </si>
  <si>
    <t>16mm 5 Core HO7</t>
  </si>
  <si>
    <t>Trailing Cable Code - H07 RN-F (AC side- for hybrid inverters, 15kW Inverters)</t>
  </si>
  <si>
    <t>25mm 5 Core HO7</t>
  </si>
  <si>
    <t>Trailing Cable Code - H07 RN-F (AC side- for hybrid inverters, 15kW Inverters on high bypass current)</t>
  </si>
  <si>
    <t>25mm 5 Core SWA</t>
  </si>
  <si>
    <t>4mm Solar Cable Red and Black</t>
  </si>
  <si>
    <t>Double Insulated Solar Cable (For solar connections that only have series strings)</t>
  </si>
  <si>
    <t>6mm Solar Cable Red and Black</t>
  </si>
  <si>
    <t>Double Insulated Solar Cable (For solar connections that have parralel strings)</t>
  </si>
  <si>
    <t>10mm Solar Cable Red and Black</t>
  </si>
  <si>
    <t>Cable Connector</t>
  </si>
  <si>
    <t>MC4 Solar Connector Set</t>
  </si>
  <si>
    <t>Innomatic Cable</t>
  </si>
  <si>
    <t>MC4 Branch Solar Connector Set</t>
  </si>
  <si>
    <t>Cable BCEW</t>
  </si>
  <si>
    <t>6mm BCEW</t>
  </si>
  <si>
    <t>10mm BCEW</t>
  </si>
  <si>
    <t>16mm BCEW</t>
  </si>
  <si>
    <t>25mm BCEW</t>
  </si>
  <si>
    <t>35mm BCEW</t>
  </si>
  <si>
    <t xml:space="preserve"> inverter earthing (From Main Power Supply to Inverter DB)</t>
  </si>
  <si>
    <t>50mm BCEW</t>
  </si>
  <si>
    <t>70mm BCEW</t>
  </si>
  <si>
    <t>95mm BCEW</t>
  </si>
  <si>
    <t xml:space="preserve"> inverter earthing (from Main Power Supply to Inverter DB)</t>
  </si>
  <si>
    <t>120mm BCEW</t>
  </si>
  <si>
    <t>150mm BCEW</t>
  </si>
  <si>
    <t>185mm BCEW</t>
  </si>
  <si>
    <t>Cable Comms</t>
  </si>
  <si>
    <t>Communication cable (CAT5/CAT6)</t>
  </si>
  <si>
    <t>RJ45 Ethernet</t>
  </si>
  <si>
    <t>Cable Earth</t>
  </si>
  <si>
    <t>6mm G/Y Earth Cable</t>
  </si>
  <si>
    <t>16mm G/Y Earth Cable</t>
  </si>
  <si>
    <t>10mm G/Y Earth Cable</t>
  </si>
  <si>
    <t>10mm Airdac</t>
  </si>
  <si>
    <t>16mm Airdac</t>
  </si>
  <si>
    <t>Cable management</t>
  </si>
  <si>
    <t>Sleaves/ racking</t>
  </si>
  <si>
    <t>Cable Sleeve</t>
  </si>
  <si>
    <t>Sleeve - 110mm x 6m Duct pipe</t>
  </si>
  <si>
    <t>3m - 150 mm Ducting Pipe (Utilized for Solar Cable)</t>
  </si>
  <si>
    <t>Flotek</t>
  </si>
  <si>
    <t>25mm Sprague White pm</t>
  </si>
  <si>
    <t>25 mm Black Sprague With draw wire [50m]</t>
  </si>
  <si>
    <t>Cable Tray</t>
  </si>
  <si>
    <t>100mm Light Duty  Cable Tray</t>
  </si>
  <si>
    <t>150mm Light Duty  Cable Tray</t>
  </si>
  <si>
    <t>100 mm Medium Duty  Cable Tray 3m</t>
  </si>
  <si>
    <t>3m Cable Racking (100 mm Channel)</t>
  </si>
  <si>
    <t>200 mm Medium Duty  Cable Tray 3m</t>
  </si>
  <si>
    <t>3m Cable Racking (200 mm Channel)</t>
  </si>
  <si>
    <t>100 mm Heavy Duty  Cable Tray 3m</t>
  </si>
  <si>
    <t>200 mm Heavy Duty  Cable Tray 3m</t>
  </si>
  <si>
    <t>Cable Tray Lid</t>
  </si>
  <si>
    <t>100 mm Medium Duty Cable Tray Lid 3m</t>
  </si>
  <si>
    <t>200 mm Medium Duty Cable Tray Lid 3m</t>
  </si>
  <si>
    <t>100 mm Heavy Duty Cable Tray Lid 3m</t>
  </si>
  <si>
    <t>200 mm Heavy Duty Cable Tray Lid 3m</t>
  </si>
  <si>
    <t>Cable Channel</t>
  </si>
  <si>
    <t>P9000 Channels [3m]</t>
  </si>
  <si>
    <t>P9000 Covers [3m]</t>
  </si>
  <si>
    <t>P8000 Channels [3m]</t>
  </si>
  <si>
    <t>P8000 Covers [3m]</t>
  </si>
  <si>
    <t>P2000 Channels [5m]</t>
  </si>
  <si>
    <t>P2000 Covers [2,5m]</t>
  </si>
  <si>
    <t>Trunking Grey 3m 50x50mm</t>
  </si>
  <si>
    <t>Trunking Grey 2m 80x80mm</t>
  </si>
  <si>
    <t>Trunking Grey 3m 75x75mm</t>
  </si>
  <si>
    <t>5m P2000 + 2 x 2.5m Metal Cover</t>
  </si>
  <si>
    <t>Trunking Cover Grey 3m 75x75mm</t>
  </si>
  <si>
    <t>Trunking White 3m  75x75mm</t>
  </si>
  <si>
    <t>Trunking White 3m 100x50mm</t>
  </si>
  <si>
    <t>Trunking Grey 3m 100x75mm</t>
  </si>
  <si>
    <t>Trunking 100x40mm 2,9m</t>
  </si>
  <si>
    <t>Electrical equipment protection</t>
  </si>
  <si>
    <t>Earthing &amp; SPD, AC cabinet, breakers, DC cabinet and fuses</t>
  </si>
  <si>
    <t>Circuit Breaker</t>
  </si>
  <si>
    <t>10A 1P</t>
  </si>
  <si>
    <t>Schneider</t>
  </si>
  <si>
    <t>10A 3P</t>
  </si>
  <si>
    <t>20A 1P</t>
  </si>
  <si>
    <t>25A 1P</t>
  </si>
  <si>
    <t>CBI</t>
  </si>
  <si>
    <t>30A 1P</t>
  </si>
  <si>
    <t>30A 3P</t>
  </si>
  <si>
    <t xml:space="preserve">32A 1P </t>
  </si>
  <si>
    <t xml:space="preserve">35A 1P </t>
  </si>
  <si>
    <t xml:space="preserve">40A 1P 3kA </t>
  </si>
  <si>
    <t>40A 1P 6kA</t>
  </si>
  <si>
    <t>40A 2P 3kA</t>
  </si>
  <si>
    <t>40A 2P 6kA</t>
  </si>
  <si>
    <t>40A 2P 15kA</t>
  </si>
  <si>
    <t>40A 3P</t>
  </si>
  <si>
    <t>40A 3P 3kA</t>
  </si>
  <si>
    <t>40A 4P 6kA</t>
  </si>
  <si>
    <t>50A 1P</t>
  </si>
  <si>
    <t>Hager</t>
  </si>
  <si>
    <t>50a 1P 6kA</t>
  </si>
  <si>
    <t>Hager - ARB</t>
  </si>
  <si>
    <t xml:space="preserve">50A 2P </t>
  </si>
  <si>
    <t>CBI - Vescotech</t>
  </si>
  <si>
    <t xml:space="preserve">50A 2P 10kA </t>
  </si>
  <si>
    <t>50A 3P 3kA</t>
  </si>
  <si>
    <t>50A 3P 6kA</t>
  </si>
  <si>
    <t>60A 1P</t>
  </si>
  <si>
    <t>60A 2P 3kA</t>
  </si>
  <si>
    <t>63A 1P</t>
  </si>
  <si>
    <t>63A 1P 6kA CBI</t>
  </si>
  <si>
    <t xml:space="preserve">63A 2P </t>
  </si>
  <si>
    <t>63A 2P 3ka CBI</t>
  </si>
  <si>
    <t>63A 2P 6kA</t>
  </si>
  <si>
    <t>63A 3P 3kA</t>
  </si>
  <si>
    <t xml:space="preserve">63A 3P 4.5kA </t>
  </si>
  <si>
    <t>63A 3P 6kA CBI</t>
  </si>
  <si>
    <t>63 3P 10kA</t>
  </si>
  <si>
    <t>80A 1P</t>
  </si>
  <si>
    <t>80A 2P</t>
  </si>
  <si>
    <t>80A 3P</t>
  </si>
  <si>
    <t xml:space="preserve">80A 3P 6kA </t>
  </si>
  <si>
    <t>80A 4P 6kA</t>
  </si>
  <si>
    <t xml:space="preserve">80A 4P 10kA </t>
  </si>
  <si>
    <t>80A 4P 16kA</t>
  </si>
  <si>
    <t>100A 1P</t>
  </si>
  <si>
    <t>100A 2P 6kA</t>
  </si>
  <si>
    <t>ACDC</t>
  </si>
  <si>
    <t>100A 3P 6kA</t>
  </si>
  <si>
    <t>100A 3P 10kA Hagar</t>
  </si>
  <si>
    <t xml:space="preserve">100A 3P 16kA </t>
  </si>
  <si>
    <t>100A 3P 50kA</t>
  </si>
  <si>
    <t>ABB</t>
  </si>
  <si>
    <t>125-160A 1P</t>
  </si>
  <si>
    <t>125-160A 2P</t>
  </si>
  <si>
    <t>125-160A 3P</t>
  </si>
  <si>
    <t>160A 1P</t>
  </si>
  <si>
    <t>ARB - ABB Moulded Adjustable</t>
  </si>
  <si>
    <t xml:space="preserve">160A 3P </t>
  </si>
  <si>
    <t>160 3P HHA160Z Hager 25 kA CB</t>
  </si>
  <si>
    <t>160A 3P 25kA</t>
  </si>
  <si>
    <t>160A 3P 36kA</t>
  </si>
  <si>
    <t>160-250A 4P 40kA Hagar</t>
  </si>
  <si>
    <t>160A 3P Moulded Case Hagar</t>
  </si>
  <si>
    <t xml:space="preserve">200A 3P </t>
  </si>
  <si>
    <t>200 3P HHA160Z Hager 25 kA CB</t>
  </si>
  <si>
    <t xml:space="preserve">CBI  </t>
  </si>
  <si>
    <t>250A 3P 25kA fixed Hagar</t>
  </si>
  <si>
    <t xml:space="preserve">ARB - Hager </t>
  </si>
  <si>
    <t>250A 3P 36kA MCCB</t>
  </si>
  <si>
    <t xml:space="preserve">202-320A 3P 50kA Hagar </t>
  </si>
  <si>
    <t>350A 3P MCCB 50kA</t>
  </si>
  <si>
    <t>35kA - R 3465</t>
  </si>
  <si>
    <t>Isolator</t>
  </si>
  <si>
    <t>60A 2P ISOLATOR</t>
  </si>
  <si>
    <t>63A 2P Isolator</t>
  </si>
  <si>
    <r>
      <t xml:space="preserve">32A 1000V 4P DC Isolator switch - </t>
    </r>
    <r>
      <rPr>
        <b/>
        <sz val="11"/>
        <rFont val="Calibri"/>
        <family val="2"/>
      </rPr>
      <t>Panel Mount</t>
    </r>
  </si>
  <si>
    <t>Onesto</t>
  </si>
  <si>
    <r>
      <t xml:space="preserve">32A 1000V 4P DC Isolator switch - </t>
    </r>
    <r>
      <rPr>
        <b/>
        <sz val="11"/>
        <rFont val="Calibri"/>
        <family val="2"/>
      </rPr>
      <t>Rail mount</t>
    </r>
  </si>
  <si>
    <r>
      <t xml:space="preserve">32A 1000V 4P DC Isolator switch - </t>
    </r>
    <r>
      <rPr>
        <b/>
        <sz val="11"/>
        <rFont val="Calibri"/>
        <family val="2"/>
      </rPr>
      <t>Surface Mount</t>
    </r>
  </si>
  <si>
    <t>63A 3P ABB</t>
  </si>
  <si>
    <t>160A 3P</t>
  </si>
  <si>
    <t xml:space="preserve">160A 4P </t>
  </si>
  <si>
    <t>Change over switch</t>
  </si>
  <si>
    <t>40A single phase</t>
  </si>
  <si>
    <t>50A single phase</t>
  </si>
  <si>
    <t>63A single phase</t>
  </si>
  <si>
    <t xml:space="preserve">Hager </t>
  </si>
  <si>
    <t>80A single phase</t>
  </si>
  <si>
    <t>100A single phase</t>
  </si>
  <si>
    <t>160A single phase</t>
  </si>
  <si>
    <t>200A single phase</t>
  </si>
  <si>
    <t>40A 3ph + neutral</t>
  </si>
  <si>
    <t>50A 3ph + neutral</t>
  </si>
  <si>
    <t>63A 3ph + neutral</t>
  </si>
  <si>
    <t>63A 2P 415V</t>
  </si>
  <si>
    <t>63A 4P Hagar</t>
  </si>
  <si>
    <t>80A 3ph + neutral</t>
  </si>
  <si>
    <t xml:space="preserve">80A 4P </t>
  </si>
  <si>
    <t>100A 2P</t>
  </si>
  <si>
    <t xml:space="preserve">100A 3P </t>
  </si>
  <si>
    <t xml:space="preserve">100A 4P </t>
  </si>
  <si>
    <t>160A 3ph + neutral</t>
  </si>
  <si>
    <t xml:space="preserve">350A 3ph + neutral </t>
  </si>
  <si>
    <t>Estimate Price</t>
  </si>
  <si>
    <t>160A 4P ABB</t>
  </si>
  <si>
    <t xml:space="preserve">180A 4P Hager </t>
  </si>
  <si>
    <t>200A 3ph + neutral</t>
  </si>
  <si>
    <t>Change over - accessories</t>
  </si>
  <si>
    <t>Shaft 6mm - 210mm (160A-250A)</t>
  </si>
  <si>
    <t>Shaft 6mm - 290mm (160A-250A)</t>
  </si>
  <si>
    <t>Shaft 6mm - 360mm (160A-250A)</t>
  </si>
  <si>
    <t>Earth Leakage</t>
  </si>
  <si>
    <t>63A 4,5kA Lear</t>
  </si>
  <si>
    <t>63A 2P 3kA Schneider</t>
  </si>
  <si>
    <t>63A 4,5kA CBI 1P+N</t>
  </si>
  <si>
    <t>60 1P</t>
  </si>
  <si>
    <t>Mega Fuse</t>
  </si>
  <si>
    <t>300A 80V ANL Fuse</t>
  </si>
  <si>
    <t>500A 80V ANL Fuse</t>
  </si>
  <si>
    <t>ANL Fuse Holder</t>
  </si>
  <si>
    <t>200A 58V Mega Fuse</t>
  </si>
  <si>
    <t>300A 58V Mega Fuse</t>
  </si>
  <si>
    <t>Mega Fuse Holder</t>
  </si>
  <si>
    <t>Fuse</t>
  </si>
  <si>
    <t>16A  Fuse</t>
  </si>
  <si>
    <t xml:space="preserve">Fuse </t>
  </si>
  <si>
    <t xml:space="preserve">20A Fuse </t>
  </si>
  <si>
    <t xml:space="preserve">32A Fuse </t>
  </si>
  <si>
    <t>20-32A Fuse Holder</t>
  </si>
  <si>
    <t>SPD 1ph</t>
  </si>
  <si>
    <t>T2 1P + Neutral</t>
  </si>
  <si>
    <t>230V 1P T2</t>
  </si>
  <si>
    <t>275V 1P+NPE  20kA</t>
  </si>
  <si>
    <t xml:space="preserve">CBI </t>
  </si>
  <si>
    <t xml:space="preserve">275V 2P Class2 </t>
  </si>
  <si>
    <t>250V 3P Class2 DC Surge Protection</t>
  </si>
  <si>
    <t>275V 3P Class2 AC Surge Protection</t>
  </si>
  <si>
    <t>CBI - ARB</t>
  </si>
  <si>
    <t>T2 3P-N 20kA 230V</t>
  </si>
  <si>
    <t>SPD 3ph</t>
  </si>
  <si>
    <t>T2 3P + Neutral 400V</t>
  </si>
  <si>
    <t>400V 4P Tier 2 AC Surge Protection</t>
  </si>
  <si>
    <t>DC SURGE PROTECTION 40KA 3P 1000V</t>
  </si>
  <si>
    <t>Suntree</t>
  </si>
  <si>
    <t>DB Cabinet (AC)</t>
  </si>
  <si>
    <t>Single door cabinet, 800 X 560 X 220, IP65 rated, up to 250A</t>
  </si>
  <si>
    <t>Enclosure</t>
  </si>
  <si>
    <t>Enclosure 400x300x200 IP65</t>
  </si>
  <si>
    <t>Tradelander</t>
  </si>
  <si>
    <t>Enclosure 500x400x250 IP66</t>
  </si>
  <si>
    <t xml:space="preserve">Enclosure 600x800x250 </t>
  </si>
  <si>
    <t>Enclosure 600x1000x300 Double door</t>
  </si>
  <si>
    <t>Enclosure 600x1200x300 Double door</t>
  </si>
  <si>
    <t>Enclosure 800x600x260 IP65</t>
  </si>
  <si>
    <t>Enclosure 800x1200x300 Double door</t>
  </si>
  <si>
    <t>Enclosure 1400x1000x300 Double door</t>
  </si>
  <si>
    <t>Custom Enclosure 1600x1300x300 Double Door</t>
  </si>
  <si>
    <t>Custom Enclosure 1600x1400x300 Double Door</t>
  </si>
  <si>
    <t>Custom Enclosure 3400x1800x2100</t>
  </si>
  <si>
    <t>DB</t>
  </si>
  <si>
    <t>Orange DB + EL and NB</t>
  </si>
  <si>
    <t>6 Way Din Rail Surface DB NB</t>
  </si>
  <si>
    <t>8 Way Din Rail Surface DB NB</t>
  </si>
  <si>
    <t>12Way Din Rail Surface DB NB</t>
  </si>
  <si>
    <t>18 Way Surface DIN</t>
  </si>
  <si>
    <t>SU1 1x18 mod Din Rail</t>
  </si>
  <si>
    <t>SU2 2x15 Mod Din Weatherproof</t>
  </si>
  <si>
    <t>general berskrywing: "SU(1/2/3) (4/6/12/15/20/22/24/30) Mod Din Rail/Samite</t>
  </si>
  <si>
    <t xml:space="preserve">SU2 2x20 mod Surface  </t>
  </si>
  <si>
    <t>SU2 2x20 mod Flush</t>
  </si>
  <si>
    <t>SU3 3X15 DIN Weatherproof</t>
  </si>
  <si>
    <t>SU3 3x15 Mod DB DIN SURFACE</t>
  </si>
  <si>
    <t>SU3 3x15 Mod DB DIN FLUSH</t>
  </si>
  <si>
    <t>SU3 3X20 Mod DB SAMITE FLUSH</t>
  </si>
  <si>
    <t>DC Combiner Box</t>
  </si>
  <si>
    <t>DC Combiner Box Complete 600V (2in - 2out)</t>
  </si>
  <si>
    <t xml:space="preserve">DC Combiner Box for Sunsynk 5kW 1 Phase </t>
  </si>
  <si>
    <t xml:space="preserve">DC Combiner Box for Sunsynk 8kW 1 Phase </t>
  </si>
  <si>
    <t xml:space="preserve">DC Combiner Box for Sunsynk 12kW 1 Phase </t>
  </si>
  <si>
    <t>Earth Spike + Lug</t>
  </si>
  <si>
    <t>100W Floodlight - ACDC</t>
  </si>
  <si>
    <t>ACDC - Boerevereeniging</t>
  </si>
  <si>
    <t>Consumables</t>
  </si>
  <si>
    <t>3% of total project value</t>
  </si>
  <si>
    <t>Monitoring and Control Equipment</t>
  </si>
  <si>
    <t>Fronius Smart Meter CT</t>
  </si>
  <si>
    <t>Control Equitment</t>
  </si>
  <si>
    <t>Datamanager Card Retrofit for Symo/Eco</t>
  </si>
  <si>
    <t>VE Colour Control GX</t>
  </si>
  <si>
    <t xml:space="preserve">VE Cerbo GX </t>
  </si>
  <si>
    <t>GX Touch 50 screen</t>
  </si>
  <si>
    <t>Touchscreen for Cerbo</t>
  </si>
  <si>
    <t>VE Cerbo-S GX</t>
  </si>
  <si>
    <t>CCGX Wifi Module</t>
  </si>
  <si>
    <t>ET Meter 112</t>
  </si>
  <si>
    <t>ET Meter 3P</t>
  </si>
  <si>
    <t>SONOFF Mini 2 10/16A</t>
  </si>
  <si>
    <t>SONOFF POWR320D 20A Elite Geyser Timer</t>
  </si>
  <si>
    <t>ARB - CBI</t>
  </si>
  <si>
    <t>Astute Smart Controller ASC</t>
  </si>
  <si>
    <t>Vescotech - CBI</t>
  </si>
  <si>
    <t>Smart Logger</t>
  </si>
  <si>
    <t>SmartLogger3000A03EU with 4G- Huawei</t>
  </si>
  <si>
    <t>ABC Solar</t>
  </si>
  <si>
    <t>Acrel PZ96L</t>
  </si>
  <si>
    <t>Power Meter Janitza- UMG 104 Solar Power Meter)</t>
  </si>
  <si>
    <t>Acrel - PZ96L Grid Limiting Meter- Huawei</t>
  </si>
  <si>
    <t>Huawei smart dongle - 4G</t>
  </si>
  <si>
    <t xml:space="preserve">Huawei Smart energy sensor (three phase) 250A </t>
  </si>
  <si>
    <t>Battery Monitor</t>
  </si>
  <si>
    <t>VE BMV700</t>
  </si>
  <si>
    <t>Enclosure CCGX</t>
  </si>
  <si>
    <t>Cable</t>
  </si>
  <si>
    <t>VE Direct to VE Direct 3m</t>
  </si>
  <si>
    <t>VE Direct to VE Direct 1,8m</t>
  </si>
  <si>
    <t>RS485 to usb interface 1,8m</t>
  </si>
  <si>
    <t>RS485 to usb interface 5m</t>
  </si>
  <si>
    <t>Monitoring</t>
  </si>
  <si>
    <t>VE.Direct Bluetooth Smart dongle</t>
  </si>
  <si>
    <t>For iPhone and Android. For monitoring as well as product set-up)//(BMV-70X series, VE.Direct inverters, BlueSolar MPPT chargers except CAN-bus models) , Peak Power Pack)</t>
  </si>
  <si>
    <t>Wifi Dongle</t>
  </si>
  <si>
    <t>SmartDongle-4G</t>
  </si>
  <si>
    <t>Huawei Cloud Monitoring</t>
  </si>
  <si>
    <t>Cloud Monitoring Service ECcube/ECpvX M (5years subs.)</t>
  </si>
  <si>
    <t>Monitoring and control device</t>
  </si>
  <si>
    <t>Meteocontrol and MX Module</t>
  </si>
  <si>
    <t>Irradiance sensor</t>
  </si>
  <si>
    <t>Industrial Router</t>
  </si>
  <si>
    <t>Power meter and CTs</t>
  </si>
  <si>
    <t>Schneider PM3250 and CT's</t>
  </si>
  <si>
    <t>Auxiliary</t>
  </si>
  <si>
    <t>Generator integration</t>
  </si>
  <si>
    <t>Generator integration (Huawei)</t>
  </si>
  <si>
    <t>Kathea Assembled EC Cube Box
(Contains: DB Boards, AC Breaker; Power Supply; 5-way Ethrnet
Switch; 2 channel protected SPD)</t>
  </si>
  <si>
    <t>ECpvX-S - up to 100KW inverter power</t>
  </si>
  <si>
    <t>Pilot SPM33, Power Meter</t>
  </si>
  <si>
    <t>EC Panel 7 (Optional)</t>
  </si>
  <si>
    <t>Forklift hire</t>
  </si>
  <si>
    <t>Security hire</t>
  </si>
  <si>
    <t>Inverter enclosure (Thermo Panel Room)</t>
  </si>
  <si>
    <t>Installation and Configuration</t>
  </si>
  <si>
    <t>Installation labour</t>
  </si>
  <si>
    <t>Trenching and earthworks</t>
  </si>
  <si>
    <t>Subsistence &amp; Travel</t>
  </si>
  <si>
    <t>Delivery of equipment</t>
  </si>
  <si>
    <t>Food allowance</t>
  </si>
  <si>
    <t>Accommodation</t>
  </si>
  <si>
    <t>Travel</t>
  </si>
  <si>
    <t>Generator delivery</t>
  </si>
  <si>
    <t>Design, Management and Professional services</t>
  </si>
  <si>
    <t>Design and review</t>
  </si>
  <si>
    <t>OHS Work Place File development</t>
  </si>
  <si>
    <t xml:space="preserve">OHS Management </t>
  </si>
  <si>
    <t>Electrical Installation COC</t>
  </si>
  <si>
    <t>SSEG application</t>
  </si>
  <si>
    <t>Project management and reporting</t>
  </si>
  <si>
    <t>Pr. Eng Inspection report and approval</t>
  </si>
  <si>
    <t>Structural integrity assessment</t>
  </si>
  <si>
    <t>Lighting risk assessment</t>
  </si>
  <si>
    <t>PV system only, excludes existing building</t>
  </si>
  <si>
    <t>Signage and Labelling</t>
  </si>
  <si>
    <t>Fire Extinguisher</t>
  </si>
  <si>
    <t>FlameBlock Lithium Black Extinguisher 6l</t>
  </si>
  <si>
    <t>Total Excluding VAT</t>
  </si>
  <si>
    <t>VAT @ 15%</t>
  </si>
  <si>
    <t>Total Including VAT</t>
  </si>
  <si>
    <t>Days</t>
  </si>
  <si>
    <t>Grid tied</t>
  </si>
  <si>
    <t>Hybrid</t>
  </si>
  <si>
    <t>Equipment/ Design &amp; Installation Cost</t>
  </si>
  <si>
    <t>Size</t>
  </si>
  <si>
    <t>Panels</t>
  </si>
  <si>
    <t>Human Resources</t>
  </si>
  <si>
    <t>Person</t>
  </si>
  <si>
    <t>Rate</t>
  </si>
  <si>
    <t>Hours</t>
  </si>
  <si>
    <t>Profit</t>
  </si>
  <si>
    <t>Activity list</t>
  </si>
  <si>
    <t>Team Days</t>
  </si>
  <si>
    <t>Installer</t>
  </si>
  <si>
    <t>Assistant</t>
  </si>
  <si>
    <t>Site Establishment</t>
  </si>
  <si>
    <t>Equipment off loading and stacking</t>
  </si>
  <si>
    <t>Trenching</t>
  </si>
  <si>
    <t>Mounting Installation</t>
  </si>
  <si>
    <t>Electrician</t>
  </si>
  <si>
    <t>Jurgens</t>
  </si>
  <si>
    <t>Panel Installation</t>
  </si>
  <si>
    <t>Total</t>
  </si>
  <si>
    <t>DC Strings Installation</t>
  </si>
  <si>
    <t>AC Panel Installation</t>
  </si>
  <si>
    <t>Inverter Installation</t>
  </si>
  <si>
    <t>Comms DB Installation</t>
  </si>
  <si>
    <t>Procurement</t>
  </si>
  <si>
    <t>Generator Integration</t>
  </si>
  <si>
    <t>Project Management</t>
  </si>
  <si>
    <t>Commissioning</t>
  </si>
  <si>
    <t>Engineering (Pr. Eng)</t>
  </si>
  <si>
    <t>Lambrecht Botha</t>
  </si>
  <si>
    <t>Project Coordination</t>
  </si>
  <si>
    <t>Lourens de Jongh</t>
  </si>
  <si>
    <t>Total WEEKDAYS</t>
  </si>
  <si>
    <t>Nights</t>
  </si>
  <si>
    <t>Kms per round trip</t>
  </si>
  <si>
    <t>Number of trips</t>
  </si>
  <si>
    <t>Total Kms</t>
  </si>
  <si>
    <t>Travel (Potch to site)</t>
  </si>
  <si>
    <t>Daily Travel from accommodation to site</t>
  </si>
  <si>
    <t>Additional Travel by Management</t>
  </si>
  <si>
    <t>PV &amp; Inverter Equipment</t>
  </si>
  <si>
    <t>PV Modules</t>
  </si>
  <si>
    <t>IBR flush mount (short rail)</t>
  </si>
  <si>
    <t>Cables and Connector Sets</t>
  </si>
  <si>
    <t>25mm 5 Core</t>
  </si>
  <si>
    <t>SU2 1x30 mod Din Rail DC</t>
  </si>
  <si>
    <t>Fire Protection - Fire Ball (excl. Courier)</t>
  </si>
  <si>
    <t>Product Types</t>
  </si>
  <si>
    <t>Supplier Name</t>
  </si>
  <si>
    <t xml:space="preserve">Contact Person </t>
  </si>
  <si>
    <t>Number</t>
  </si>
  <si>
    <t xml:space="preserve">Email </t>
  </si>
  <si>
    <t>Delivery/Pickup</t>
  </si>
  <si>
    <t>City</t>
  </si>
  <si>
    <t>Company name: Orka Solar (Pty) ltd. </t>
  </si>
  <si>
    <t>Cable, Glands, Trunking, Circuit Breakers, DB Boards, Fuses, Solar panels</t>
  </si>
  <si>
    <t>Stefan Meyer</t>
  </si>
  <si>
    <t>063 763 4911</t>
  </si>
  <si>
    <t>stefanm@arb.co.za</t>
  </si>
  <si>
    <t>delivery bo R30000</t>
  </si>
  <si>
    <t>PTA</t>
  </si>
  <si>
    <t>Registration number: 2017/141572/07 </t>
  </si>
  <si>
    <t>Bertus Van Rooyen</t>
  </si>
  <si>
    <t>066 195 5329</t>
  </si>
  <si>
    <t xml:space="preserve">bertusr@arb.co.za </t>
  </si>
  <si>
    <t>VAT reference: 4630281337 </t>
  </si>
  <si>
    <t>Juandre Rigter</t>
  </si>
  <si>
    <t>076 560 1850</t>
  </si>
  <si>
    <t>juanrer@arb.co.za</t>
  </si>
  <si>
    <t>bloemfontein</t>
  </si>
  <si>
    <t>Address: </t>
  </si>
  <si>
    <t>Cable, Glands, Trunking, Circuit Breakers, DB Boards, Fuses</t>
  </si>
  <si>
    <t>Keanu</t>
  </si>
  <si>
    <t>083 286 1407</t>
  </si>
  <si>
    <t>keanub@acdcexpress.com</t>
  </si>
  <si>
    <t>optel/delivery</t>
  </si>
  <si>
    <t>Potch</t>
  </si>
  <si>
    <t>Shop 13 - The Square </t>
  </si>
  <si>
    <t xml:space="preserve">Brandon </t>
  </si>
  <si>
    <t>n/a</t>
  </si>
  <si>
    <t>brandong@acdc.co.za</t>
  </si>
  <si>
    <t>Optel</t>
  </si>
  <si>
    <t>3 Retief Street </t>
  </si>
  <si>
    <t>Herolds</t>
  </si>
  <si>
    <t>Marinus Vertue</t>
  </si>
  <si>
    <t>053 836 6900</t>
  </si>
  <si>
    <t xml:space="preserve">marinus@herholdts.co.za </t>
  </si>
  <si>
    <t>optel</t>
  </si>
  <si>
    <t>kimberley</t>
  </si>
  <si>
    <t>Potchefstroom</t>
  </si>
  <si>
    <t>Stephan de Beer</t>
  </si>
  <si>
    <t>060 574 5609</t>
  </si>
  <si>
    <t>stephan.debeer@herholdts.co.za</t>
  </si>
  <si>
    <t>Glands, Trunking, Circuit Breakers, DB Boards, Fuses</t>
  </si>
  <si>
    <t xml:space="preserve">Vescotech Industrial </t>
  </si>
  <si>
    <t xml:space="preserve">Gideon van Wyk </t>
  </si>
  <si>
    <t>084 969 2264</t>
  </si>
  <si>
    <t xml:space="preserve">gideon@vescotech.co.za </t>
  </si>
  <si>
    <t>potch</t>
  </si>
  <si>
    <t xml:space="preserve">Key Electrical </t>
  </si>
  <si>
    <t>Luke Kritzinger</t>
  </si>
  <si>
    <t>071 684 7831</t>
  </si>
  <si>
    <t xml:space="preserve">luke@keyelectric.co.za </t>
  </si>
  <si>
    <t>jhb</t>
  </si>
  <si>
    <t>Sonoff Switches</t>
  </si>
  <si>
    <t>Lite Glo</t>
  </si>
  <si>
    <t>Jordan Sarkis</t>
  </si>
  <si>
    <t>011 781 3100</t>
  </si>
  <si>
    <t>jordan@liteglo.co.za</t>
  </si>
  <si>
    <t>011781305</t>
  </si>
  <si>
    <t>CT's and Smart Loggers</t>
  </si>
  <si>
    <t>Accuenergy</t>
  </si>
  <si>
    <t>Wille</t>
  </si>
  <si>
    <t>087 802 6136</t>
  </si>
  <si>
    <t>Willie@accuenergy.com</t>
  </si>
  <si>
    <t>Rista</t>
  </si>
  <si>
    <t>Rista@accuenergy.com</t>
  </si>
  <si>
    <t>Forklift</t>
  </si>
  <si>
    <t>SONDRE vervoer &amp; Gas</t>
  </si>
  <si>
    <t>Armand</t>
  </si>
  <si>
    <t xml:space="preserve">074 460 1972 </t>
  </si>
  <si>
    <t>Sales@sondrekby.co.za</t>
  </si>
  <si>
    <t>Solar Panel Mounting structure</t>
  </si>
  <si>
    <t>Lumax Energy CC</t>
  </si>
  <si>
    <t>Hannes Pienaar</t>
  </si>
  <si>
    <t>010 140 4933</t>
  </si>
  <si>
    <t>sales@lumaxenergy.com</t>
  </si>
  <si>
    <t>JHB</t>
  </si>
  <si>
    <t>Pardon Matjie</t>
  </si>
  <si>
    <t>sales7@lumaxenergy.com</t>
  </si>
  <si>
    <t>053 831 5083</t>
  </si>
  <si>
    <t>admin@sondrekby.co.za</t>
  </si>
  <si>
    <t>Cherry Picker</t>
  </si>
  <si>
    <t>Coastal Hire</t>
  </si>
  <si>
    <t>Arinda</t>
  </si>
  <si>
    <t>053 861 5200</t>
  </si>
  <si>
    <t>kimberley@coastalhire.co.za</t>
  </si>
  <si>
    <t>Crane</t>
  </si>
  <si>
    <t>T3 plant</t>
  </si>
  <si>
    <t>Johann</t>
  </si>
  <si>
    <t>060 9890360</t>
  </si>
  <si>
    <t>johann@T3plant.co.za</t>
  </si>
  <si>
    <t>kimberly</t>
  </si>
  <si>
    <t>Communica</t>
  </si>
  <si>
    <t>Raheemah Saint</t>
  </si>
  <si>
    <t>012 657 3500</t>
  </si>
  <si>
    <t>raheemahs@communica.co.za</t>
  </si>
  <si>
    <t xml:space="preserve">Cable </t>
  </si>
  <si>
    <t>Magnus vd Walt</t>
  </si>
  <si>
    <t>011 840 0840</t>
  </si>
  <si>
    <t>sales1@innomatic.co.za</t>
  </si>
  <si>
    <t xml:space="preserve">072 593 3289 </t>
  </si>
  <si>
    <t>Inverters and batteries</t>
  </si>
  <si>
    <t>Jason Campbell</t>
  </si>
  <si>
    <t>jason.campbell@ibc-solar.co.za</t>
  </si>
  <si>
    <t>Batteries and inverters</t>
  </si>
  <si>
    <t>Blessing Gumpo</t>
  </si>
  <si>
    <t>0118400840</t>
  </si>
  <si>
    <t>solar.sales1@innomatic.co.za</t>
  </si>
  <si>
    <t>Huawei components</t>
  </si>
  <si>
    <t>Attie Muller</t>
  </si>
  <si>
    <t>0651634815</t>
  </si>
  <si>
    <t>attie@abcsolar.co.za</t>
  </si>
  <si>
    <t>Safety lines and anchors</t>
  </si>
  <si>
    <t>Design anchor solutions</t>
  </si>
  <si>
    <t>Craig</t>
  </si>
  <si>
    <t>0829050346</t>
  </si>
  <si>
    <t>Michael Stols</t>
  </si>
  <si>
    <t>067 202 6464</t>
  </si>
  <si>
    <t>michael.stols@kathea.co.za</t>
  </si>
  <si>
    <t>PV Modules, Huawei Inverters</t>
  </si>
  <si>
    <t>Derrick De Villiers</t>
  </si>
  <si>
    <t>078 519 8676</t>
  </si>
  <si>
    <t>derrick.devilliers@menloelectric.com</t>
  </si>
  <si>
    <t>Solar Panels</t>
  </si>
  <si>
    <t>Sub Sahara Solar</t>
  </si>
  <si>
    <t>Elri Grobler</t>
  </si>
  <si>
    <t>010 590 9211</t>
  </si>
  <si>
    <t>elri@subsaharasolar.co.za</t>
  </si>
  <si>
    <t>065 608 7855</t>
  </si>
  <si>
    <t>Enclosures</t>
  </si>
  <si>
    <t>Enclosure Solutions</t>
  </si>
  <si>
    <t>info@enclosuresolutions.co.za</t>
  </si>
  <si>
    <t>Kimberley</t>
  </si>
  <si>
    <t>Guesthouse</t>
  </si>
  <si>
    <t>Per night/pp</t>
  </si>
  <si>
    <t>Total Nights</t>
  </si>
  <si>
    <t>Total pp</t>
  </si>
  <si>
    <t>The Solomon</t>
  </si>
  <si>
    <t>Self catering</t>
  </si>
  <si>
    <t>Casa de Romoria</t>
  </si>
  <si>
    <t>Pro Plants</t>
  </si>
  <si>
    <t>Renosterberg Lodge</t>
  </si>
  <si>
    <t>10 Paul Roos</t>
  </si>
  <si>
    <t>Padlangs</t>
  </si>
  <si>
    <t>Cables</t>
  </si>
  <si>
    <t>Mounting structure</t>
  </si>
  <si>
    <t>Solar panels</t>
  </si>
  <si>
    <t>Muller van Eeden-Olivier</t>
  </si>
  <si>
    <t>Electrician Jnr</t>
  </si>
  <si>
    <t>Draftsman</t>
  </si>
  <si>
    <t>Justin Pretorius</t>
  </si>
  <si>
    <t>WEG VSD</t>
  </si>
  <si>
    <t>CSWCFW500.400.22-HS 22kW 49A Enclosure 1000x600x300</t>
  </si>
  <si>
    <t>CSWCFW500.400.4-HS 4kW 10A Enclosure 600x500x250</t>
  </si>
  <si>
    <t>CSWCFW500.400.15-HS 15kW 31A Enclosure 800x600x300</t>
  </si>
  <si>
    <t>WEG</t>
  </si>
  <si>
    <t>VSD</t>
  </si>
  <si>
    <t>Enclosure 250x200x150 IP65</t>
  </si>
  <si>
    <t>Enclosure 600x400x250 IP65</t>
  </si>
  <si>
    <t>Enclosure 300x300x200 IP65</t>
  </si>
  <si>
    <t>Enclosure 300x250x200 IP65</t>
  </si>
  <si>
    <t>Enclosure 300x250x150 IP65</t>
  </si>
  <si>
    <t>Enclosure 600x500x250 IP65</t>
  </si>
  <si>
    <t>Enclosure 600x600x250 IP65</t>
  </si>
  <si>
    <t>Enclosure 700x500x250 IP65</t>
  </si>
  <si>
    <t>Enclosure 800x800x260 IP65</t>
  </si>
  <si>
    <t>Discontinued</t>
  </si>
  <si>
    <t>No price</t>
  </si>
  <si>
    <t>**Maart pryse - update einde April</t>
  </si>
  <si>
    <t>**April - pricing may change (import)</t>
  </si>
  <si>
    <t xml:space="preserve">Eave box 12 Mod </t>
  </si>
  <si>
    <t>20mm White Sprague pm</t>
  </si>
  <si>
    <t>25mm Galv Flexible Sprague pm</t>
  </si>
  <si>
    <t>Chint</t>
  </si>
  <si>
    <t>Lear</t>
  </si>
  <si>
    <t>400A 80V ANL Fuse</t>
  </si>
  <si>
    <t>Actual QTY</t>
  </si>
  <si>
    <t>Actual Cost</t>
  </si>
  <si>
    <t>Actual Total</t>
  </si>
  <si>
    <t>Difference</t>
  </si>
  <si>
    <t>Total Order</t>
  </si>
  <si>
    <t>Notes</t>
  </si>
  <si>
    <t xml:space="preserve">Order 1 </t>
  </si>
  <si>
    <t>Order 2</t>
  </si>
  <si>
    <t>Order 3</t>
  </si>
  <si>
    <t>Order 4</t>
  </si>
  <si>
    <t>Order 5</t>
  </si>
  <si>
    <t>Order 6</t>
  </si>
  <si>
    <t>-</t>
  </si>
  <si>
    <t>25mm PVC Split Sprague Black 50m</t>
  </si>
  <si>
    <t>12V Battery</t>
  </si>
  <si>
    <t>FreedomWon LiFePO4 12V 7,5Ah</t>
  </si>
  <si>
    <t>FreedomWon LiFePO4 12V 100Ah</t>
  </si>
  <si>
    <t>50mm Black Sprague 50m</t>
  </si>
  <si>
    <t>Harholdt's</t>
  </si>
  <si>
    <t>Sigenergy</t>
  </si>
  <si>
    <t>SigenStor Inverter 25.0kW Three Phase</t>
  </si>
  <si>
    <t>SigenStor Installation Kit for Ground-mounted</t>
  </si>
  <si>
    <t>Sigen Commercial Gateway 6x Inverter (120kw Max Output)</t>
  </si>
  <si>
    <t>Sigen Communication Module Global</t>
  </si>
  <si>
    <t>SigenStor Battery 8kWh</t>
  </si>
  <si>
    <t>Inverter Aux Equipment</t>
  </si>
  <si>
    <t>Total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</si>
</sst>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(* #,##0.00_);_(* \(#,##0.00\);_(* &quot;-&quot;??_);_(@_)"/>
    <numFmt numFmtId="165" formatCode="[$-1C09]dd\ mmmm\ yyyy;@"/>
    <numFmt numFmtId="166" formatCode="_-&quot;R&quot;* #,##0_-;\-&quot;R&quot;* #,##0_-;_-&quot;R&quot;* &quot;-&quot;??_-;_-@_-"/>
    <numFmt numFmtId="167" formatCode="&quot;R&quot;#,##0.00"/>
    <numFmt numFmtId="168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5"/>
        <bgColor indexed="15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99CC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FFFF"/>
      </patternFill>
    </fill>
    <fill>
      <patternFill patternType="solid">
        <fgColor rgb="FFFCD5B4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3" borderId="0" applyNumberFormat="0" applyBorder="0" applyAlignment="0" applyProtection="0"/>
    <xf numFmtId="16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0">
    <xf numFmtId="0" fontId="0" fillId="0" borderId="0" xfId="0"/>
    <xf numFmtId="0" fontId="10" fillId="7" borderId="5" xfId="3" applyFont="1" applyFill="1" applyBorder="1"/>
    <xf numFmtId="0" fontId="11" fillId="8" borderId="6" xfId="4" applyFont="1" applyFill="1" applyBorder="1" applyAlignment="1">
      <alignment horizontal="left"/>
    </xf>
    <xf numFmtId="0" fontId="9" fillId="7" borderId="9" xfId="3" applyFont="1" applyFill="1" applyBorder="1" applyAlignment="1">
      <alignment horizontal="left"/>
    </xf>
    <xf numFmtId="165" fontId="9" fillId="7" borderId="9" xfId="3" applyNumberFormat="1" applyFont="1" applyFill="1" applyBorder="1" applyAlignment="1">
      <alignment horizontal="left"/>
    </xf>
    <xf numFmtId="164" fontId="10" fillId="9" borderId="9" xfId="7" applyFont="1" applyFill="1" applyBorder="1" applyAlignment="1">
      <alignment horizontal="right"/>
    </xf>
    <xf numFmtId="0" fontId="10" fillId="7" borderId="10" xfId="3" applyFont="1" applyFill="1" applyBorder="1"/>
    <xf numFmtId="0" fontId="10" fillId="7" borderId="11" xfId="3" applyFont="1" applyFill="1" applyBorder="1" applyAlignment="1">
      <alignment horizontal="left"/>
    </xf>
    <xf numFmtId="165" fontId="10" fillId="7" borderId="6" xfId="3" applyNumberFormat="1" applyFont="1" applyFill="1" applyBorder="1" applyAlignment="1">
      <alignment horizontal="left"/>
    </xf>
    <xf numFmtId="164" fontId="10" fillId="9" borderId="11" xfId="7" applyFont="1" applyFill="1" applyBorder="1" applyAlignment="1">
      <alignment horizontal="right"/>
    </xf>
    <xf numFmtId="3" fontId="10" fillId="10" borderId="11" xfId="3" applyNumberFormat="1" applyFont="1" applyFill="1" applyBorder="1"/>
    <xf numFmtId="3" fontId="10" fillId="9" borderId="11" xfId="3" applyNumberFormat="1" applyFont="1" applyFill="1" applyBorder="1" applyAlignment="1">
      <alignment horizontal="center"/>
    </xf>
    <xf numFmtId="9" fontId="10" fillId="9" borderId="11" xfId="1" applyFont="1" applyFill="1" applyBorder="1" applyAlignment="1">
      <alignment horizontal="center"/>
    </xf>
    <xf numFmtId="0" fontId="10" fillId="7" borderId="6" xfId="3" applyFont="1" applyFill="1" applyBorder="1" applyAlignment="1">
      <alignment horizontal="left"/>
    </xf>
    <xf numFmtId="164" fontId="10" fillId="9" borderId="6" xfId="7" applyFont="1" applyFill="1" applyBorder="1" applyAlignment="1">
      <alignment horizontal="right"/>
    </xf>
    <xf numFmtId="3" fontId="10" fillId="10" borderId="6" xfId="3" applyNumberFormat="1" applyFont="1" applyFill="1" applyBorder="1"/>
    <xf numFmtId="3" fontId="10" fillId="9" borderId="6" xfId="3" applyNumberFormat="1" applyFont="1" applyFill="1" applyBorder="1" applyAlignment="1">
      <alignment horizontal="center"/>
    </xf>
    <xf numFmtId="9" fontId="10" fillId="9" borderId="6" xfId="1" applyFont="1" applyFill="1" applyBorder="1" applyAlignment="1">
      <alignment horizontal="center"/>
    </xf>
    <xf numFmtId="0" fontId="10" fillId="7" borderId="9" xfId="3" applyFont="1" applyFill="1" applyBorder="1" applyAlignment="1">
      <alignment horizontal="left"/>
    </xf>
    <xf numFmtId="3" fontId="10" fillId="10" borderId="15" xfId="3" applyNumberFormat="1" applyFont="1" applyFill="1" applyBorder="1"/>
    <xf numFmtId="0" fontId="10" fillId="7" borderId="16" xfId="3" applyFont="1" applyFill="1" applyBorder="1"/>
    <xf numFmtId="0" fontId="10" fillId="7" borderId="17" xfId="3" applyFont="1" applyFill="1" applyBorder="1" applyAlignment="1">
      <alignment horizontal="left"/>
    </xf>
    <xf numFmtId="165" fontId="10" fillId="7" borderId="17" xfId="3" applyNumberFormat="1" applyFont="1" applyFill="1" applyBorder="1" applyAlignment="1">
      <alignment horizontal="left"/>
    </xf>
    <xf numFmtId="164" fontId="10" fillId="9" borderId="17" xfId="7" applyFont="1" applyFill="1" applyBorder="1" applyAlignment="1">
      <alignment horizontal="right"/>
    </xf>
    <xf numFmtId="3" fontId="10" fillId="10" borderId="17" xfId="3" applyNumberFormat="1" applyFont="1" applyFill="1" applyBorder="1"/>
    <xf numFmtId="3" fontId="10" fillId="9" borderId="17" xfId="3" applyNumberFormat="1" applyFont="1" applyFill="1" applyBorder="1" applyAlignment="1">
      <alignment horizontal="center"/>
    </xf>
    <xf numFmtId="9" fontId="10" fillId="9" borderId="17" xfId="1" applyFont="1" applyFill="1" applyBorder="1" applyAlignment="1">
      <alignment horizontal="center"/>
    </xf>
    <xf numFmtId="0" fontId="11" fillId="8" borderId="17" xfId="4" applyFont="1" applyFill="1" applyBorder="1" applyAlignment="1">
      <alignment horizontal="left"/>
    </xf>
    <xf numFmtId="0" fontId="10" fillId="7" borderId="19" xfId="3" applyFont="1" applyFill="1" applyBorder="1"/>
    <xf numFmtId="0" fontId="11" fillId="8" borderId="15" xfId="4" applyFont="1" applyFill="1" applyBorder="1" applyAlignment="1">
      <alignment horizontal="left"/>
    </xf>
    <xf numFmtId="0" fontId="10" fillId="7" borderId="15" xfId="3" applyFont="1" applyFill="1" applyBorder="1" applyAlignment="1">
      <alignment horizontal="left"/>
    </xf>
    <xf numFmtId="164" fontId="10" fillId="9" borderId="15" xfId="7" applyFont="1" applyFill="1" applyBorder="1" applyAlignment="1">
      <alignment horizontal="right"/>
    </xf>
    <xf numFmtId="3" fontId="10" fillId="9" borderId="15" xfId="3" applyNumberFormat="1" applyFont="1" applyFill="1" applyBorder="1" applyAlignment="1">
      <alignment horizontal="center"/>
    </xf>
    <xf numFmtId="0" fontId="10" fillId="7" borderId="23" xfId="3" applyFont="1" applyFill="1" applyBorder="1" applyAlignment="1">
      <alignment horizontal="left"/>
    </xf>
    <xf numFmtId="0" fontId="11" fillId="8" borderId="6" xfId="4" applyFont="1" applyFill="1" applyBorder="1"/>
    <xf numFmtId="0" fontId="11" fillId="11" borderId="6" xfId="5" applyFont="1" applyFill="1" applyBorder="1" applyAlignment="1">
      <alignment horizontal="left"/>
    </xf>
    <xf numFmtId="165" fontId="10" fillId="7" borderId="15" xfId="3" applyNumberFormat="1" applyFont="1" applyFill="1" applyBorder="1" applyAlignment="1">
      <alignment horizontal="left"/>
    </xf>
    <xf numFmtId="9" fontId="10" fillId="9" borderId="15" xfId="1" applyFont="1" applyFill="1" applyBorder="1" applyAlignment="1">
      <alignment horizontal="center"/>
    </xf>
    <xf numFmtId="164" fontId="10" fillId="12" borderId="6" xfId="6" applyNumberFormat="1" applyFont="1" applyFill="1" applyBorder="1" applyAlignment="1">
      <alignment horizontal="right"/>
    </xf>
    <xf numFmtId="0" fontId="10" fillId="7" borderId="25" xfId="3" applyFont="1" applyFill="1" applyBorder="1" applyAlignment="1">
      <alignment horizontal="left"/>
    </xf>
    <xf numFmtId="0" fontId="10" fillId="7" borderId="27" xfId="3" applyFont="1" applyFill="1" applyBorder="1" applyAlignment="1">
      <alignment horizontal="left"/>
    </xf>
    <xf numFmtId="0" fontId="10" fillId="7" borderId="28" xfId="3" applyFont="1" applyFill="1" applyBorder="1" applyAlignment="1">
      <alignment horizontal="left"/>
    </xf>
    <xf numFmtId="0" fontId="4" fillId="7" borderId="6" xfId="0" applyFont="1" applyFill="1" applyBorder="1"/>
    <xf numFmtId="0" fontId="10" fillId="7" borderId="6" xfId="3" applyFont="1" applyFill="1" applyBorder="1" applyAlignment="1">
      <alignment horizontal="left" wrapText="1"/>
    </xf>
    <xf numFmtId="0" fontId="10" fillId="7" borderId="29" xfId="3" applyFont="1" applyFill="1" applyBorder="1"/>
    <xf numFmtId="3" fontId="10" fillId="10" borderId="17" xfId="3" applyNumberFormat="1" applyFont="1" applyFill="1" applyBorder="1" applyAlignment="1">
      <alignment horizontal="right"/>
    </xf>
    <xf numFmtId="3" fontId="10" fillId="9" borderId="17" xfId="3" applyNumberFormat="1" applyFont="1" applyFill="1" applyBorder="1" applyAlignment="1">
      <alignment horizontal="right"/>
    </xf>
    <xf numFmtId="164" fontId="9" fillId="9" borderId="9" xfId="7" applyFont="1" applyFill="1" applyBorder="1" applyAlignment="1">
      <alignment horizontal="right"/>
    </xf>
    <xf numFmtId="3" fontId="9" fillId="10" borderId="9" xfId="3" applyNumberFormat="1" applyFont="1" applyFill="1" applyBorder="1" applyAlignment="1">
      <alignment horizontal="right"/>
    </xf>
    <xf numFmtId="3" fontId="9" fillId="9" borderId="9" xfId="3" applyNumberFormat="1" applyFont="1" applyFill="1" applyBorder="1" applyAlignment="1">
      <alignment horizontal="right"/>
    </xf>
    <xf numFmtId="0" fontId="14" fillId="4" borderId="6" xfId="3" applyFont="1" applyFill="1" applyBorder="1" applyAlignment="1">
      <alignment horizontal="left" wrapText="1"/>
    </xf>
    <xf numFmtId="0" fontId="4" fillId="4" borderId="6" xfId="3" applyFill="1" applyBorder="1" applyAlignment="1">
      <alignment horizontal="left"/>
    </xf>
    <xf numFmtId="0" fontId="3" fillId="0" borderId="15" xfId="0" applyFont="1" applyBorder="1"/>
    <xf numFmtId="0" fontId="3" fillId="0" borderId="32" xfId="0" applyFont="1" applyBorder="1"/>
    <xf numFmtId="49" fontId="3" fillId="0" borderId="15" xfId="0" applyNumberFormat="1" applyFont="1" applyBorder="1"/>
    <xf numFmtId="0" fontId="3" fillId="0" borderId="25" xfId="0" applyFont="1" applyBorder="1"/>
    <xf numFmtId="0" fontId="11" fillId="0" borderId="0" xfId="0" applyFont="1" applyAlignment="1">
      <alignment vertical="center"/>
    </xf>
    <xf numFmtId="0" fontId="0" fillId="15" borderId="3" xfId="0" applyFill="1" applyBorder="1"/>
    <xf numFmtId="49" fontId="0" fillId="15" borderId="3" xfId="0" applyNumberFormat="1" applyFill="1" applyBorder="1"/>
    <xf numFmtId="0" fontId="15" fillId="15" borderId="3" xfId="9" applyFill="1" applyBorder="1"/>
    <xf numFmtId="0" fontId="0" fillId="15" borderId="4" xfId="0" applyFill="1" applyBorder="1"/>
    <xf numFmtId="0" fontId="0" fillId="15" borderId="6" xfId="0" applyFill="1" applyBorder="1"/>
    <xf numFmtId="49" fontId="0" fillId="15" borderId="6" xfId="0" applyNumberFormat="1" applyFill="1" applyBorder="1"/>
    <xf numFmtId="0" fontId="15" fillId="15" borderId="6" xfId="9" applyFill="1" applyBorder="1"/>
    <xf numFmtId="0" fontId="0" fillId="15" borderId="7" xfId="0" applyFill="1" applyBorder="1"/>
    <xf numFmtId="0" fontId="0" fillId="15" borderId="9" xfId="0" applyFill="1" applyBorder="1"/>
    <xf numFmtId="49" fontId="0" fillId="15" borderId="9" xfId="0" applyNumberFormat="1" applyFill="1" applyBorder="1"/>
    <xf numFmtId="0" fontId="15" fillId="15" borderId="9" xfId="9" applyFill="1" applyBorder="1"/>
    <xf numFmtId="0" fontId="0" fillId="15" borderId="13" xfId="0" applyFill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49" fontId="0" fillId="0" borderId="15" xfId="0" applyNumberFormat="1" applyBorder="1"/>
    <xf numFmtId="0" fontId="0" fillId="0" borderId="26" xfId="0" applyBorder="1"/>
    <xf numFmtId="0" fontId="4" fillId="15" borderId="9" xfId="0" applyFont="1" applyFill="1" applyBorder="1"/>
    <xf numFmtId="0" fontId="15" fillId="15" borderId="9" xfId="8" applyFill="1" applyBorder="1"/>
    <xf numFmtId="0" fontId="14" fillId="0" borderId="35" xfId="0" applyFont="1" applyBorder="1" applyAlignment="1">
      <alignment horizontal="center"/>
    </xf>
    <xf numFmtId="0" fontId="0" fillId="0" borderId="20" xfId="0" applyBorder="1"/>
    <xf numFmtId="49" fontId="0" fillId="0" borderId="20" xfId="0" applyNumberFormat="1" applyBorder="1"/>
    <xf numFmtId="0" fontId="15" fillId="0" borderId="36" xfId="9" applyBorder="1"/>
    <xf numFmtId="0" fontId="0" fillId="0" borderId="24" xfId="0" applyBorder="1"/>
    <xf numFmtId="0" fontId="14" fillId="15" borderId="37" xfId="0" applyFont="1" applyFill="1" applyBorder="1" applyAlignment="1">
      <alignment horizontal="center"/>
    </xf>
    <xf numFmtId="0" fontId="0" fillId="15" borderId="14" xfId="0" applyFill="1" applyBorder="1"/>
    <xf numFmtId="49" fontId="0" fillId="15" borderId="14" xfId="0" applyNumberFormat="1" applyFill="1" applyBorder="1"/>
    <xf numFmtId="0" fontId="15" fillId="15" borderId="38" xfId="9" applyFill="1" applyBorder="1"/>
    <xf numFmtId="0" fontId="0" fillId="15" borderId="39" xfId="0" applyFill="1" applyBorder="1"/>
    <xf numFmtId="0" fontId="0" fillId="0" borderId="3" xfId="0" applyBorder="1"/>
    <xf numFmtId="49" fontId="0" fillId="0" borderId="3" xfId="0" applyNumberFormat="1" applyBorder="1"/>
    <xf numFmtId="0" fontId="15" fillId="0" borderId="3" xfId="9" applyBorder="1"/>
    <xf numFmtId="0" fontId="0" fillId="0" borderId="4" xfId="0" applyBorder="1"/>
    <xf numFmtId="0" fontId="0" fillId="0" borderId="9" xfId="0" applyBorder="1"/>
    <xf numFmtId="49" fontId="0" fillId="0" borderId="9" xfId="0" applyNumberFormat="1" applyBorder="1"/>
    <xf numFmtId="0" fontId="15" fillId="0" borderId="9" xfId="9" applyBorder="1"/>
    <xf numFmtId="0" fontId="0" fillId="0" borderId="13" xfId="0" applyBorder="1"/>
    <xf numFmtId="0" fontId="0" fillId="15" borderId="17" xfId="0" applyFill="1" applyBorder="1"/>
    <xf numFmtId="49" fontId="0" fillId="15" borderId="17" xfId="0" applyNumberFormat="1" applyFill="1" applyBorder="1"/>
    <xf numFmtId="0" fontId="15" fillId="15" borderId="17" xfId="9" applyFill="1" applyBorder="1"/>
    <xf numFmtId="0" fontId="0" fillId="15" borderId="18" xfId="0" applyFill="1" applyBorder="1"/>
    <xf numFmtId="0" fontId="14" fillId="0" borderId="20" xfId="0" applyFont="1" applyBorder="1" applyAlignment="1">
      <alignment horizontal="center"/>
    </xf>
    <xf numFmtId="49" fontId="0" fillId="0" borderId="6" xfId="0" applyNumberFormat="1" applyBorder="1"/>
    <xf numFmtId="0" fontId="15" fillId="0" borderId="40" xfId="9" applyFill="1" applyBorder="1"/>
    <xf numFmtId="0" fontId="15" fillId="15" borderId="41" xfId="9" applyFill="1" applyBorder="1"/>
    <xf numFmtId="0" fontId="15" fillId="15" borderId="27" xfId="9" applyFill="1" applyBorder="1"/>
    <xf numFmtId="0" fontId="14" fillId="0" borderId="11" xfId="0" applyFont="1" applyBorder="1" applyAlignment="1">
      <alignment horizontal="center"/>
    </xf>
    <xf numFmtId="0" fontId="0" fillId="0" borderId="42" xfId="0" applyBorder="1"/>
    <xf numFmtId="49" fontId="0" fillId="0" borderId="11" xfId="0" applyNumberFormat="1" applyBorder="1"/>
    <xf numFmtId="0" fontId="15" fillId="0" borderId="11" xfId="9" applyBorder="1"/>
    <xf numFmtId="0" fontId="0" fillId="0" borderId="43" xfId="0" applyBorder="1"/>
    <xf numFmtId="0" fontId="0" fillId="0" borderId="12" xfId="0" applyBorder="1"/>
    <xf numFmtId="0" fontId="14" fillId="15" borderId="43" xfId="0" applyFont="1" applyFill="1" applyBorder="1" applyAlignment="1">
      <alignment horizontal="center"/>
    </xf>
    <xf numFmtId="0" fontId="0" fillId="15" borderId="42" xfId="0" applyFill="1" applyBorder="1"/>
    <xf numFmtId="49" fontId="0" fillId="15" borderId="11" xfId="0" applyNumberFormat="1" applyFill="1" applyBorder="1"/>
    <xf numFmtId="0" fontId="15" fillId="15" borderId="11" xfId="9" applyFill="1" applyBorder="1"/>
    <xf numFmtId="0" fontId="0" fillId="15" borderId="43" xfId="0" applyFill="1" applyBorder="1"/>
    <xf numFmtId="0" fontId="0" fillId="15" borderId="12" xfId="0" applyFill="1" applyBorder="1"/>
    <xf numFmtId="0" fontId="14" fillId="0" borderId="44" xfId="0" applyFont="1" applyBorder="1" applyAlignment="1">
      <alignment horizontal="center"/>
    </xf>
    <xf numFmtId="0" fontId="0" fillId="0" borderId="38" xfId="0" applyBorder="1"/>
    <xf numFmtId="49" fontId="0" fillId="0" borderId="14" xfId="0" applyNumberFormat="1" applyBorder="1"/>
    <xf numFmtId="0" fontId="15" fillId="0" borderId="14" xfId="9" applyBorder="1"/>
    <xf numFmtId="0" fontId="0" fillId="0" borderId="14" xfId="0" applyBorder="1"/>
    <xf numFmtId="0" fontId="0" fillId="0" borderId="39" xfId="0" applyBorder="1"/>
    <xf numFmtId="0" fontId="14" fillId="15" borderId="14" xfId="0" applyFont="1" applyFill="1" applyBorder="1" applyAlignment="1">
      <alignment horizontal="center"/>
    </xf>
    <xf numFmtId="0" fontId="15" fillId="15" borderId="14" xfId="9" applyFill="1" applyBorder="1"/>
    <xf numFmtId="0" fontId="4" fillId="0" borderId="3" xfId="0" applyFont="1" applyBorder="1"/>
    <xf numFmtId="49" fontId="4" fillId="0" borderId="15" xfId="0" applyNumberFormat="1" applyFont="1" applyBorder="1"/>
    <xf numFmtId="0" fontId="14" fillId="0" borderId="14" xfId="0" applyFont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0" fillId="15" borderId="11" xfId="0" applyFill="1" applyBorder="1"/>
    <xf numFmtId="0" fontId="0" fillId="0" borderId="11" xfId="0" applyBorder="1"/>
    <xf numFmtId="49" fontId="4" fillId="0" borderId="11" xfId="0" quotePrefix="1" applyNumberFormat="1" applyFont="1" applyBorder="1"/>
    <xf numFmtId="0" fontId="15" fillId="0" borderId="11" xfId="8" applyBorder="1"/>
    <xf numFmtId="49" fontId="0" fillId="0" borderId="0" xfId="0" applyNumberFormat="1"/>
    <xf numFmtId="164" fontId="10" fillId="16" borderId="17" xfId="7" applyFont="1" applyFill="1" applyBorder="1" applyAlignment="1">
      <alignment horizontal="right"/>
    </xf>
    <xf numFmtId="165" fontId="10" fillId="7" borderId="11" xfId="3" applyNumberFormat="1" applyFont="1" applyFill="1" applyBorder="1" applyAlignment="1">
      <alignment horizontal="left"/>
    </xf>
    <xf numFmtId="0" fontId="10" fillId="7" borderId="32" xfId="3" applyFont="1" applyFill="1" applyBorder="1" applyAlignment="1">
      <alignment horizontal="left"/>
    </xf>
    <xf numFmtId="0" fontId="13" fillId="7" borderId="6" xfId="3" applyFont="1" applyFill="1" applyBorder="1" applyAlignment="1">
      <alignment horizontal="left"/>
    </xf>
    <xf numFmtId="0" fontId="10" fillId="7" borderId="0" xfId="3" applyFont="1" applyFill="1" applyAlignment="1">
      <alignment horizontal="left"/>
    </xf>
    <xf numFmtId="0" fontId="10" fillId="7" borderId="45" xfId="3" applyFont="1" applyFill="1" applyBorder="1"/>
    <xf numFmtId="0" fontId="0" fillId="0" borderId="6" xfId="0" applyBorder="1"/>
    <xf numFmtId="0" fontId="11" fillId="11" borderId="5" xfId="5" applyFont="1" applyFill="1" applyBorder="1" applyAlignment="1">
      <alignment horizontal="left"/>
    </xf>
    <xf numFmtId="164" fontId="10" fillId="13" borderId="15" xfId="7" applyFont="1" applyFill="1" applyBorder="1" applyAlignment="1">
      <alignment horizontal="right"/>
    </xf>
    <xf numFmtId="0" fontId="12" fillId="0" borderId="9" xfId="4" applyFont="1" applyFill="1" applyBorder="1" applyAlignment="1">
      <alignment horizontal="left"/>
    </xf>
    <xf numFmtId="0" fontId="11" fillId="0" borderId="11" xfId="4" applyFont="1" applyFill="1" applyBorder="1" applyAlignment="1">
      <alignment horizontal="left"/>
    </xf>
    <xf numFmtId="0" fontId="11" fillId="0" borderId="6" xfId="4" applyFont="1" applyFill="1" applyBorder="1" applyAlignment="1">
      <alignment horizontal="left"/>
    </xf>
    <xf numFmtId="0" fontId="9" fillId="0" borderId="3" xfId="3" applyFont="1" applyBorder="1" applyAlignment="1">
      <alignment horizontal="left"/>
    </xf>
    <xf numFmtId="0" fontId="10" fillId="0" borderId="6" xfId="3" applyFont="1" applyBorder="1" applyAlignment="1">
      <alignment horizontal="left"/>
    </xf>
    <xf numFmtId="0" fontId="12" fillId="0" borderId="3" xfId="4" applyFont="1" applyFill="1" applyBorder="1" applyAlignment="1">
      <alignment horizontal="left"/>
    </xf>
    <xf numFmtId="0" fontId="11" fillId="0" borderId="6" xfId="5" applyFont="1" applyFill="1" applyBorder="1" applyAlignment="1">
      <alignment horizontal="left"/>
    </xf>
    <xf numFmtId="0" fontId="11" fillId="0" borderId="15" xfId="4" applyFont="1" applyFill="1" applyBorder="1" applyAlignment="1">
      <alignment horizontal="left"/>
    </xf>
    <xf numFmtId="0" fontId="9" fillId="0" borderId="6" xfId="3" applyFont="1" applyBorder="1" applyAlignment="1">
      <alignment horizontal="left"/>
    </xf>
    <xf numFmtId="0" fontId="11" fillId="0" borderId="9" xfId="4" applyFont="1" applyFill="1" applyBorder="1" applyAlignment="1">
      <alignment horizontal="left"/>
    </xf>
    <xf numFmtId="0" fontId="9" fillId="0" borderId="30" xfId="3" applyFont="1" applyBorder="1" applyAlignment="1">
      <alignment horizontal="left"/>
    </xf>
    <xf numFmtId="0" fontId="10" fillId="0" borderId="17" xfId="3" applyFont="1" applyBorder="1" applyAlignment="1">
      <alignment horizontal="left"/>
    </xf>
    <xf numFmtId="0" fontId="9" fillId="0" borderId="9" xfId="3" applyFont="1" applyBorder="1" applyAlignment="1">
      <alignment horizontal="left"/>
    </xf>
    <xf numFmtId="0" fontId="9" fillId="0" borderId="3" xfId="3" applyFont="1" applyBorder="1" applyAlignment="1">
      <alignment horizontal="center" wrapText="1"/>
    </xf>
    <xf numFmtId="3" fontId="10" fillId="0" borderId="9" xfId="3" applyNumberFormat="1" applyFont="1" applyBorder="1" applyAlignment="1">
      <alignment horizontal="center"/>
    </xf>
    <xf numFmtId="3" fontId="10" fillId="0" borderId="11" xfId="3" applyNumberFormat="1" applyFont="1" applyBorder="1" applyAlignment="1">
      <alignment horizontal="center"/>
    </xf>
    <xf numFmtId="3" fontId="10" fillId="0" borderId="6" xfId="3" applyNumberFormat="1" applyFont="1" applyBorder="1" applyAlignment="1">
      <alignment horizontal="center"/>
    </xf>
    <xf numFmtId="3" fontId="10" fillId="0" borderId="3" xfId="3" applyNumberFormat="1" applyFont="1" applyBorder="1" applyAlignment="1">
      <alignment horizontal="center"/>
    </xf>
    <xf numFmtId="3" fontId="10" fillId="0" borderId="15" xfId="3" applyNumberFormat="1" applyFont="1" applyBorder="1" applyAlignment="1">
      <alignment horizontal="center"/>
    </xf>
    <xf numFmtId="3" fontId="9" fillId="0" borderId="3" xfId="3" applyNumberFormat="1" applyFont="1" applyBorder="1" applyAlignment="1">
      <alignment horizontal="center"/>
    </xf>
    <xf numFmtId="44" fontId="9" fillId="0" borderId="30" xfId="10" applyFont="1" applyFill="1" applyBorder="1" applyAlignment="1">
      <alignment horizontal="right"/>
    </xf>
    <xf numFmtId="44" fontId="10" fillId="0" borderId="17" xfId="10" applyFont="1" applyFill="1" applyBorder="1" applyAlignment="1">
      <alignment horizontal="right"/>
    </xf>
    <xf numFmtId="44" fontId="9" fillId="0" borderId="9" xfId="10" applyFont="1" applyFill="1" applyBorder="1" applyAlignment="1">
      <alignment horizontal="right"/>
    </xf>
    <xf numFmtId="0" fontId="17" fillId="0" borderId="6" xfId="3" applyFont="1" applyBorder="1" applyAlignment="1">
      <alignment horizontal="left"/>
    </xf>
    <xf numFmtId="0" fontId="0" fillId="0" borderId="7" xfId="0" applyBorder="1"/>
    <xf numFmtId="0" fontId="10" fillId="7" borderId="22" xfId="3" applyFont="1" applyFill="1" applyBorder="1"/>
    <xf numFmtId="165" fontId="10" fillId="7" borderId="23" xfId="3" applyNumberFormat="1" applyFont="1" applyFill="1" applyBorder="1" applyAlignment="1">
      <alignment horizontal="left"/>
    </xf>
    <xf numFmtId="164" fontId="10" fillId="9" borderId="23" xfId="7" applyFont="1" applyFill="1" applyBorder="1" applyAlignment="1">
      <alignment horizontal="right"/>
    </xf>
    <xf numFmtId="3" fontId="10" fillId="10" borderId="23" xfId="3" applyNumberFormat="1" applyFont="1" applyFill="1" applyBorder="1"/>
    <xf numFmtId="3" fontId="10" fillId="9" borderId="23" xfId="3" applyNumberFormat="1" applyFont="1" applyFill="1" applyBorder="1" applyAlignment="1">
      <alignment horizontal="center"/>
    </xf>
    <xf numFmtId="9" fontId="10" fillId="9" borderId="23" xfId="1" applyFont="1" applyFill="1" applyBorder="1" applyAlignment="1">
      <alignment horizontal="center"/>
    </xf>
    <xf numFmtId="165" fontId="18" fillId="7" borderId="6" xfId="3" applyNumberFormat="1" applyFont="1" applyFill="1" applyBorder="1" applyAlignment="1">
      <alignment horizontal="left"/>
    </xf>
    <xf numFmtId="0" fontId="10" fillId="7" borderId="46" xfId="3" applyFont="1" applyFill="1" applyBorder="1" applyAlignment="1">
      <alignment horizontal="left"/>
    </xf>
    <xf numFmtId="0" fontId="15" fillId="0" borderId="34" xfId="8" applyBorder="1"/>
    <xf numFmtId="49" fontId="0" fillId="0" borderId="17" xfId="0" quotePrefix="1" applyNumberFormat="1" applyBorder="1"/>
    <xf numFmtId="0" fontId="15" fillId="15" borderId="3" xfId="8" applyFill="1" applyBorder="1"/>
    <xf numFmtId="0" fontId="18" fillId="0" borderId="0" xfId="0" applyFont="1"/>
    <xf numFmtId="167" fontId="0" fillId="0" borderId="0" xfId="0" applyNumberFormat="1"/>
    <xf numFmtId="167" fontId="0" fillId="0" borderId="46" xfId="0" applyNumberFormat="1" applyBorder="1"/>
    <xf numFmtId="0" fontId="0" fillId="0" borderId="47" xfId="0" applyBorder="1"/>
    <xf numFmtId="0" fontId="0" fillId="0" borderId="48" xfId="0" applyBorder="1"/>
    <xf numFmtId="167" fontId="0" fillId="0" borderId="32" xfId="0" applyNumberFormat="1" applyBorder="1"/>
    <xf numFmtId="0" fontId="0" fillId="0" borderId="25" xfId="0" applyBorder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/>
    </xf>
    <xf numFmtId="0" fontId="0" fillId="0" borderId="50" xfId="0" applyBorder="1"/>
    <xf numFmtId="0" fontId="0" fillId="0" borderId="51" xfId="0" applyBorder="1"/>
    <xf numFmtId="0" fontId="0" fillId="15" borderId="37" xfId="0" applyFill="1" applyBorder="1"/>
    <xf numFmtId="49" fontId="4" fillId="0" borderId="20" xfId="0" applyNumberFormat="1" applyFont="1" applyBorder="1"/>
    <xf numFmtId="0" fontId="15" fillId="0" borderId="37" xfId="8" applyBorder="1"/>
    <xf numFmtId="0" fontId="0" fillId="0" borderId="35" xfId="0" applyBorder="1"/>
    <xf numFmtId="0" fontId="0" fillId="0" borderId="37" xfId="0" applyBorder="1"/>
    <xf numFmtId="0" fontId="0" fillId="15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10" xfId="0" applyFill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15" fillId="0" borderId="3" xfId="8" applyFill="1" applyBorder="1"/>
    <xf numFmtId="0" fontId="15" fillId="0" borderId="6" xfId="9" applyFill="1" applyBorder="1"/>
    <xf numFmtId="49" fontId="4" fillId="0" borderId="9" xfId="0" applyNumberFormat="1" applyFont="1" applyBorder="1"/>
    <xf numFmtId="0" fontId="21" fillId="0" borderId="0" xfId="0" applyFont="1"/>
    <xf numFmtId="0" fontId="15" fillId="15" borderId="6" xfId="8" applyFill="1" applyBorder="1"/>
    <xf numFmtId="49" fontId="0" fillId="0" borderId="6" xfId="0" quotePrefix="1" applyNumberFormat="1" applyBorder="1"/>
    <xf numFmtId="0" fontId="15" fillId="0" borderId="6" xfId="8" applyBorder="1"/>
    <xf numFmtId="0" fontId="4" fillId="15" borderId="6" xfId="0" applyFont="1" applyFill="1" applyBorder="1"/>
    <xf numFmtId="0" fontId="14" fillId="0" borderId="6" xfId="0" applyFont="1" applyBorder="1" applyAlignment="1">
      <alignment horizontal="center"/>
    </xf>
    <xf numFmtId="0" fontId="15" fillId="0" borderId="6" xfId="9" applyBorder="1"/>
    <xf numFmtId="0" fontId="14" fillId="15" borderId="6" xfId="0" applyFont="1" applyFill="1" applyBorder="1" applyAlignment="1">
      <alignment horizontal="center"/>
    </xf>
    <xf numFmtId="0" fontId="4" fillId="0" borderId="6" xfId="0" applyFont="1" applyBorder="1"/>
    <xf numFmtId="0" fontId="15" fillId="0" borderId="6" xfId="8" applyFill="1" applyBorder="1"/>
    <xf numFmtId="0" fontId="14" fillId="20" borderId="6" xfId="0" applyFont="1" applyFill="1" applyBorder="1" applyAlignment="1">
      <alignment horizontal="center"/>
    </xf>
    <xf numFmtId="49" fontId="4" fillId="0" borderId="6" xfId="0" quotePrefix="1" applyNumberFormat="1" applyFont="1" applyBorder="1"/>
    <xf numFmtId="0" fontId="0" fillId="15" borderId="15" xfId="0" applyFill="1" applyBorder="1"/>
    <xf numFmtId="49" fontId="0" fillId="15" borderId="15" xfId="0" applyNumberFormat="1" applyFill="1" applyBorder="1"/>
    <xf numFmtId="0" fontId="15" fillId="15" borderId="15" xfId="9" applyFill="1" applyBorder="1"/>
    <xf numFmtId="0" fontId="14" fillId="0" borderId="9" xfId="0" applyFont="1" applyBorder="1" applyAlignment="1">
      <alignment horizontal="center"/>
    </xf>
    <xf numFmtId="0" fontId="15" fillId="0" borderId="11" xfId="9" applyFill="1" applyBorder="1"/>
    <xf numFmtId="0" fontId="14" fillId="15" borderId="3" xfId="0" applyFont="1" applyFill="1" applyBorder="1" applyAlignment="1">
      <alignment horizontal="center"/>
    </xf>
    <xf numFmtId="0" fontId="14" fillId="15" borderId="9" xfId="0" applyFont="1" applyFill="1" applyBorder="1" applyAlignment="1">
      <alignment horizontal="center"/>
    </xf>
    <xf numFmtId="0" fontId="0" fillId="15" borderId="26" xfId="0" applyFill="1" applyBorder="1"/>
    <xf numFmtId="0" fontId="0" fillId="15" borderId="20" xfId="0" applyFill="1" applyBorder="1"/>
    <xf numFmtId="49" fontId="0" fillId="15" borderId="20" xfId="0" applyNumberFormat="1" applyFill="1" applyBorder="1"/>
    <xf numFmtId="0" fontId="0" fillId="15" borderId="24" xfId="0" applyFill="1" applyBorder="1"/>
    <xf numFmtId="0" fontId="15" fillId="15" borderId="20" xfId="8" applyFill="1" applyBorder="1"/>
    <xf numFmtId="0" fontId="20" fillId="20" borderId="33" xfId="0" applyFont="1" applyFill="1" applyBorder="1" applyAlignment="1">
      <alignment horizontal="center" vertical="center" wrapText="1"/>
    </xf>
    <xf numFmtId="0" fontId="20" fillId="20" borderId="10" xfId="0" applyFont="1" applyFill="1" applyBorder="1" applyAlignment="1">
      <alignment horizontal="center" vertical="center" wrapText="1"/>
    </xf>
    <xf numFmtId="0" fontId="20" fillId="20" borderId="21" xfId="0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52" xfId="0" applyBorder="1"/>
    <xf numFmtId="49" fontId="0" fillId="0" borderId="43" xfId="0" applyNumberFormat="1" applyBorder="1"/>
    <xf numFmtId="0" fontId="15" fillId="0" borderId="43" xfId="8" applyBorder="1"/>
    <xf numFmtId="0" fontId="0" fillId="0" borderId="53" xfId="0" applyBorder="1"/>
    <xf numFmtId="0" fontId="10" fillId="7" borderId="6" xfId="3" applyFont="1" applyFill="1" applyBorder="1"/>
    <xf numFmtId="0" fontId="11" fillId="11" borderId="19" xfId="5" applyFont="1" applyFill="1" applyBorder="1" applyAlignment="1">
      <alignment horizontal="left"/>
    </xf>
    <xf numFmtId="0" fontId="11" fillId="11" borderId="15" xfId="5" applyFont="1" applyFill="1" applyBorder="1" applyAlignment="1">
      <alignment horizontal="left"/>
    </xf>
    <xf numFmtId="0" fontId="9" fillId="7" borderId="15" xfId="3" applyFont="1" applyFill="1" applyBorder="1" applyAlignment="1">
      <alignment horizontal="left"/>
    </xf>
    <xf numFmtId="0" fontId="9" fillId="7" borderId="6" xfId="3" applyFont="1" applyFill="1" applyBorder="1" applyAlignment="1">
      <alignment horizontal="left"/>
    </xf>
    <xf numFmtId="164" fontId="10" fillId="21" borderId="6" xfId="7" applyFont="1" applyFill="1" applyBorder="1" applyAlignment="1">
      <alignment horizontal="right"/>
    </xf>
    <xf numFmtId="0" fontId="22" fillId="0" borderId="0" xfId="0" applyFont="1"/>
    <xf numFmtId="0" fontId="18" fillId="7" borderId="5" xfId="0" applyFont="1" applyFill="1" applyBorder="1"/>
    <xf numFmtId="0" fontId="22" fillId="8" borderId="6" xfId="0" applyFont="1" applyFill="1" applyBorder="1" applyAlignment="1">
      <alignment horizontal="left"/>
    </xf>
    <xf numFmtId="0" fontId="18" fillId="7" borderId="6" xfId="0" applyFont="1" applyFill="1" applyBorder="1" applyAlignment="1">
      <alignment horizontal="left"/>
    </xf>
    <xf numFmtId="0" fontId="18" fillId="7" borderId="16" xfId="0" applyFont="1" applyFill="1" applyBorder="1"/>
    <xf numFmtId="0" fontId="22" fillId="8" borderId="17" xfId="0" applyFont="1" applyFill="1" applyBorder="1" applyAlignment="1">
      <alignment horizontal="left"/>
    </xf>
    <xf numFmtId="0" fontId="18" fillId="7" borderId="17" xfId="0" applyFont="1" applyFill="1" applyBorder="1" applyAlignment="1">
      <alignment horizontal="left"/>
    </xf>
    <xf numFmtId="0" fontId="18" fillId="7" borderId="10" xfId="0" applyFont="1" applyFill="1" applyBorder="1"/>
    <xf numFmtId="0" fontId="23" fillId="8" borderId="11" xfId="0" applyFont="1" applyFill="1" applyBorder="1" applyAlignment="1">
      <alignment horizontal="left"/>
    </xf>
    <xf numFmtId="0" fontId="18" fillId="7" borderId="11" xfId="0" applyFont="1" applyFill="1" applyBorder="1" applyAlignment="1">
      <alignment horizontal="left"/>
    </xf>
    <xf numFmtId="0" fontId="18" fillId="9" borderId="11" xfId="0" applyFont="1" applyFill="1" applyBorder="1" applyAlignment="1">
      <alignment horizontal="right"/>
    </xf>
    <xf numFmtId="0" fontId="18" fillId="10" borderId="11" xfId="0" applyFont="1" applyFill="1" applyBorder="1"/>
    <xf numFmtId="0" fontId="18" fillId="9" borderId="11" xfId="0" applyFont="1" applyFill="1" applyBorder="1" applyAlignment="1">
      <alignment horizontal="center"/>
    </xf>
    <xf numFmtId="0" fontId="18" fillId="7" borderId="19" xfId="0" applyFont="1" applyFill="1" applyBorder="1"/>
    <xf numFmtId="0" fontId="22" fillId="8" borderId="15" xfId="0" applyFont="1" applyFill="1" applyBorder="1" applyAlignment="1">
      <alignment horizontal="left"/>
    </xf>
    <xf numFmtId="0" fontId="18" fillId="7" borderId="15" xfId="0" applyFont="1" applyFill="1" applyBorder="1" applyAlignment="1">
      <alignment horizontal="left"/>
    </xf>
    <xf numFmtId="0" fontId="12" fillId="8" borderId="11" xfId="4" applyFont="1" applyFill="1" applyBorder="1" applyAlignment="1">
      <alignment horizontal="left"/>
    </xf>
    <xf numFmtId="165" fontId="9" fillId="7" borderId="11" xfId="3" applyNumberFormat="1" applyFont="1" applyFill="1" applyBorder="1" applyAlignment="1">
      <alignment horizontal="left"/>
    </xf>
    <xf numFmtId="0" fontId="18" fillId="7" borderId="16" xfId="3" applyFont="1" applyFill="1" applyBorder="1"/>
    <xf numFmtId="0" fontId="18" fillId="7" borderId="17" xfId="3" applyFont="1" applyFill="1" applyBorder="1" applyAlignment="1">
      <alignment horizontal="left"/>
    </xf>
    <xf numFmtId="165" fontId="18" fillId="7" borderId="17" xfId="3" applyNumberFormat="1" applyFont="1" applyFill="1" applyBorder="1" applyAlignment="1">
      <alignment horizontal="left"/>
    </xf>
    <xf numFmtId="164" fontId="18" fillId="9" borderId="17" xfId="7" applyFont="1" applyFill="1" applyBorder="1" applyAlignment="1">
      <alignment horizontal="right"/>
    </xf>
    <xf numFmtId="3" fontId="18" fillId="10" borderId="17" xfId="3" applyNumberFormat="1" applyFont="1" applyFill="1" applyBorder="1"/>
    <xf numFmtId="3" fontId="18" fillId="9" borderId="17" xfId="3" applyNumberFormat="1" applyFont="1" applyFill="1" applyBorder="1" applyAlignment="1">
      <alignment horizontal="center"/>
    </xf>
    <xf numFmtId="0" fontId="9" fillId="7" borderId="11" xfId="3" applyFont="1" applyFill="1" applyBorder="1" applyAlignment="1">
      <alignment horizontal="left"/>
    </xf>
    <xf numFmtId="0" fontId="18" fillId="7" borderId="15" xfId="3" applyFont="1" applyFill="1" applyBorder="1" applyAlignment="1">
      <alignment horizontal="left"/>
    </xf>
    <xf numFmtId="165" fontId="13" fillId="7" borderId="6" xfId="3" applyNumberFormat="1" applyFont="1" applyFill="1" applyBorder="1" applyAlignment="1">
      <alignment horizontal="left"/>
    </xf>
    <xf numFmtId="0" fontId="10" fillId="7" borderId="15" xfId="3" applyFont="1" applyFill="1" applyBorder="1"/>
    <xf numFmtId="3" fontId="9" fillId="10" borderId="11" xfId="3" applyNumberFormat="1" applyFont="1" applyFill="1" applyBorder="1"/>
    <xf numFmtId="0" fontId="10" fillId="7" borderId="54" xfId="3" applyFont="1" applyFill="1" applyBorder="1"/>
    <xf numFmtId="43" fontId="24" fillId="4" borderId="6" xfId="11" applyFont="1" applyFill="1" applyBorder="1" applyAlignment="1">
      <alignment horizontal="center" wrapText="1"/>
    </xf>
    <xf numFmtId="0" fontId="24" fillId="4" borderId="6" xfId="3" applyFont="1" applyFill="1" applyBorder="1" applyAlignment="1">
      <alignment horizontal="center" wrapText="1"/>
    </xf>
    <xf numFmtId="0" fontId="25" fillId="4" borderId="6" xfId="3" applyFont="1" applyFill="1" applyBorder="1"/>
    <xf numFmtId="0" fontId="25" fillId="4" borderId="6" xfId="3" applyFont="1" applyFill="1" applyBorder="1" applyAlignment="1">
      <alignment horizontal="left"/>
    </xf>
    <xf numFmtId="166" fontId="26" fillId="2" borderId="1" xfId="2" applyNumberFormat="1" applyFont="1"/>
    <xf numFmtId="0" fontId="26" fillId="2" borderId="1" xfId="2" applyFont="1"/>
    <xf numFmtId="3" fontId="25" fillId="14" borderId="6" xfId="3" applyNumberFormat="1" applyFont="1" applyFill="1" applyBorder="1"/>
    <xf numFmtId="9" fontId="26" fillId="2" borderId="1" xfId="2" applyNumberFormat="1" applyFont="1" applyAlignment="1">
      <alignment horizontal="center"/>
    </xf>
    <xf numFmtId="0" fontId="24" fillId="4" borderId="6" xfId="3" applyFont="1" applyFill="1" applyBorder="1"/>
    <xf numFmtId="3" fontId="26" fillId="2" borderId="1" xfId="2" applyNumberFormat="1" applyFont="1"/>
    <xf numFmtId="3" fontId="24" fillId="14" borderId="6" xfId="3" applyNumberFormat="1" applyFont="1" applyFill="1" applyBorder="1"/>
    <xf numFmtId="0" fontId="27" fillId="0" borderId="0" xfId="0" applyFont="1"/>
    <xf numFmtId="3" fontId="26" fillId="18" borderId="1" xfId="2" applyNumberFormat="1" applyFont="1" applyFill="1"/>
    <xf numFmtId="0" fontId="25" fillId="4" borderId="0" xfId="3" applyFont="1" applyFill="1" applyAlignment="1">
      <alignment horizontal="left"/>
    </xf>
    <xf numFmtId="0" fontId="0" fillId="0" borderId="0" xfId="0" applyAlignment="1">
      <alignment wrapText="1"/>
    </xf>
    <xf numFmtId="0" fontId="25" fillId="4" borderId="6" xfId="3" applyFont="1" applyFill="1" applyBorder="1" applyAlignment="1">
      <alignment horizontal="center"/>
    </xf>
    <xf numFmtId="168" fontId="23" fillId="0" borderId="0" xfId="11" applyNumberFormat="1" applyFont="1"/>
    <xf numFmtId="168" fontId="28" fillId="7" borderId="10" xfId="11" applyNumberFormat="1" applyFont="1" applyFill="1" applyBorder="1"/>
    <xf numFmtId="168" fontId="28" fillId="7" borderId="11" xfId="11" applyNumberFormat="1" applyFont="1" applyFill="1" applyBorder="1" applyAlignment="1">
      <alignment horizontal="left"/>
    </xf>
    <xf numFmtId="168" fontId="28" fillId="10" borderId="11" xfId="11" applyNumberFormat="1" applyFont="1" applyFill="1" applyBorder="1"/>
    <xf numFmtId="168" fontId="28" fillId="9" borderId="11" xfId="11" applyNumberFormat="1" applyFont="1" applyFill="1" applyBorder="1" applyAlignment="1">
      <alignment horizontal="center"/>
    </xf>
    <xf numFmtId="168" fontId="3" fillId="0" borderId="0" xfId="11" applyNumberFormat="1" applyFont="1"/>
    <xf numFmtId="9" fontId="9" fillId="9" borderId="11" xfId="1" applyFont="1" applyFill="1" applyBorder="1" applyAlignment="1">
      <alignment horizontal="center"/>
    </xf>
    <xf numFmtId="0" fontId="27" fillId="0" borderId="0" xfId="0" applyFont="1" applyAlignment="1">
      <alignment wrapText="1"/>
    </xf>
    <xf numFmtId="0" fontId="25" fillId="0" borderId="0" xfId="3" applyFont="1"/>
    <xf numFmtId="0" fontId="25" fillId="17" borderId="0" xfId="3" applyFont="1" applyFill="1"/>
    <xf numFmtId="0" fontId="24" fillId="4" borderId="6" xfId="3" applyFont="1" applyFill="1" applyBorder="1" applyAlignment="1">
      <alignment horizontal="left" wrapText="1"/>
    </xf>
    <xf numFmtId="0" fontId="24" fillId="4" borderId="6" xfId="3" applyFont="1" applyFill="1" applyBorder="1" applyAlignment="1">
      <alignment horizontal="left"/>
    </xf>
    <xf numFmtId="164" fontId="24" fillId="4" borderId="6" xfId="7" applyFont="1" applyFill="1" applyBorder="1" applyAlignment="1">
      <alignment horizontal="center" wrapText="1"/>
    </xf>
    <xf numFmtId="0" fontId="25" fillId="0" borderId="0" xfId="0" applyFont="1"/>
    <xf numFmtId="0" fontId="24" fillId="4" borderId="15" xfId="3" applyFont="1" applyFill="1" applyBorder="1" applyAlignment="1">
      <alignment horizontal="left" wrapText="1"/>
    </xf>
    <xf numFmtId="3" fontId="27" fillId="0" borderId="6" xfId="0" applyNumberFormat="1" applyFont="1" applyBorder="1"/>
    <xf numFmtId="0" fontId="27" fillId="0" borderId="6" xfId="0" applyFont="1" applyBorder="1"/>
    <xf numFmtId="3" fontId="29" fillId="10" borderId="15" xfId="3" applyNumberFormat="1" applyFont="1" applyFill="1" applyBorder="1"/>
    <xf numFmtId="3" fontId="29" fillId="9" borderId="15" xfId="3" applyNumberFormat="1" applyFont="1" applyFill="1" applyBorder="1" applyAlignment="1">
      <alignment horizontal="center"/>
    </xf>
    <xf numFmtId="0" fontId="30" fillId="0" borderId="0" xfId="0" applyFont="1"/>
    <xf numFmtId="0" fontId="10" fillId="22" borderId="6" xfId="3" applyFont="1" applyFill="1" applyBorder="1" applyAlignment="1">
      <alignment horizontal="left"/>
    </xf>
    <xf numFmtId="165" fontId="13" fillId="7" borderId="17" xfId="3" applyNumberFormat="1" applyFont="1" applyFill="1" applyBorder="1" applyAlignment="1">
      <alignment horizontal="left"/>
    </xf>
    <xf numFmtId="4" fontId="18" fillId="9" borderId="6" xfId="0" applyNumberFormat="1" applyFont="1" applyFill="1" applyBorder="1" applyAlignment="1">
      <alignment horizontal="right"/>
    </xf>
    <xf numFmtId="4" fontId="18" fillId="9" borderId="17" xfId="0" applyNumberFormat="1" applyFont="1" applyFill="1" applyBorder="1" applyAlignment="1">
      <alignment horizontal="right"/>
    </xf>
    <xf numFmtId="0" fontId="18" fillId="9" borderId="6" xfId="0" applyFont="1" applyFill="1" applyBorder="1" applyAlignment="1">
      <alignment horizontal="right"/>
    </xf>
    <xf numFmtId="4" fontId="18" fillId="9" borderId="15" xfId="0" applyNumberFormat="1" applyFont="1" applyFill="1" applyBorder="1" applyAlignment="1">
      <alignment horizontal="right"/>
    </xf>
    <xf numFmtId="164" fontId="11" fillId="12" borderId="6" xfId="6" applyNumberFormat="1" applyFont="1" applyFill="1" applyBorder="1" applyAlignment="1">
      <alignment horizontal="right"/>
    </xf>
    <xf numFmtId="164" fontId="11" fillId="12" borderId="15" xfId="6" applyNumberFormat="1" applyFont="1" applyFill="1" applyBorder="1" applyAlignment="1">
      <alignment horizontal="right"/>
    </xf>
    <xf numFmtId="0" fontId="18" fillId="7" borderId="22" xfId="3" applyFont="1" applyFill="1" applyBorder="1"/>
    <xf numFmtId="0" fontId="11" fillId="8" borderId="23" xfId="4" applyFont="1" applyFill="1" applyBorder="1" applyAlignment="1">
      <alignment horizontal="left"/>
    </xf>
    <xf numFmtId="0" fontId="18" fillId="7" borderId="23" xfId="3" applyFont="1" applyFill="1" applyBorder="1" applyAlignment="1">
      <alignment horizontal="left"/>
    </xf>
    <xf numFmtId="165" fontId="18" fillId="7" borderId="23" xfId="3" applyNumberFormat="1" applyFont="1" applyFill="1" applyBorder="1" applyAlignment="1">
      <alignment horizontal="left"/>
    </xf>
    <xf numFmtId="164" fontId="18" fillId="9" borderId="23" xfId="7" applyFont="1" applyFill="1" applyBorder="1" applyAlignment="1">
      <alignment horizontal="right"/>
    </xf>
    <xf numFmtId="3" fontId="18" fillId="10" borderId="23" xfId="3" applyNumberFormat="1" applyFont="1" applyFill="1" applyBorder="1"/>
    <xf numFmtId="3" fontId="18" fillId="9" borderId="23" xfId="3" applyNumberFormat="1" applyFont="1" applyFill="1" applyBorder="1" applyAlignment="1">
      <alignment horizontal="center"/>
    </xf>
    <xf numFmtId="0" fontId="10" fillId="23" borderId="6" xfId="3" applyFont="1" applyFill="1" applyBorder="1" applyAlignment="1">
      <alignment horizontal="left"/>
    </xf>
    <xf numFmtId="0" fontId="9" fillId="7" borderId="28" xfId="3" applyFont="1" applyFill="1" applyBorder="1" applyAlignment="1">
      <alignment horizontal="center" wrapText="1"/>
    </xf>
    <xf numFmtId="0" fontId="9" fillId="7" borderId="0" xfId="3" applyFont="1" applyFill="1" applyAlignment="1">
      <alignment horizontal="center" wrapText="1"/>
    </xf>
    <xf numFmtId="0" fontId="28" fillId="7" borderId="0" xfId="3" applyFont="1" applyFill="1" applyAlignment="1">
      <alignment horizontal="center" wrapText="1"/>
    </xf>
    <xf numFmtId="168" fontId="28" fillId="10" borderId="42" xfId="11" applyNumberFormat="1" applyFont="1" applyFill="1" applyBorder="1"/>
    <xf numFmtId="3" fontId="10" fillId="10" borderId="48" xfId="3" applyNumberFormat="1" applyFont="1" applyFill="1" applyBorder="1"/>
    <xf numFmtId="0" fontId="18" fillId="10" borderId="42" xfId="0" applyFont="1" applyFill="1" applyBorder="1"/>
    <xf numFmtId="3" fontId="10" fillId="10" borderId="42" xfId="3" applyNumberFormat="1" applyFont="1" applyFill="1" applyBorder="1"/>
    <xf numFmtId="3" fontId="10" fillId="10" borderId="34" xfId="3" applyNumberFormat="1" applyFont="1" applyFill="1" applyBorder="1"/>
    <xf numFmtId="3" fontId="18" fillId="10" borderId="34" xfId="3" applyNumberFormat="1" applyFont="1" applyFill="1" applyBorder="1"/>
    <xf numFmtId="3" fontId="18" fillId="10" borderId="28" xfId="3" applyNumberFormat="1" applyFont="1" applyFill="1" applyBorder="1"/>
    <xf numFmtId="3" fontId="10" fillId="10" borderId="28" xfId="3" applyNumberFormat="1" applyFont="1" applyFill="1" applyBorder="1"/>
    <xf numFmtId="3" fontId="10" fillId="10" borderId="25" xfId="3" applyNumberFormat="1" applyFont="1" applyFill="1" applyBorder="1"/>
    <xf numFmtId="3" fontId="29" fillId="10" borderId="25" xfId="3" applyNumberFormat="1" applyFont="1" applyFill="1" applyBorder="1"/>
    <xf numFmtId="3" fontId="9" fillId="10" borderId="42" xfId="3" applyNumberFormat="1" applyFont="1" applyFill="1" applyBorder="1"/>
    <xf numFmtId="3" fontId="10" fillId="10" borderId="34" xfId="3" applyNumberFormat="1" applyFont="1" applyFill="1" applyBorder="1" applyAlignment="1">
      <alignment horizontal="right"/>
    </xf>
    <xf numFmtId="3" fontId="9" fillId="10" borderId="27" xfId="3" applyNumberFormat="1" applyFont="1" applyFill="1" applyBorder="1" applyAlignment="1">
      <alignment horizontal="right"/>
    </xf>
    <xf numFmtId="0" fontId="0" fillId="24" borderId="6" xfId="0" applyFill="1" applyBorder="1"/>
    <xf numFmtId="0" fontId="30" fillId="24" borderId="6" xfId="0" applyFont="1" applyFill="1" applyBorder="1"/>
    <xf numFmtId="0" fontId="0" fillId="25" borderId="6" xfId="0" applyFill="1" applyBorder="1"/>
    <xf numFmtId="0" fontId="30" fillId="25" borderId="6" xfId="0" applyFont="1" applyFill="1" applyBorder="1"/>
    <xf numFmtId="0" fontId="0" fillId="20" borderId="6" xfId="0" applyFill="1" applyBorder="1"/>
    <xf numFmtId="0" fontId="30" fillId="20" borderId="6" xfId="0" applyFont="1" applyFill="1" applyBorder="1"/>
    <xf numFmtId="0" fontId="9" fillId="7" borderId="33" xfId="3" applyFont="1" applyFill="1" applyBorder="1" applyAlignment="1">
      <alignment horizontal="left" wrapText="1"/>
    </xf>
    <xf numFmtId="0" fontId="9" fillId="7" borderId="14" xfId="3" applyFont="1" applyFill="1" applyBorder="1" applyAlignment="1">
      <alignment horizontal="left" wrapText="1"/>
    </xf>
    <xf numFmtId="165" fontId="9" fillId="7" borderId="14" xfId="3" applyNumberFormat="1" applyFont="1" applyFill="1" applyBorder="1" applyAlignment="1">
      <alignment horizontal="left" wrapText="1"/>
    </xf>
    <xf numFmtId="164" fontId="9" fillId="7" borderId="14" xfId="7" applyFont="1" applyFill="1" applyBorder="1" applyAlignment="1">
      <alignment horizontal="center" wrapText="1"/>
    </xf>
    <xf numFmtId="0" fontId="9" fillId="7" borderId="14" xfId="3" applyFont="1" applyFill="1" applyBorder="1" applyAlignment="1">
      <alignment horizontal="center" wrapText="1"/>
    </xf>
    <xf numFmtId="0" fontId="9" fillId="7" borderId="39" xfId="3" applyFont="1" applyFill="1" applyBorder="1" applyAlignment="1">
      <alignment horizontal="center" wrapText="1"/>
    </xf>
    <xf numFmtId="0" fontId="0" fillId="24" borderId="17" xfId="0" applyFill="1" applyBorder="1"/>
    <xf numFmtId="0" fontId="0" fillId="25" borderId="17" xfId="0" applyFill="1" applyBorder="1"/>
    <xf numFmtId="0" fontId="0" fillId="20" borderId="17" xfId="0" applyFill="1" applyBorder="1"/>
    <xf numFmtId="0" fontId="0" fillId="24" borderId="15" xfId="0" applyFill="1" applyBorder="1"/>
    <xf numFmtId="0" fontId="0" fillId="25" borderId="15" xfId="0" applyFill="1" applyBorder="1"/>
    <xf numFmtId="0" fontId="0" fillId="20" borderId="15" xfId="0" applyFill="1" applyBorder="1"/>
    <xf numFmtId="0" fontId="18" fillId="7" borderId="22" xfId="0" applyFont="1" applyFill="1" applyBorder="1"/>
    <xf numFmtId="0" fontId="22" fillId="8" borderId="23" xfId="0" applyFont="1" applyFill="1" applyBorder="1" applyAlignment="1">
      <alignment horizontal="left"/>
    </xf>
    <xf numFmtId="0" fontId="18" fillId="7" borderId="23" xfId="0" applyFont="1" applyFill="1" applyBorder="1" applyAlignment="1">
      <alignment horizontal="left"/>
    </xf>
    <xf numFmtId="4" fontId="18" fillId="9" borderId="23" xfId="0" applyNumberFormat="1" applyFont="1" applyFill="1" applyBorder="1" applyAlignment="1">
      <alignment horizontal="right"/>
    </xf>
    <xf numFmtId="0" fontId="0" fillId="24" borderId="23" xfId="0" applyFill="1" applyBorder="1"/>
    <xf numFmtId="0" fontId="0" fillId="25" borderId="23" xfId="0" applyFill="1" applyBorder="1"/>
    <xf numFmtId="0" fontId="0" fillId="20" borderId="23" xfId="0" applyFill="1" applyBorder="1"/>
    <xf numFmtId="168" fontId="3" fillId="26" borderId="11" xfId="11" applyNumberFormat="1" applyFont="1" applyFill="1" applyBorder="1"/>
    <xf numFmtId="168" fontId="3" fillId="26" borderId="12" xfId="11" applyNumberFormat="1" applyFont="1" applyFill="1" applyBorder="1"/>
    <xf numFmtId="0" fontId="0" fillId="26" borderId="11" xfId="0" applyFill="1" applyBorder="1"/>
    <xf numFmtId="0" fontId="0" fillId="26" borderId="12" xfId="0" applyFill="1" applyBorder="1"/>
    <xf numFmtId="165" fontId="13" fillId="7" borderId="32" xfId="3" applyNumberFormat="1" applyFont="1" applyFill="1" applyBorder="1" applyAlignment="1">
      <alignment horizontal="left"/>
    </xf>
    <xf numFmtId="0" fontId="10" fillId="7" borderId="17" xfId="3" applyFont="1" applyFill="1" applyBorder="1"/>
    <xf numFmtId="0" fontId="9" fillId="7" borderId="17" xfId="3" applyFont="1" applyFill="1" applyBorder="1" applyAlignment="1">
      <alignment horizontal="left"/>
    </xf>
    <xf numFmtId="3" fontId="9" fillId="10" borderId="17" xfId="3" applyNumberFormat="1" applyFont="1" applyFill="1" applyBorder="1"/>
    <xf numFmtId="3" fontId="9" fillId="9" borderId="17" xfId="3" applyNumberFormat="1" applyFont="1" applyFill="1" applyBorder="1" applyAlignment="1">
      <alignment horizontal="center"/>
    </xf>
    <xf numFmtId="9" fontId="9" fillId="9" borderId="17" xfId="1" applyFont="1" applyFill="1" applyBorder="1" applyAlignment="1">
      <alignment horizontal="center"/>
    </xf>
    <xf numFmtId="3" fontId="9" fillId="10" borderId="34" xfId="3" applyNumberFormat="1" applyFont="1" applyFill="1" applyBorder="1"/>
    <xf numFmtId="0" fontId="9" fillId="7" borderId="10" xfId="3" applyFont="1" applyFill="1" applyBorder="1"/>
    <xf numFmtId="3" fontId="9" fillId="9" borderId="11" xfId="3" applyNumberFormat="1" applyFont="1" applyFill="1" applyBorder="1" applyAlignment="1">
      <alignment horizontal="center"/>
    </xf>
    <xf numFmtId="0" fontId="10" fillId="7" borderId="57" xfId="3" applyFont="1" applyFill="1" applyBorder="1" applyAlignment="1">
      <alignment horizontal="left"/>
    </xf>
    <xf numFmtId="0" fontId="11" fillId="8" borderId="17" xfId="4" applyFont="1" applyFill="1" applyBorder="1"/>
    <xf numFmtId="0" fontId="11" fillId="8" borderId="15" xfId="4" applyFont="1" applyFill="1" applyBorder="1"/>
    <xf numFmtId="0" fontId="11" fillId="11" borderId="17" xfId="5" applyFont="1" applyFill="1" applyBorder="1" applyAlignment="1">
      <alignment horizontal="left"/>
    </xf>
    <xf numFmtId="0" fontId="12" fillId="11" borderId="11" xfId="5" applyFont="1" applyFill="1" applyBorder="1" applyAlignment="1">
      <alignment horizontal="left"/>
    </xf>
    <xf numFmtId="165" fontId="13" fillId="7" borderId="15" xfId="3" applyNumberFormat="1" applyFont="1" applyFill="1" applyBorder="1" applyAlignment="1">
      <alignment horizontal="left"/>
    </xf>
    <xf numFmtId="0" fontId="10" fillId="7" borderId="59" xfId="3" applyFont="1" applyFill="1" applyBorder="1"/>
    <xf numFmtId="3" fontId="28" fillId="10" borderId="56" xfId="3" applyNumberFormat="1" applyFont="1" applyFill="1" applyBorder="1" applyAlignment="1">
      <alignment horizontal="right"/>
    </xf>
    <xf numFmtId="3" fontId="28" fillId="9" borderId="55" xfId="3" applyNumberFormat="1" applyFont="1" applyFill="1" applyBorder="1" applyAlignment="1">
      <alignment horizontal="right"/>
    </xf>
    <xf numFmtId="164" fontId="28" fillId="9" borderId="55" xfId="7" applyFont="1" applyFill="1" applyBorder="1" applyAlignment="1">
      <alignment horizontal="right"/>
    </xf>
    <xf numFmtId="3" fontId="28" fillId="10" borderId="55" xfId="3" applyNumberFormat="1" applyFont="1" applyFill="1" applyBorder="1" applyAlignment="1">
      <alignment horizontal="right"/>
    </xf>
    <xf numFmtId="164" fontId="18" fillId="9" borderId="55" xfId="7" applyFont="1" applyFill="1" applyBorder="1" applyAlignment="1">
      <alignment horizontal="right"/>
    </xf>
    <xf numFmtId="165" fontId="28" fillId="7" borderId="55" xfId="3" applyNumberFormat="1" applyFont="1" applyFill="1" applyBorder="1" applyAlignment="1">
      <alignment horizontal="left"/>
    </xf>
    <xf numFmtId="0" fontId="28" fillId="7" borderId="55" xfId="3" applyFont="1" applyFill="1" applyBorder="1" applyAlignment="1">
      <alignment horizontal="left"/>
    </xf>
    <xf numFmtId="0" fontId="18" fillId="7" borderId="2" xfId="3" applyFont="1" applyFill="1" applyBorder="1"/>
    <xf numFmtId="0" fontId="18" fillId="7" borderId="29" xfId="3" applyFont="1" applyFill="1" applyBorder="1"/>
    <xf numFmtId="0" fontId="31" fillId="8" borderId="15" xfId="4" applyFont="1" applyFill="1" applyBorder="1" applyAlignment="1">
      <alignment horizontal="left"/>
    </xf>
    <xf numFmtId="0" fontId="0" fillId="26" borderId="3" xfId="0" applyFill="1" applyBorder="1"/>
    <xf numFmtId="0" fontId="0" fillId="26" borderId="4" xfId="0" applyFill="1" applyBorder="1"/>
    <xf numFmtId="0" fontId="0" fillId="20" borderId="7" xfId="0" applyFill="1" applyBorder="1"/>
    <xf numFmtId="0" fontId="0" fillId="24" borderId="9" xfId="0" applyFill="1" applyBorder="1"/>
    <xf numFmtId="0" fontId="0" fillId="25" borderId="9" xfId="0" applyFill="1" applyBorder="1"/>
    <xf numFmtId="0" fontId="0" fillId="20" borderId="9" xfId="0" applyFill="1" applyBorder="1"/>
    <xf numFmtId="0" fontId="0" fillId="20" borderId="13" xfId="0" applyFill="1" applyBorder="1"/>
    <xf numFmtId="3" fontId="18" fillId="10" borderId="6" xfId="3" applyNumberFormat="1" applyFont="1" applyFill="1" applyBorder="1"/>
    <xf numFmtId="3" fontId="18" fillId="10" borderId="48" xfId="3" applyNumberFormat="1" applyFont="1" applyFill="1" applyBorder="1"/>
    <xf numFmtId="9" fontId="32" fillId="9" borderId="6" xfId="1" applyFont="1" applyFill="1" applyBorder="1" applyAlignment="1">
      <alignment horizontal="center"/>
    </xf>
    <xf numFmtId="9" fontId="32" fillId="9" borderId="17" xfId="1" applyFont="1" applyFill="1" applyBorder="1" applyAlignment="1">
      <alignment horizontal="center"/>
    </xf>
    <xf numFmtId="4" fontId="0" fillId="0" borderId="0" xfId="10" applyNumberFormat="1" applyFont="1"/>
    <xf numFmtId="4" fontId="0" fillId="0" borderId="0" xfId="0" applyNumberFormat="1"/>
    <xf numFmtId="4" fontId="9" fillId="7" borderId="0" xfId="3" applyNumberFormat="1" applyFont="1" applyFill="1" applyAlignment="1">
      <alignment horizontal="center" wrapText="1"/>
    </xf>
    <xf numFmtId="4" fontId="3" fillId="26" borderId="11" xfId="11" applyNumberFormat="1" applyFont="1" applyFill="1" applyBorder="1"/>
    <xf numFmtId="4" fontId="0" fillId="24" borderId="17" xfId="0" applyNumberFormat="1" applyFill="1" applyBorder="1"/>
    <xf numFmtId="4" fontId="0" fillId="24" borderId="15" xfId="0" applyNumberFormat="1" applyFill="1" applyBorder="1"/>
    <xf numFmtId="4" fontId="0" fillId="26" borderId="11" xfId="0" applyNumberFormat="1" applyFill="1" applyBorder="1"/>
    <xf numFmtId="4" fontId="0" fillId="24" borderId="23" xfId="0" applyNumberFormat="1" applyFill="1" applyBorder="1"/>
    <xf numFmtId="4" fontId="0" fillId="24" borderId="6" xfId="0" applyNumberFormat="1" applyFill="1" applyBorder="1"/>
    <xf numFmtId="4" fontId="30" fillId="24" borderId="6" xfId="0" applyNumberFormat="1" applyFont="1" applyFill="1" applyBorder="1"/>
    <xf numFmtId="4" fontId="0" fillId="24" borderId="6" xfId="10" applyNumberFormat="1" applyFont="1" applyFill="1" applyBorder="1"/>
    <xf numFmtId="4" fontId="0" fillId="26" borderId="3" xfId="0" applyNumberFormat="1" applyFill="1" applyBorder="1"/>
    <xf numFmtId="4" fontId="0" fillId="24" borderId="9" xfId="0" applyNumberFormat="1" applyFill="1" applyBorder="1"/>
    <xf numFmtId="168" fontId="28" fillId="9" borderId="11" xfId="11" applyNumberFormat="1" applyFont="1" applyFill="1" applyBorder="1" applyAlignment="1">
      <alignment horizontal="right"/>
    </xf>
    <xf numFmtId="4" fontId="0" fillId="27" borderId="17" xfId="0" applyNumberFormat="1" applyFill="1" applyBorder="1"/>
    <xf numFmtId="4" fontId="0" fillId="27" borderId="0" xfId="0" applyNumberFormat="1" applyFill="1"/>
    <xf numFmtId="4" fontId="3" fillId="27" borderId="11" xfId="11" applyNumberFormat="1" applyFont="1" applyFill="1" applyBorder="1"/>
    <xf numFmtId="4" fontId="0" fillId="27" borderId="3" xfId="0" applyNumberFormat="1" applyFill="1" applyBorder="1"/>
    <xf numFmtId="0" fontId="0" fillId="26" borderId="58" xfId="0" applyFill="1" applyBorder="1"/>
    <xf numFmtId="0" fontId="0" fillId="26" borderId="10" xfId="0" applyFill="1" applyBorder="1"/>
    <xf numFmtId="4" fontId="9" fillId="22" borderId="0" xfId="3" applyNumberFormat="1" applyFont="1" applyFill="1" applyAlignment="1">
      <alignment horizontal="center" wrapText="1"/>
    </xf>
    <xf numFmtId="0" fontId="23" fillId="8" borderId="11" xfId="11" applyNumberFormat="1" applyFont="1" applyFill="1" applyBorder="1" applyAlignment="1">
      <alignment horizontal="left"/>
    </xf>
    <xf numFmtId="165" fontId="9" fillId="13" borderId="42" xfId="3" applyNumberFormat="1" applyFont="1" applyFill="1" applyBorder="1" applyAlignment="1">
      <alignment horizontal="center"/>
    </xf>
    <xf numFmtId="165" fontId="9" fillId="13" borderId="58" xfId="3" applyNumberFormat="1" applyFont="1" applyFill="1" applyBorder="1" applyAlignment="1">
      <alignment horizontal="center"/>
    </xf>
    <xf numFmtId="0" fontId="24" fillId="4" borderId="48" xfId="3" applyFont="1" applyFill="1" applyBorder="1" applyAlignment="1">
      <alignment horizontal="left"/>
    </xf>
    <xf numFmtId="0" fontId="24" fillId="4" borderId="47" xfId="3" applyFont="1" applyFill="1" applyBorder="1" applyAlignment="1">
      <alignment horizontal="left"/>
    </xf>
    <xf numFmtId="0" fontId="24" fillId="4" borderId="46" xfId="3" applyFont="1" applyFill="1" applyBorder="1" applyAlignment="1">
      <alignment horizontal="left"/>
    </xf>
    <xf numFmtId="0" fontId="0" fillId="0" borderId="4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15" borderId="33" xfId="0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14" fillId="15" borderId="14" xfId="0" applyFont="1" applyFill="1" applyBorder="1" applyAlignment="1">
      <alignment horizontal="center" vertical="center"/>
    </xf>
    <xf numFmtId="0" fontId="14" fillId="15" borderId="23" xfId="0" applyFont="1" applyFill="1" applyBorder="1" applyAlignment="1">
      <alignment horizontal="center" vertical="center"/>
    </xf>
    <xf numFmtId="0" fontId="14" fillId="15" borderId="20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9" fillId="19" borderId="0" xfId="0" applyFont="1" applyFill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 wrapText="1"/>
    </xf>
    <xf numFmtId="0" fontId="20" fillId="20" borderId="8" xfId="0" applyFont="1" applyFill="1" applyBorder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/>
    </xf>
    <xf numFmtId="0" fontId="20" fillId="20" borderId="5" xfId="0" applyFont="1" applyFill="1" applyBorder="1" applyAlignment="1">
      <alignment horizontal="center" vertical="center"/>
    </xf>
    <xf numFmtId="0" fontId="20" fillId="20" borderId="8" xfId="0" applyFont="1" applyFill="1" applyBorder="1" applyAlignment="1">
      <alignment horizontal="center" vertical="center"/>
    </xf>
    <xf numFmtId="0" fontId="20" fillId="20" borderId="5" xfId="0" applyFont="1" applyFill="1" applyBorder="1" applyAlignment="1">
      <alignment horizontal="center" vertical="center" wrapText="1"/>
    </xf>
    <xf numFmtId="0" fontId="20" fillId="20" borderId="33" xfId="0" applyFont="1" applyFill="1" applyBorder="1" applyAlignment="1">
      <alignment horizontal="center" vertical="center" wrapText="1"/>
    </xf>
    <xf numFmtId="0" fontId="20" fillId="20" borderId="22" xfId="0" applyFont="1" applyFill="1" applyBorder="1" applyAlignment="1">
      <alignment horizontal="center" vertical="center" wrapText="1"/>
    </xf>
    <xf numFmtId="0" fontId="14" fillId="20" borderId="14" xfId="0" applyFont="1" applyFill="1" applyBorder="1" applyAlignment="1">
      <alignment horizontal="center" vertical="center"/>
    </xf>
    <xf numFmtId="0" fontId="14" fillId="20" borderId="23" xfId="0" applyFont="1" applyFill="1" applyBorder="1" applyAlignment="1">
      <alignment horizontal="center" vertical="center"/>
    </xf>
    <xf numFmtId="0" fontId="14" fillId="20" borderId="17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4" fillId="20" borderId="20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4" fillId="15" borderId="9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3" fontId="0" fillId="0" borderId="0" xfId="0" applyNumberFormat="1"/>
  </cellXfs>
  <cellStyles count="14">
    <cellStyle name="40% - Accent6 2" xfId="6" xr:uid="{CA68DCCC-52F0-4E9A-8F67-8AC0E1DFB7E8}"/>
    <cellStyle name="Accent2 - 20%" xfId="5" xr:uid="{37DC839C-F374-4D09-9E5C-F812E98447CA}"/>
    <cellStyle name="Accent2 - 40%" xfId="4" xr:uid="{AF7BA2D3-F864-410A-8647-A2CAC905C96B}"/>
    <cellStyle name="Comma" xfId="11" builtinId="3"/>
    <cellStyle name="Comma 4" xfId="7" xr:uid="{BB28FB5D-C0E1-4B32-8144-51966430B1C8}"/>
    <cellStyle name="Comma 4 2" xfId="12" xr:uid="{6063CBC9-2125-49B2-BFA4-FB059E5FB4F9}"/>
    <cellStyle name="Currency" xfId="10" builtinId="4"/>
    <cellStyle name="Currency 2" xfId="13" xr:uid="{2E3E548A-9120-477D-80DD-7146BC9C299B}"/>
    <cellStyle name="Hyperlink" xfId="8" builtinId="8"/>
    <cellStyle name="Hyperlink 2" xfId="9" xr:uid="{2279B002-EB59-4480-8E58-D161BCB68950}"/>
    <cellStyle name="Input" xfId="2" builtinId="20"/>
    <cellStyle name="Normal" xfId="0" builtinId="0"/>
    <cellStyle name="Normal 198" xfId="3" xr:uid="{B032765C-6FBD-4664-9F23-DD51DF1B1672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Willie@accuenergy.com" TargetMode="External"/><Relationship Id="rId13" Type="http://schemas.openxmlformats.org/officeDocument/2006/relationships/hyperlink" Target="mailto:admin@sondrekby.co.za" TargetMode="External"/><Relationship Id="rId18" Type="http://schemas.openxmlformats.org/officeDocument/2006/relationships/hyperlink" Target="mailto:sales1@innomatic.co.za" TargetMode="External"/><Relationship Id="rId26" Type="http://schemas.openxmlformats.org/officeDocument/2006/relationships/hyperlink" Target="mailto:info@enclosuresolutions.co.za" TargetMode="External"/><Relationship Id="rId3" Type="http://schemas.openxmlformats.org/officeDocument/2006/relationships/hyperlink" Target="mailto:bertusr@arb.co.za" TargetMode="External"/><Relationship Id="rId21" Type="http://schemas.openxmlformats.org/officeDocument/2006/relationships/hyperlink" Target="mailto:attie@abcsolar.co.za" TargetMode="External"/><Relationship Id="rId7" Type="http://schemas.openxmlformats.org/officeDocument/2006/relationships/hyperlink" Target="mailto:jordan@liteglo.co.za" TargetMode="External"/><Relationship Id="rId12" Type="http://schemas.openxmlformats.org/officeDocument/2006/relationships/hyperlink" Target="mailto:kimberley@coastalhire.co.za" TargetMode="External"/><Relationship Id="rId17" Type="http://schemas.openxmlformats.org/officeDocument/2006/relationships/hyperlink" Target="mailto:raheemahs@communica.co.za" TargetMode="External"/><Relationship Id="rId25" Type="http://schemas.openxmlformats.org/officeDocument/2006/relationships/hyperlink" Target="mailto:elri@subsaharasolar.co.za" TargetMode="External"/><Relationship Id="rId2" Type="http://schemas.openxmlformats.org/officeDocument/2006/relationships/hyperlink" Target="mailto:stefanm@arb.co.za" TargetMode="External"/><Relationship Id="rId16" Type="http://schemas.openxmlformats.org/officeDocument/2006/relationships/hyperlink" Target="mailto:johann@T3plant.co.za" TargetMode="External"/><Relationship Id="rId20" Type="http://schemas.openxmlformats.org/officeDocument/2006/relationships/hyperlink" Target="mailto:solar.sales1@innomatic.co.za" TargetMode="External"/><Relationship Id="rId1" Type="http://schemas.openxmlformats.org/officeDocument/2006/relationships/hyperlink" Target="mailto:marinus@herholdts.co.za" TargetMode="External"/><Relationship Id="rId6" Type="http://schemas.openxmlformats.org/officeDocument/2006/relationships/hyperlink" Target="mailto:luke@keyelectric.co.za" TargetMode="External"/><Relationship Id="rId11" Type="http://schemas.openxmlformats.org/officeDocument/2006/relationships/hyperlink" Target="mailto:sales7@lumaxenergy.com" TargetMode="External"/><Relationship Id="rId24" Type="http://schemas.openxmlformats.org/officeDocument/2006/relationships/hyperlink" Target="mailto:stephan.debeer@herholdts.co.za" TargetMode="External"/><Relationship Id="rId5" Type="http://schemas.openxmlformats.org/officeDocument/2006/relationships/hyperlink" Target="mailto:gideon@vescotech.co.za" TargetMode="External"/><Relationship Id="rId15" Type="http://schemas.openxmlformats.org/officeDocument/2006/relationships/hyperlink" Target="mailto:juanrer@arb.co.za" TargetMode="External"/><Relationship Id="rId23" Type="http://schemas.openxmlformats.org/officeDocument/2006/relationships/hyperlink" Target="mailto:derrick.devilliers@menloelectric.com" TargetMode="External"/><Relationship Id="rId10" Type="http://schemas.openxmlformats.org/officeDocument/2006/relationships/hyperlink" Target="mailto:sales@lumaxenergy.com" TargetMode="External"/><Relationship Id="rId19" Type="http://schemas.openxmlformats.org/officeDocument/2006/relationships/hyperlink" Target="mailto:jason.campbell@ibc-solar.co.za" TargetMode="External"/><Relationship Id="rId4" Type="http://schemas.openxmlformats.org/officeDocument/2006/relationships/hyperlink" Target="mailto:brandong@acdc.co.za" TargetMode="External"/><Relationship Id="rId9" Type="http://schemas.openxmlformats.org/officeDocument/2006/relationships/hyperlink" Target="mailto:Sales@sondrekby.co.za" TargetMode="External"/><Relationship Id="rId14" Type="http://schemas.openxmlformats.org/officeDocument/2006/relationships/hyperlink" Target="mailto:Rista@accuenergy.com" TargetMode="External"/><Relationship Id="rId22" Type="http://schemas.openxmlformats.org/officeDocument/2006/relationships/hyperlink" Target="mailto:michael.stols@kathea.co.z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rinus@herholdts.co.za" TargetMode="External"/><Relationship Id="rId18" Type="http://schemas.openxmlformats.org/officeDocument/2006/relationships/hyperlink" Target="mailto:marinus@herholdts.co.za" TargetMode="External"/><Relationship Id="rId26" Type="http://schemas.openxmlformats.org/officeDocument/2006/relationships/hyperlink" Target="mailto:Willie@accuenergy.com" TargetMode="External"/><Relationship Id="rId21" Type="http://schemas.openxmlformats.org/officeDocument/2006/relationships/hyperlink" Target="mailto:brandong@acdc.co.za" TargetMode="External"/><Relationship Id="rId34" Type="http://schemas.openxmlformats.org/officeDocument/2006/relationships/hyperlink" Target="mailto:jason.campbell@ibc-solar.co.za" TargetMode="External"/><Relationship Id="rId7" Type="http://schemas.openxmlformats.org/officeDocument/2006/relationships/hyperlink" Target="mailto:luke@keyelectric.co.za" TargetMode="External"/><Relationship Id="rId12" Type="http://schemas.openxmlformats.org/officeDocument/2006/relationships/hyperlink" Target="mailto:stephan.debeer@herholdts.co.za" TargetMode="External"/><Relationship Id="rId17" Type="http://schemas.openxmlformats.org/officeDocument/2006/relationships/hyperlink" Target="mailto:sales1@innomatic.co.za" TargetMode="External"/><Relationship Id="rId25" Type="http://schemas.openxmlformats.org/officeDocument/2006/relationships/hyperlink" Target="mailto:jordan@liteglo.co.za" TargetMode="External"/><Relationship Id="rId33" Type="http://schemas.openxmlformats.org/officeDocument/2006/relationships/hyperlink" Target="mailto:raheemahs@communica.co.za" TargetMode="External"/><Relationship Id="rId38" Type="http://schemas.openxmlformats.org/officeDocument/2006/relationships/hyperlink" Target="mailto:info@enclosuresolutions.co.za" TargetMode="External"/><Relationship Id="rId2" Type="http://schemas.openxmlformats.org/officeDocument/2006/relationships/hyperlink" Target="mailto:bertusr@arb.co.za" TargetMode="External"/><Relationship Id="rId16" Type="http://schemas.openxmlformats.org/officeDocument/2006/relationships/hyperlink" Target="mailto:stefanm@arb.co.za" TargetMode="External"/><Relationship Id="rId20" Type="http://schemas.openxmlformats.org/officeDocument/2006/relationships/hyperlink" Target="mailto:bertusr@arb.co.za" TargetMode="External"/><Relationship Id="rId29" Type="http://schemas.openxmlformats.org/officeDocument/2006/relationships/hyperlink" Target="mailto:sales@lumaxenergy.com" TargetMode="External"/><Relationship Id="rId1" Type="http://schemas.openxmlformats.org/officeDocument/2006/relationships/hyperlink" Target="mailto:stefanm@arb.co.za" TargetMode="External"/><Relationship Id="rId6" Type="http://schemas.openxmlformats.org/officeDocument/2006/relationships/hyperlink" Target="mailto:gideon@vescotech.co.za" TargetMode="External"/><Relationship Id="rId11" Type="http://schemas.openxmlformats.org/officeDocument/2006/relationships/hyperlink" Target="mailto:solar.sales1@innomatic.co.za" TargetMode="External"/><Relationship Id="rId24" Type="http://schemas.openxmlformats.org/officeDocument/2006/relationships/hyperlink" Target="mailto:stephan.debeer@herholdts.co.za" TargetMode="External"/><Relationship Id="rId32" Type="http://schemas.openxmlformats.org/officeDocument/2006/relationships/hyperlink" Target="mailto:johann@T3plant.co.za" TargetMode="External"/><Relationship Id="rId37" Type="http://schemas.openxmlformats.org/officeDocument/2006/relationships/hyperlink" Target="mailto:michael.stols@kathea.co.za" TargetMode="External"/><Relationship Id="rId5" Type="http://schemas.openxmlformats.org/officeDocument/2006/relationships/hyperlink" Target="mailto:brandong@acdc.co.za" TargetMode="External"/><Relationship Id="rId15" Type="http://schemas.openxmlformats.org/officeDocument/2006/relationships/hyperlink" Target="mailto:bertusr@arb.co.za" TargetMode="External"/><Relationship Id="rId23" Type="http://schemas.openxmlformats.org/officeDocument/2006/relationships/hyperlink" Target="mailto:juanrer@arb.co.za" TargetMode="External"/><Relationship Id="rId28" Type="http://schemas.openxmlformats.org/officeDocument/2006/relationships/hyperlink" Target="mailto:Sales@sondrekby.co.za" TargetMode="External"/><Relationship Id="rId36" Type="http://schemas.openxmlformats.org/officeDocument/2006/relationships/hyperlink" Target="mailto:attie@abcsolar.co.za" TargetMode="External"/><Relationship Id="rId10" Type="http://schemas.openxmlformats.org/officeDocument/2006/relationships/hyperlink" Target="mailto:derrick.devilliers@menloelectric.com" TargetMode="External"/><Relationship Id="rId19" Type="http://schemas.openxmlformats.org/officeDocument/2006/relationships/hyperlink" Target="mailto:stefanm@arb.co.za" TargetMode="External"/><Relationship Id="rId31" Type="http://schemas.openxmlformats.org/officeDocument/2006/relationships/hyperlink" Target="mailto:kimberley@coastalhire.co.za" TargetMode="External"/><Relationship Id="rId4" Type="http://schemas.openxmlformats.org/officeDocument/2006/relationships/hyperlink" Target="mailto:marinus@herholdts.co.za" TargetMode="External"/><Relationship Id="rId9" Type="http://schemas.openxmlformats.org/officeDocument/2006/relationships/hyperlink" Target="mailto:elri@subsaharasolar.co.za" TargetMode="External"/><Relationship Id="rId14" Type="http://schemas.openxmlformats.org/officeDocument/2006/relationships/hyperlink" Target="mailto:juanrer@arb.co.za" TargetMode="External"/><Relationship Id="rId22" Type="http://schemas.openxmlformats.org/officeDocument/2006/relationships/hyperlink" Target="mailto:gideon@vescotech.co.za" TargetMode="External"/><Relationship Id="rId27" Type="http://schemas.openxmlformats.org/officeDocument/2006/relationships/hyperlink" Target="mailto:Rista@accuenergy.com" TargetMode="External"/><Relationship Id="rId30" Type="http://schemas.openxmlformats.org/officeDocument/2006/relationships/hyperlink" Target="mailto:sales7@lumaxenergy.com" TargetMode="External"/><Relationship Id="rId35" Type="http://schemas.openxmlformats.org/officeDocument/2006/relationships/hyperlink" Target="mailto:solar.sales1@innomatic.co.za" TargetMode="External"/><Relationship Id="rId8" Type="http://schemas.openxmlformats.org/officeDocument/2006/relationships/hyperlink" Target="mailto:stephan.debeer@herholdts.co.za" TargetMode="External"/><Relationship Id="rId3" Type="http://schemas.openxmlformats.org/officeDocument/2006/relationships/hyperlink" Target="mailto:juanrer@arb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BCB8-979E-4011-87FF-B1143FBC05E0}">
  <dimension ref="A1:AB473"/>
  <sheetViews>
    <sheetView tabSelected="1" zoomScale="69" workbookViewId="0">
      <pane ySplit="3" topLeftCell="A238" activePane="bottomLeft" state="frozen"/>
      <selection pane="bottomLeft" activeCell="Z258" sqref="Z258:AB272"/>
    </sheetView>
  </sheetViews>
  <sheetFormatPr defaultRowHeight="14.4" x14ac:dyDescent="0.3"/>
  <cols>
    <col min="1" max="1" width="5.33203125" customWidth="1"/>
    <col min="2" max="2" width="23.5546875" bestFit="1" customWidth="1"/>
    <col min="3" max="3" width="64.33203125" bestFit="1" customWidth="1"/>
    <col min="4" max="4" width="145.33203125" hidden="1" customWidth="1"/>
    <col min="5" max="5" width="28.6640625" customWidth="1"/>
    <col min="6" max="6" width="19.6640625" style="177" customWidth="1"/>
    <col min="7" max="7" width="14.44140625" style="177" customWidth="1"/>
    <col min="8" max="9" width="8.88671875" style="177"/>
    <col min="10" max="10" width="12.6640625" style="177" bestFit="1" customWidth="1"/>
    <col min="11" max="11" width="8.88671875" style="177"/>
    <col min="12" max="12" width="12.6640625" style="177" bestFit="1" customWidth="1"/>
    <col min="13" max="13" width="11.33203125" style="177" bestFit="1" customWidth="1"/>
    <col min="14" max="14" width="8.88671875" hidden="1" customWidth="1"/>
    <col min="15" max="15" width="17.88671875" style="408" hidden="1" customWidth="1"/>
    <col min="16" max="16" width="18.44140625" style="422" hidden="1" customWidth="1"/>
    <col min="17" max="17" width="9.5546875" style="422" hidden="1" customWidth="1"/>
    <col min="18" max="18" width="8.88671875" style="422" hidden="1" customWidth="1"/>
    <col min="19" max="19" width="16.21875" hidden="1" customWidth="1"/>
    <col min="20" max="25" width="8.88671875" hidden="1" customWidth="1"/>
    <col min="27" max="27" width="20.21875" customWidth="1"/>
    <col min="28" max="28" width="17.88671875" customWidth="1"/>
  </cols>
  <sheetData>
    <row r="1" spans="1:28" x14ac:dyDescent="0.3">
      <c r="O1" s="407"/>
      <c r="P1" s="408"/>
      <c r="Q1" s="408"/>
      <c r="R1" s="408"/>
      <c r="AA1" t="s">
        <v>7</v>
      </c>
      <c r="AB1" s="469">
        <f>J471</f>
        <v>0</v>
      </c>
    </row>
    <row r="2" spans="1:28" ht="15" thickBot="1" x14ac:dyDescent="0.35">
      <c r="O2" s="408">
        <f>L471</f>
        <v>0</v>
      </c>
      <c r="P2" s="408"/>
      <c r="Q2" s="408"/>
      <c r="R2" s="408"/>
      <c r="AA2" t="s">
        <v>10</v>
      </c>
      <c r="AB2" s="469">
        <f>M471</f>
        <v>0</v>
      </c>
    </row>
    <row r="3" spans="1:28" ht="29.4" thickBot="1" x14ac:dyDescent="0.35">
      <c r="B3" s="347" t="s">
        <v>0</v>
      </c>
      <c r="C3" s="348" t="s">
        <v>1</v>
      </c>
      <c r="D3" s="348"/>
      <c r="E3" s="348" t="s">
        <v>2</v>
      </c>
      <c r="F3" s="349" t="s">
        <v>3</v>
      </c>
      <c r="G3" s="350" t="s">
        <v>4</v>
      </c>
      <c r="H3" s="351" t="s">
        <v>5</v>
      </c>
      <c r="I3" s="351" t="s">
        <v>6</v>
      </c>
      <c r="J3" s="351" t="s">
        <v>7</v>
      </c>
      <c r="K3" s="351" t="s">
        <v>8</v>
      </c>
      <c r="L3" s="351" t="s">
        <v>9</v>
      </c>
      <c r="M3" s="352" t="s">
        <v>10</v>
      </c>
      <c r="N3" s="325" t="s">
        <v>817</v>
      </c>
      <c r="O3" s="409" t="s">
        <v>818</v>
      </c>
      <c r="P3" s="427" t="s">
        <v>819</v>
      </c>
      <c r="Q3" s="427" t="s">
        <v>820</v>
      </c>
      <c r="R3" s="427" t="s">
        <v>821</v>
      </c>
      <c r="S3" s="326" t="s">
        <v>822</v>
      </c>
      <c r="T3" s="326" t="s">
        <v>823</v>
      </c>
      <c r="U3" s="327" t="s">
        <v>824</v>
      </c>
      <c r="V3" s="327" t="s">
        <v>825</v>
      </c>
      <c r="W3" s="327" t="s">
        <v>826</v>
      </c>
      <c r="X3" s="327" t="s">
        <v>827</v>
      </c>
      <c r="Y3" s="327" t="s">
        <v>828</v>
      </c>
      <c r="AA3" t="s">
        <v>843</v>
      </c>
      <c r="AB3" s="469">
        <f>L471</f>
        <v>0</v>
      </c>
    </row>
    <row r="4" spans="1:28" s="294" customFormat="1" ht="15" thickBot="1" x14ac:dyDescent="0.35">
      <c r="A4" s="289"/>
      <c r="B4" s="290"/>
      <c r="C4" s="428" t="s">
        <v>11</v>
      </c>
      <c r="D4" s="291"/>
      <c r="E4" s="291"/>
      <c r="F4" s="291"/>
      <c r="G4" s="420"/>
      <c r="H4" s="292"/>
      <c r="I4" s="293" t="s">
        <v>12</v>
      </c>
      <c r="J4" s="292">
        <f>SUM(J5:J133)</f>
        <v>0</v>
      </c>
      <c r="K4" s="293"/>
      <c r="L4" s="292">
        <f>SUM(L5:L133)</f>
        <v>0</v>
      </c>
      <c r="M4" s="328">
        <f>SUM(M5:M133)</f>
        <v>0</v>
      </c>
      <c r="N4" s="366" t="s">
        <v>12</v>
      </c>
      <c r="O4" s="410"/>
      <c r="P4" s="423">
        <f>SUM(P5:P5)</f>
        <v>0</v>
      </c>
      <c r="Q4" s="423">
        <f>SUM(Q5:Q5)</f>
        <v>0</v>
      </c>
      <c r="R4" s="423">
        <f>SUM(R5:R5)</f>
        <v>0</v>
      </c>
      <c r="S4" s="366"/>
      <c r="T4" s="366"/>
      <c r="U4" s="366"/>
      <c r="V4" s="366"/>
      <c r="W4" s="366"/>
      <c r="X4" s="366"/>
      <c r="Y4" s="367"/>
    </row>
    <row r="5" spans="1:28" ht="15" thickBot="1" x14ac:dyDescent="0.35">
      <c r="A5" s="243"/>
      <c r="B5" s="247" t="s">
        <v>13</v>
      </c>
      <c r="C5" s="248" t="s">
        <v>14</v>
      </c>
      <c r="D5" s="249" t="s">
        <v>15</v>
      </c>
      <c r="E5" s="249"/>
      <c r="F5" s="167">
        <v>45757</v>
      </c>
      <c r="G5" s="312">
        <f>2.8*550</f>
        <v>1540</v>
      </c>
      <c r="H5" s="24" t="str">
        <f t="shared" ref="H5:H27" si="0">IFERROR(L5/I5,"-")</f>
        <v>-</v>
      </c>
      <c r="I5" s="25"/>
      <c r="J5" s="24">
        <f t="shared" ref="J5:J27" si="1">G5*I5</f>
        <v>0</v>
      </c>
      <c r="K5" s="26">
        <v>0.25</v>
      </c>
      <c r="L5" s="24">
        <f t="shared" ref="L5:L27" si="2">J5*(1+K5)</f>
        <v>0</v>
      </c>
      <c r="M5" s="332">
        <f t="shared" ref="M5:M27" si="3">L5-J5</f>
        <v>0</v>
      </c>
      <c r="N5" s="353"/>
      <c r="O5" s="411"/>
      <c r="P5" s="421">
        <f>O5*N5</f>
        <v>0</v>
      </c>
      <c r="Q5" s="421">
        <f>J5-P5</f>
        <v>0</v>
      </c>
      <c r="R5" s="421">
        <f>SUM(T5:Y5)</f>
        <v>0</v>
      </c>
      <c r="S5" s="354"/>
      <c r="T5" s="355"/>
      <c r="U5" s="355"/>
      <c r="V5" s="355"/>
      <c r="W5" s="355"/>
      <c r="X5" s="355"/>
      <c r="Y5" s="355"/>
    </row>
    <row r="6" spans="1:28" ht="15" thickBot="1" x14ac:dyDescent="0.35">
      <c r="A6" s="243"/>
      <c r="B6" s="250"/>
      <c r="C6" s="251" t="s">
        <v>17</v>
      </c>
      <c r="D6" s="252"/>
      <c r="E6" s="252"/>
      <c r="F6" s="252"/>
      <c r="G6" s="253"/>
      <c r="H6" s="254"/>
      <c r="I6" s="255" t="s">
        <v>12</v>
      </c>
      <c r="J6" s="254"/>
      <c r="K6" s="255"/>
      <c r="L6" s="254"/>
      <c r="M6" s="330"/>
      <c r="N6" s="426" t="s">
        <v>12</v>
      </c>
      <c r="O6" s="413"/>
      <c r="P6" s="423">
        <f>SUM(P7:P7)</f>
        <v>0</v>
      </c>
      <c r="Q6" s="423">
        <f>SUM(Q7:Q7)</f>
        <v>0</v>
      </c>
      <c r="R6" s="423">
        <f>SUM(R7:R7)</f>
        <v>0</v>
      </c>
      <c r="S6" s="369"/>
      <c r="T6" s="425"/>
      <c r="U6" s="368"/>
      <c r="V6" s="368"/>
      <c r="W6" s="368"/>
      <c r="X6" s="368"/>
      <c r="Y6" s="369"/>
    </row>
    <row r="7" spans="1:28" ht="15" thickBot="1" x14ac:dyDescent="0.35">
      <c r="A7" s="243"/>
      <c r="B7" s="359" t="s">
        <v>18</v>
      </c>
      <c r="C7" s="360" t="s">
        <v>19</v>
      </c>
      <c r="D7" s="361"/>
      <c r="E7" s="361" t="s">
        <v>20</v>
      </c>
      <c r="F7" s="167">
        <v>45630</v>
      </c>
      <c r="G7" s="362">
        <v>727476.96</v>
      </c>
      <c r="H7" s="169" t="str">
        <f t="shared" ref="H7" si="4">IFERROR(L7/I7,"-")</f>
        <v>-</v>
      </c>
      <c r="I7" s="170"/>
      <c r="J7" s="169">
        <f t="shared" ref="J7" si="5">G7*I7</f>
        <v>0</v>
      </c>
      <c r="K7" s="171">
        <f t="shared" ref="K7" si="6">$K$5</f>
        <v>0.25</v>
      </c>
      <c r="L7" s="169">
        <f t="shared" ref="L7" si="7">J7*(1+K7)</f>
        <v>0</v>
      </c>
      <c r="M7" s="335">
        <f t="shared" ref="M7" si="8">L7-J7</f>
        <v>0</v>
      </c>
      <c r="N7" s="363"/>
      <c r="O7" s="414"/>
      <c r="P7" s="421">
        <f>O7*N7</f>
        <v>0</v>
      </c>
      <c r="Q7" s="421">
        <f>J7-P7</f>
        <v>0</v>
      </c>
      <c r="R7" s="421">
        <f>SUM(T7:Y7)</f>
        <v>0</v>
      </c>
      <c r="S7" s="364"/>
      <c r="T7" s="365"/>
      <c r="U7" s="365"/>
      <c r="V7" s="365"/>
      <c r="W7" s="365"/>
      <c r="X7" s="365"/>
      <c r="Y7" s="365"/>
    </row>
    <row r="8" spans="1:28" ht="15" thickBot="1" x14ac:dyDescent="0.35">
      <c r="A8" s="243"/>
      <c r="B8" s="250"/>
      <c r="C8" s="251" t="s">
        <v>21</v>
      </c>
      <c r="D8" s="252"/>
      <c r="E8" s="252"/>
      <c r="F8" s="252"/>
      <c r="G8" s="253"/>
      <c r="H8" s="254"/>
      <c r="I8" s="255" t="s">
        <v>12</v>
      </c>
      <c r="J8" s="254"/>
      <c r="K8" s="255"/>
      <c r="L8" s="254"/>
      <c r="M8" s="330"/>
      <c r="N8" s="426" t="s">
        <v>12</v>
      </c>
      <c r="O8" s="413"/>
      <c r="P8" s="423">
        <f>SUM(P9:P11)</f>
        <v>0</v>
      </c>
      <c r="Q8" s="423">
        <f>SUM(Q9:Q11)</f>
        <v>0</v>
      </c>
      <c r="R8" s="423">
        <f>SUM(R9:R11)</f>
        <v>0</v>
      </c>
      <c r="S8" s="369"/>
      <c r="T8" s="425"/>
      <c r="U8" s="368"/>
      <c r="V8" s="368"/>
      <c r="W8" s="368"/>
      <c r="X8" s="368"/>
      <c r="Y8" s="369"/>
    </row>
    <row r="9" spans="1:28" x14ac:dyDescent="0.3">
      <c r="A9" s="243"/>
      <c r="B9" s="247" t="s">
        <v>18</v>
      </c>
      <c r="C9" s="248" t="s">
        <v>22</v>
      </c>
      <c r="D9" s="249"/>
      <c r="E9" s="249" t="s">
        <v>20</v>
      </c>
      <c r="F9" s="167">
        <v>45630</v>
      </c>
      <c r="G9" s="312">
        <v>3512.42</v>
      </c>
      <c r="H9" s="24" t="str">
        <f t="shared" ref="H9:H11" si="9">IFERROR(L9/I9,"-")</f>
        <v>-</v>
      </c>
      <c r="I9" s="25"/>
      <c r="J9" s="24">
        <f t="shared" ref="J9:J11" si="10">G9*I9</f>
        <v>0</v>
      </c>
      <c r="K9" s="26">
        <f t="shared" ref="K9:K11" si="11">$K$5</f>
        <v>0.25</v>
      </c>
      <c r="L9" s="24">
        <f t="shared" ref="L9:L11" si="12">J9*(1+K9)</f>
        <v>0</v>
      </c>
      <c r="M9" s="332">
        <f t="shared" ref="M9:M11" si="13">L9-J9</f>
        <v>0</v>
      </c>
      <c r="N9" s="353"/>
      <c r="O9" s="411"/>
      <c r="P9" s="421">
        <f>O9*N9</f>
        <v>0</v>
      </c>
      <c r="Q9" s="421">
        <f>J9-P9</f>
        <v>0</v>
      </c>
      <c r="R9" s="421">
        <f>SUM(T9:Y9)</f>
        <v>0</v>
      </c>
      <c r="S9" s="354"/>
      <c r="T9" s="355"/>
      <c r="U9" s="355"/>
      <c r="V9" s="355"/>
      <c r="W9" s="355"/>
      <c r="X9" s="355"/>
      <c r="Y9" s="355"/>
    </row>
    <row r="10" spans="1:28" x14ac:dyDescent="0.3">
      <c r="A10" s="243"/>
      <c r="B10" s="247" t="s">
        <v>18</v>
      </c>
      <c r="C10" s="245" t="s">
        <v>23</v>
      </c>
      <c r="D10" s="246"/>
      <c r="E10" s="249" t="s">
        <v>20</v>
      </c>
      <c r="F10" s="36">
        <v>45630</v>
      </c>
      <c r="G10" s="311">
        <v>617573.17000000004</v>
      </c>
      <c r="H10" s="15" t="str">
        <f t="shared" si="9"/>
        <v>-</v>
      </c>
      <c r="I10" s="16"/>
      <c r="J10" s="15">
        <f t="shared" si="10"/>
        <v>0</v>
      </c>
      <c r="K10" s="17">
        <f t="shared" si="11"/>
        <v>0.25</v>
      </c>
      <c r="L10" s="15">
        <f t="shared" si="12"/>
        <v>0</v>
      </c>
      <c r="M10" s="329">
        <f t="shared" si="13"/>
        <v>0</v>
      </c>
      <c r="N10" s="341"/>
      <c r="O10" s="415"/>
      <c r="P10" s="421">
        <f>O10*N10</f>
        <v>0</v>
      </c>
      <c r="Q10" s="421">
        <f>J10-P10</f>
        <v>0</v>
      </c>
      <c r="R10" s="421">
        <f>SUM(T10:Y10)</f>
        <v>0</v>
      </c>
      <c r="S10" s="343"/>
      <c r="T10" s="345"/>
      <c r="U10" s="345"/>
      <c r="V10" s="345"/>
      <c r="W10" s="345"/>
      <c r="X10" s="345"/>
      <c r="Y10" s="345"/>
    </row>
    <row r="11" spans="1:28" ht="15" thickBot="1" x14ac:dyDescent="0.35">
      <c r="A11" s="243"/>
      <c r="B11" s="359" t="s">
        <v>18</v>
      </c>
      <c r="C11" s="257" t="s">
        <v>24</v>
      </c>
      <c r="D11" s="258"/>
      <c r="E11" s="361" t="s">
        <v>20</v>
      </c>
      <c r="F11" s="36">
        <v>45623</v>
      </c>
      <c r="G11" s="314">
        <v>900</v>
      </c>
      <c r="H11" s="19" t="str">
        <f t="shared" si="9"/>
        <v>-</v>
      </c>
      <c r="I11" s="32"/>
      <c r="J11" s="19">
        <f t="shared" si="10"/>
        <v>0</v>
      </c>
      <c r="K11" s="37">
        <f t="shared" si="11"/>
        <v>0.25</v>
      </c>
      <c r="L11" s="19">
        <f t="shared" si="12"/>
        <v>0</v>
      </c>
      <c r="M11" s="336">
        <f t="shared" si="13"/>
        <v>0</v>
      </c>
      <c r="N11" s="356"/>
      <c r="O11" s="412"/>
      <c r="P11" s="421">
        <f>O11*N11</f>
        <v>0</v>
      </c>
      <c r="Q11" s="421">
        <f>J11-P11</f>
        <v>0</v>
      </c>
      <c r="R11" s="421">
        <f>SUM(T11:Y11)</f>
        <v>0</v>
      </c>
      <c r="S11" s="357"/>
      <c r="T11" s="358"/>
      <c r="U11" s="358"/>
      <c r="V11" s="358"/>
      <c r="W11" s="358"/>
      <c r="X11" s="358"/>
      <c r="Y11" s="358"/>
    </row>
    <row r="12" spans="1:28" ht="15" thickBot="1" x14ac:dyDescent="0.35">
      <c r="A12" s="243"/>
      <c r="B12" s="250"/>
      <c r="C12" s="251" t="s">
        <v>25</v>
      </c>
      <c r="D12" s="252"/>
      <c r="E12" s="252"/>
      <c r="F12" s="252"/>
      <c r="G12" s="253"/>
      <c r="H12" s="254"/>
      <c r="I12" s="255" t="s">
        <v>12</v>
      </c>
      <c r="J12" s="254"/>
      <c r="K12" s="255"/>
      <c r="L12" s="254"/>
      <c r="M12" s="330"/>
      <c r="N12" s="368" t="s">
        <v>12</v>
      </c>
      <c r="O12" s="413"/>
      <c r="P12" s="423">
        <f>SUM(P13:P17)</f>
        <v>0</v>
      </c>
      <c r="Q12" s="423">
        <f>SUM(Q13:Q17)</f>
        <v>0</v>
      </c>
      <c r="R12" s="423">
        <f>SUM(R13:R17)</f>
        <v>0</v>
      </c>
      <c r="S12" s="368"/>
      <c r="T12" s="368"/>
      <c r="U12" s="368"/>
      <c r="V12" s="368"/>
      <c r="W12" s="368"/>
      <c r="X12" s="368"/>
      <c r="Y12" s="369"/>
    </row>
    <row r="13" spans="1:28" x14ac:dyDescent="0.3">
      <c r="A13" s="243"/>
      <c r="B13" s="247" t="s">
        <v>16</v>
      </c>
      <c r="C13" s="248" t="s">
        <v>26</v>
      </c>
      <c r="D13" s="249"/>
      <c r="E13" s="249" t="s">
        <v>27</v>
      </c>
      <c r="F13" s="167">
        <v>45692</v>
      </c>
      <c r="G13" s="312">
        <v>77733.3</v>
      </c>
      <c r="H13" s="24" t="str">
        <f t="shared" ref="H13:H17" si="14">IFERROR(L13/I13,"-")</f>
        <v>-</v>
      </c>
      <c r="I13" s="25"/>
      <c r="J13" s="24">
        <f t="shared" ref="J13:J17" si="15">G13*I13</f>
        <v>0</v>
      </c>
      <c r="K13" s="26">
        <f t="shared" ref="K13:K17" si="16">$K$5</f>
        <v>0.25</v>
      </c>
      <c r="L13" s="24">
        <f t="shared" ref="L13:L17" si="17">J13*(1+K13)</f>
        <v>0</v>
      </c>
      <c r="M13" s="332">
        <f t="shared" ref="M13:M17" si="18">L13-J13</f>
        <v>0</v>
      </c>
      <c r="N13" s="353"/>
      <c r="O13" s="411"/>
      <c r="P13" s="421">
        <f>O13*N13</f>
        <v>0</v>
      </c>
      <c r="Q13" s="421">
        <f>J13-P13</f>
        <v>0</v>
      </c>
      <c r="R13" s="421">
        <f>SUM(T13:Y13)</f>
        <v>0</v>
      </c>
      <c r="S13" s="354"/>
      <c r="T13" s="355"/>
      <c r="U13" s="355"/>
      <c r="V13" s="355"/>
      <c r="W13" s="355"/>
      <c r="X13" s="355"/>
      <c r="Y13" s="355"/>
    </row>
    <row r="14" spans="1:28" x14ac:dyDescent="0.3">
      <c r="A14" s="243"/>
      <c r="B14" s="244" t="s">
        <v>28</v>
      </c>
      <c r="C14" s="245" t="s">
        <v>29</v>
      </c>
      <c r="D14" s="246"/>
      <c r="E14" s="246" t="s">
        <v>30</v>
      </c>
      <c r="F14" s="36">
        <v>45692</v>
      </c>
      <c r="G14" s="311">
        <v>33973.74</v>
      </c>
      <c r="H14" s="15" t="str">
        <f t="shared" si="14"/>
        <v>-</v>
      </c>
      <c r="I14" s="16"/>
      <c r="J14" s="15">
        <f t="shared" si="15"/>
        <v>0</v>
      </c>
      <c r="K14" s="17">
        <f t="shared" si="16"/>
        <v>0.25</v>
      </c>
      <c r="L14" s="15">
        <f t="shared" si="17"/>
        <v>0</v>
      </c>
      <c r="M14" s="329">
        <f t="shared" si="18"/>
        <v>0</v>
      </c>
      <c r="N14" s="341"/>
      <c r="O14" s="415"/>
      <c r="P14" s="421">
        <f>O14*N14</f>
        <v>0</v>
      </c>
      <c r="Q14" s="421">
        <f>J14-P14</f>
        <v>0</v>
      </c>
      <c r="R14" s="421">
        <f>SUM(T14:Y14)</f>
        <v>0</v>
      </c>
      <c r="S14" s="343"/>
      <c r="T14" s="345"/>
      <c r="U14" s="345"/>
      <c r="V14" s="345"/>
      <c r="W14" s="345"/>
      <c r="X14" s="345"/>
      <c r="Y14" s="345"/>
    </row>
    <row r="15" spans="1:28" x14ac:dyDescent="0.3">
      <c r="A15" s="243"/>
      <c r="B15" s="244" t="s">
        <v>28</v>
      </c>
      <c r="C15" s="245" t="s">
        <v>31</v>
      </c>
      <c r="D15" s="246"/>
      <c r="E15" s="246" t="s">
        <v>32</v>
      </c>
      <c r="F15" s="36">
        <v>45727</v>
      </c>
      <c r="G15" s="311">
        <v>32930.559999999998</v>
      </c>
      <c r="H15" s="15"/>
      <c r="I15" s="16"/>
      <c r="J15" s="15">
        <f t="shared" si="15"/>
        <v>0</v>
      </c>
      <c r="K15" s="17">
        <f>$K$5</f>
        <v>0.25</v>
      </c>
      <c r="L15" s="15">
        <f>J15*(1+K15)</f>
        <v>0</v>
      </c>
      <c r="M15" s="329">
        <f>L15-J15</f>
        <v>0</v>
      </c>
      <c r="N15" s="341"/>
      <c r="O15" s="415"/>
      <c r="P15" s="421">
        <f>O15*N15</f>
        <v>0</v>
      </c>
      <c r="Q15" s="421">
        <f>J15-P15</f>
        <v>0</v>
      </c>
      <c r="R15" s="421">
        <f>SUM(T15:Y15)</f>
        <v>0</v>
      </c>
      <c r="S15" s="343"/>
      <c r="T15" s="345"/>
      <c r="U15" s="345"/>
      <c r="V15" s="345"/>
      <c r="W15" s="345"/>
      <c r="X15" s="345"/>
      <c r="Y15" s="345"/>
    </row>
    <row r="16" spans="1:28" x14ac:dyDescent="0.3">
      <c r="A16" s="243"/>
      <c r="B16" s="244" t="s">
        <v>33</v>
      </c>
      <c r="C16" s="245" t="s">
        <v>34</v>
      </c>
      <c r="D16" s="246"/>
      <c r="E16" s="246" t="s">
        <v>27</v>
      </c>
      <c r="F16" s="36">
        <v>45692</v>
      </c>
      <c r="G16" s="313">
        <v>978.02</v>
      </c>
      <c r="H16" s="15" t="str">
        <f t="shared" si="14"/>
        <v>-</v>
      </c>
      <c r="I16" s="16"/>
      <c r="J16" s="15">
        <f t="shared" si="15"/>
        <v>0</v>
      </c>
      <c r="K16" s="17">
        <f t="shared" si="16"/>
        <v>0.25</v>
      </c>
      <c r="L16" s="15">
        <f t="shared" si="17"/>
        <v>0</v>
      </c>
      <c r="M16" s="329">
        <f t="shared" si="18"/>
        <v>0</v>
      </c>
      <c r="N16" s="341"/>
      <c r="O16" s="415"/>
      <c r="P16" s="421">
        <f>O16*N16</f>
        <v>0</v>
      </c>
      <c r="Q16" s="421">
        <f>J16-P16</f>
        <v>0</v>
      </c>
      <c r="R16" s="421">
        <f>SUM(T16:Y16)</f>
        <v>0</v>
      </c>
      <c r="S16" s="343"/>
      <c r="T16" s="345"/>
      <c r="U16" s="345"/>
      <c r="V16" s="345"/>
      <c r="W16" s="345"/>
      <c r="X16" s="345"/>
      <c r="Y16" s="345"/>
    </row>
    <row r="17" spans="1:25" ht="15" thickBot="1" x14ac:dyDescent="0.35">
      <c r="A17" s="243"/>
      <c r="B17" s="256" t="s">
        <v>35</v>
      </c>
      <c r="C17" s="257" t="s">
        <v>36</v>
      </c>
      <c r="D17" s="258"/>
      <c r="E17" s="258" t="s">
        <v>27</v>
      </c>
      <c r="F17" s="36">
        <v>45692</v>
      </c>
      <c r="G17" s="314">
        <v>6206.55</v>
      </c>
      <c r="H17" s="19" t="str">
        <f t="shared" si="14"/>
        <v>-</v>
      </c>
      <c r="I17" s="32"/>
      <c r="J17" s="19">
        <f t="shared" si="15"/>
        <v>0</v>
      </c>
      <c r="K17" s="37">
        <f t="shared" si="16"/>
        <v>0.25</v>
      </c>
      <c r="L17" s="19">
        <f t="shared" si="17"/>
        <v>0</v>
      </c>
      <c r="M17" s="336">
        <f t="shared" si="18"/>
        <v>0</v>
      </c>
      <c r="N17" s="356"/>
      <c r="O17" s="412"/>
      <c r="P17" s="421">
        <f>O17*N17</f>
        <v>0</v>
      </c>
      <c r="Q17" s="421">
        <f>J17-P17</f>
        <v>0</v>
      </c>
      <c r="R17" s="421">
        <f>SUM(T17:Y17)</f>
        <v>0</v>
      </c>
      <c r="S17" s="357"/>
      <c r="T17" s="358"/>
      <c r="U17" s="358"/>
      <c r="V17" s="358"/>
      <c r="W17" s="358"/>
      <c r="X17" s="358"/>
      <c r="Y17" s="358"/>
    </row>
    <row r="18" spans="1:25" ht="15" thickBot="1" x14ac:dyDescent="0.35">
      <c r="B18" s="6"/>
      <c r="C18" s="259" t="s">
        <v>37</v>
      </c>
      <c r="D18" s="7"/>
      <c r="E18" s="7"/>
      <c r="F18" s="260" t="s">
        <v>38</v>
      </c>
      <c r="G18" s="9"/>
      <c r="H18" s="10" t="str">
        <f t="shared" si="0"/>
        <v>-</v>
      </c>
      <c r="I18" s="11" t="s">
        <v>12</v>
      </c>
      <c r="J18" s="10"/>
      <c r="K18" s="12"/>
      <c r="L18" s="10"/>
      <c r="M18" s="331"/>
      <c r="N18" s="368" t="s">
        <v>12</v>
      </c>
      <c r="O18" s="413"/>
      <c r="P18" s="423">
        <f>SUM(P19:P27)</f>
        <v>0</v>
      </c>
      <c r="Q18" s="423">
        <f>SUM(Q19:Q27)</f>
        <v>0</v>
      </c>
      <c r="R18" s="423">
        <f>SUM(R19:R27)</f>
        <v>0</v>
      </c>
      <c r="S18" s="368"/>
      <c r="T18" s="368"/>
      <c r="U18" s="368"/>
      <c r="V18" s="368"/>
      <c r="W18" s="368"/>
      <c r="X18" s="368"/>
      <c r="Y18" s="369"/>
    </row>
    <row r="19" spans="1:25" x14ac:dyDescent="0.3">
      <c r="B19" s="20"/>
      <c r="C19" s="27" t="s">
        <v>39</v>
      </c>
      <c r="D19" s="21" t="s">
        <v>40</v>
      </c>
      <c r="E19" s="21" t="s">
        <v>41</v>
      </c>
      <c r="F19" s="310">
        <v>45291</v>
      </c>
      <c r="G19" s="23">
        <v>244664.7</v>
      </c>
      <c r="H19" s="24" t="str">
        <f t="shared" si="0"/>
        <v>-</v>
      </c>
      <c r="I19" s="25"/>
      <c r="J19" s="24">
        <f t="shared" si="1"/>
        <v>0</v>
      </c>
      <c r="K19" s="26">
        <f t="shared" ref="K19:K27" si="19">$K$5</f>
        <v>0.25</v>
      </c>
      <c r="L19" s="24">
        <f t="shared" si="2"/>
        <v>0</v>
      </c>
      <c r="M19" s="332">
        <f t="shared" si="3"/>
        <v>0</v>
      </c>
      <c r="N19" s="353"/>
      <c r="O19" s="411"/>
      <c r="P19" s="421">
        <f t="shared" ref="P19:P27" si="20">O19*N19</f>
        <v>0</v>
      </c>
      <c r="Q19" s="421">
        <f t="shared" ref="Q19:Q27" si="21">J19-P19</f>
        <v>0</v>
      </c>
      <c r="R19" s="421">
        <f t="shared" ref="R19:R27" si="22">SUM(T19:Y19)</f>
        <v>0</v>
      </c>
      <c r="S19" s="354"/>
      <c r="T19" s="355"/>
      <c r="U19" s="355"/>
      <c r="V19" s="355"/>
      <c r="W19" s="355"/>
      <c r="X19" s="355"/>
      <c r="Y19" s="355"/>
    </row>
    <row r="20" spans="1:25" x14ac:dyDescent="0.3">
      <c r="B20" s="1"/>
      <c r="C20" s="2" t="s">
        <v>42</v>
      </c>
      <c r="D20" s="13" t="s">
        <v>43</v>
      </c>
      <c r="E20" s="13" t="s">
        <v>41</v>
      </c>
      <c r="F20" s="269">
        <v>45291</v>
      </c>
      <c r="G20" s="14">
        <v>47542.69</v>
      </c>
      <c r="H20" s="15" t="str">
        <f t="shared" si="0"/>
        <v>-</v>
      </c>
      <c r="I20" s="16"/>
      <c r="J20" s="15">
        <f t="shared" si="1"/>
        <v>0</v>
      </c>
      <c r="K20" s="17">
        <f t="shared" si="19"/>
        <v>0.25</v>
      </c>
      <c r="L20" s="15">
        <f t="shared" si="2"/>
        <v>0</v>
      </c>
      <c r="M20" s="329">
        <f t="shared" si="3"/>
        <v>0</v>
      </c>
      <c r="N20" s="341"/>
      <c r="O20" s="415"/>
      <c r="P20" s="421">
        <f t="shared" si="20"/>
        <v>0</v>
      </c>
      <c r="Q20" s="421">
        <f t="shared" si="21"/>
        <v>0</v>
      </c>
      <c r="R20" s="421">
        <f t="shared" si="22"/>
        <v>0</v>
      </c>
      <c r="S20" s="343"/>
      <c r="T20" s="345"/>
      <c r="U20" s="345"/>
      <c r="V20" s="345"/>
      <c r="W20" s="345"/>
      <c r="X20" s="345"/>
      <c r="Y20" s="345"/>
    </row>
    <row r="21" spans="1:25" x14ac:dyDescent="0.3">
      <c r="B21" s="1"/>
      <c r="C21" s="2" t="s">
        <v>44</v>
      </c>
      <c r="D21" s="13" t="s">
        <v>45</v>
      </c>
      <c r="E21" s="13" t="s">
        <v>41</v>
      </c>
      <c r="F21" s="269">
        <v>45291</v>
      </c>
      <c r="G21" s="14">
        <v>16074</v>
      </c>
      <c r="H21" s="15" t="str">
        <f t="shared" si="0"/>
        <v>-</v>
      </c>
      <c r="I21" s="16"/>
      <c r="J21" s="15">
        <f t="shared" si="1"/>
        <v>0</v>
      </c>
      <c r="K21" s="17">
        <f t="shared" si="19"/>
        <v>0.25</v>
      </c>
      <c r="L21" s="15">
        <f t="shared" si="2"/>
        <v>0</v>
      </c>
      <c r="M21" s="329">
        <f t="shared" si="3"/>
        <v>0</v>
      </c>
      <c r="N21" s="341"/>
      <c r="O21" s="415"/>
      <c r="P21" s="421">
        <f t="shared" si="20"/>
        <v>0</v>
      </c>
      <c r="Q21" s="421">
        <f t="shared" si="21"/>
        <v>0</v>
      </c>
      <c r="R21" s="421">
        <f t="shared" si="22"/>
        <v>0</v>
      </c>
      <c r="S21" s="343"/>
      <c r="T21" s="345"/>
      <c r="U21" s="345"/>
      <c r="V21" s="345"/>
      <c r="W21" s="345"/>
      <c r="X21" s="345"/>
      <c r="Y21" s="345"/>
    </row>
    <row r="22" spans="1:25" x14ac:dyDescent="0.3">
      <c r="B22" s="1"/>
      <c r="C22" s="2" t="s">
        <v>46</v>
      </c>
      <c r="D22" s="13" t="s">
        <v>47</v>
      </c>
      <c r="E22" s="13" t="s">
        <v>41</v>
      </c>
      <c r="F22" s="269">
        <v>45291</v>
      </c>
      <c r="G22" s="14">
        <v>1110</v>
      </c>
      <c r="H22" s="15" t="str">
        <f t="shared" si="0"/>
        <v>-</v>
      </c>
      <c r="I22" s="16"/>
      <c r="J22" s="15">
        <f t="shared" si="1"/>
        <v>0</v>
      </c>
      <c r="K22" s="17">
        <f t="shared" si="19"/>
        <v>0.25</v>
      </c>
      <c r="L22" s="15">
        <f t="shared" si="2"/>
        <v>0</v>
      </c>
      <c r="M22" s="329">
        <f t="shared" si="3"/>
        <v>0</v>
      </c>
      <c r="N22" s="341"/>
      <c r="O22" s="415"/>
      <c r="P22" s="421">
        <f t="shared" si="20"/>
        <v>0</v>
      </c>
      <c r="Q22" s="421">
        <f t="shared" si="21"/>
        <v>0</v>
      </c>
      <c r="R22" s="421">
        <f t="shared" si="22"/>
        <v>0</v>
      </c>
      <c r="S22" s="343"/>
      <c r="T22" s="345"/>
      <c r="U22" s="345"/>
      <c r="V22" s="345"/>
      <c r="W22" s="345"/>
      <c r="X22" s="345"/>
      <c r="Y22" s="345"/>
    </row>
    <row r="23" spans="1:25" x14ac:dyDescent="0.3">
      <c r="B23" s="1"/>
      <c r="C23" s="2" t="s">
        <v>48</v>
      </c>
      <c r="D23" s="13" t="s">
        <v>49</v>
      </c>
      <c r="E23" s="13" t="s">
        <v>41</v>
      </c>
      <c r="F23" s="269">
        <v>45291</v>
      </c>
      <c r="G23" s="14">
        <v>2775</v>
      </c>
      <c r="H23" s="15" t="str">
        <f t="shared" si="0"/>
        <v>-</v>
      </c>
      <c r="I23" s="16"/>
      <c r="J23" s="15">
        <f t="shared" si="1"/>
        <v>0</v>
      </c>
      <c r="K23" s="17">
        <f t="shared" si="19"/>
        <v>0.25</v>
      </c>
      <c r="L23" s="15">
        <f t="shared" si="2"/>
        <v>0</v>
      </c>
      <c r="M23" s="329">
        <f t="shared" si="3"/>
        <v>0</v>
      </c>
      <c r="N23" s="341"/>
      <c r="O23" s="415"/>
      <c r="P23" s="421">
        <f t="shared" si="20"/>
        <v>0</v>
      </c>
      <c r="Q23" s="421">
        <f t="shared" si="21"/>
        <v>0</v>
      </c>
      <c r="R23" s="421">
        <f t="shared" si="22"/>
        <v>0</v>
      </c>
      <c r="S23" s="343"/>
      <c r="T23" s="345"/>
      <c r="U23" s="345"/>
      <c r="V23" s="345"/>
      <c r="W23" s="345"/>
      <c r="X23" s="345"/>
      <c r="Y23" s="345"/>
    </row>
    <row r="24" spans="1:25" x14ac:dyDescent="0.3">
      <c r="B24" s="1"/>
      <c r="C24" s="13" t="s">
        <v>50</v>
      </c>
      <c r="D24" s="13"/>
      <c r="E24" s="13" t="s">
        <v>41</v>
      </c>
      <c r="F24" s="269"/>
      <c r="G24" s="14">
        <v>5511.19</v>
      </c>
      <c r="H24" s="15" t="str">
        <f t="shared" si="0"/>
        <v>-</v>
      </c>
      <c r="I24" s="16"/>
      <c r="J24" s="15">
        <f t="shared" si="1"/>
        <v>0</v>
      </c>
      <c r="K24" s="17">
        <f t="shared" si="19"/>
        <v>0.25</v>
      </c>
      <c r="L24" s="15">
        <f t="shared" si="2"/>
        <v>0</v>
      </c>
      <c r="M24" s="329">
        <f t="shared" si="3"/>
        <v>0</v>
      </c>
      <c r="N24" s="341"/>
      <c r="O24" s="415"/>
      <c r="P24" s="421">
        <f t="shared" si="20"/>
        <v>0</v>
      </c>
      <c r="Q24" s="421">
        <f t="shared" si="21"/>
        <v>0</v>
      </c>
      <c r="R24" s="421">
        <f t="shared" si="22"/>
        <v>0</v>
      </c>
      <c r="S24" s="343"/>
      <c r="T24" s="345"/>
      <c r="U24" s="345"/>
      <c r="V24" s="345"/>
      <c r="W24" s="345"/>
      <c r="X24" s="345"/>
      <c r="Y24" s="345"/>
    </row>
    <row r="25" spans="1:25" x14ac:dyDescent="0.3">
      <c r="B25" s="1"/>
      <c r="C25" s="13" t="s">
        <v>51</v>
      </c>
      <c r="D25" s="13"/>
      <c r="E25" s="13" t="s">
        <v>41</v>
      </c>
      <c r="F25" s="269"/>
      <c r="G25" s="14">
        <v>9775.5</v>
      </c>
      <c r="H25" s="15" t="str">
        <f t="shared" si="0"/>
        <v>-</v>
      </c>
      <c r="I25" s="16"/>
      <c r="J25" s="15">
        <f t="shared" si="1"/>
        <v>0</v>
      </c>
      <c r="K25" s="17">
        <f t="shared" si="19"/>
        <v>0.25</v>
      </c>
      <c r="L25" s="15">
        <f t="shared" si="2"/>
        <v>0</v>
      </c>
      <c r="M25" s="329">
        <f t="shared" si="3"/>
        <v>0</v>
      </c>
      <c r="N25" s="341"/>
      <c r="O25" s="415"/>
      <c r="P25" s="421">
        <f t="shared" si="20"/>
        <v>0</v>
      </c>
      <c r="Q25" s="421">
        <f t="shared" si="21"/>
        <v>0</v>
      </c>
      <c r="R25" s="421">
        <f t="shared" si="22"/>
        <v>0</v>
      </c>
      <c r="S25" s="343"/>
      <c r="T25" s="345"/>
      <c r="U25" s="345"/>
      <c r="V25" s="345"/>
      <c r="W25" s="345"/>
      <c r="X25" s="345"/>
      <c r="Y25" s="345"/>
    </row>
    <row r="26" spans="1:25" x14ac:dyDescent="0.3">
      <c r="B26" s="1"/>
      <c r="C26" s="2" t="s">
        <v>52</v>
      </c>
      <c r="D26" s="13" t="s">
        <v>53</v>
      </c>
      <c r="E26" s="30" t="s">
        <v>41</v>
      </c>
      <c r="F26" s="269">
        <v>45291</v>
      </c>
      <c r="G26" s="14">
        <v>18919</v>
      </c>
      <c r="H26" s="15" t="str">
        <f t="shared" si="0"/>
        <v>-</v>
      </c>
      <c r="I26" s="16"/>
      <c r="J26" s="15">
        <f t="shared" si="1"/>
        <v>0</v>
      </c>
      <c r="K26" s="17">
        <f t="shared" si="19"/>
        <v>0.25</v>
      </c>
      <c r="L26" s="15">
        <f t="shared" si="2"/>
        <v>0</v>
      </c>
      <c r="M26" s="329">
        <f t="shared" si="3"/>
        <v>0</v>
      </c>
      <c r="N26" s="341"/>
      <c r="O26" s="415"/>
      <c r="P26" s="421">
        <f t="shared" si="20"/>
        <v>0</v>
      </c>
      <c r="Q26" s="421">
        <f t="shared" si="21"/>
        <v>0</v>
      </c>
      <c r="R26" s="421">
        <f t="shared" si="22"/>
        <v>0</v>
      </c>
      <c r="S26" s="343"/>
      <c r="T26" s="345"/>
      <c r="U26" s="345"/>
      <c r="V26" s="345"/>
      <c r="W26" s="345"/>
      <c r="X26" s="345"/>
      <c r="Y26" s="345"/>
    </row>
    <row r="27" spans="1:25" ht="15" thickBot="1" x14ac:dyDescent="0.35">
      <c r="B27" s="28"/>
      <c r="C27" s="30" t="s">
        <v>54</v>
      </c>
      <c r="D27" s="39"/>
      <c r="E27" s="30" t="s">
        <v>41</v>
      </c>
      <c r="F27" s="370"/>
      <c r="G27" s="31">
        <v>25000</v>
      </c>
      <c r="H27" s="19" t="str">
        <f t="shared" si="0"/>
        <v>-</v>
      </c>
      <c r="I27" s="32"/>
      <c r="J27" s="19">
        <f t="shared" si="1"/>
        <v>0</v>
      </c>
      <c r="K27" s="37">
        <f t="shared" si="19"/>
        <v>0.25</v>
      </c>
      <c r="L27" s="19">
        <f t="shared" si="2"/>
        <v>0</v>
      </c>
      <c r="M27" s="336">
        <f t="shared" si="3"/>
        <v>0</v>
      </c>
      <c r="N27" s="356"/>
      <c r="O27" s="412"/>
      <c r="P27" s="421">
        <f t="shared" si="20"/>
        <v>0</v>
      </c>
      <c r="Q27" s="421">
        <f t="shared" si="21"/>
        <v>0</v>
      </c>
      <c r="R27" s="421">
        <f t="shared" si="22"/>
        <v>0</v>
      </c>
      <c r="S27" s="357"/>
      <c r="T27" s="358"/>
      <c r="U27" s="358"/>
      <c r="V27" s="358"/>
      <c r="W27" s="358"/>
      <c r="X27" s="358"/>
      <c r="Y27" s="358"/>
    </row>
    <row r="28" spans="1:25" ht="15" thickBot="1" x14ac:dyDescent="0.35">
      <c r="B28" s="6"/>
      <c r="C28" s="267" t="s">
        <v>792</v>
      </c>
      <c r="D28" s="7"/>
      <c r="E28" s="7"/>
      <c r="F28" s="133"/>
      <c r="G28" s="9"/>
      <c r="H28" s="10"/>
      <c r="I28" s="11"/>
      <c r="J28" s="10"/>
      <c r="K28" s="12"/>
      <c r="L28" s="10"/>
      <c r="M28" s="331"/>
      <c r="N28" s="368" t="s">
        <v>12</v>
      </c>
      <c r="O28" s="413"/>
      <c r="P28" s="423">
        <f>SUM(P29:P31)</f>
        <v>0</v>
      </c>
      <c r="Q28" s="423">
        <f>SUM(Q29:Q31)</f>
        <v>0</v>
      </c>
      <c r="R28" s="423">
        <f>SUM(R29:R31)</f>
        <v>0</v>
      </c>
      <c r="S28" s="368"/>
      <c r="T28" s="368"/>
      <c r="U28" s="368"/>
      <c r="V28" s="368"/>
      <c r="W28" s="368"/>
      <c r="X28" s="368"/>
      <c r="Y28" s="369"/>
    </row>
    <row r="29" spans="1:25" x14ac:dyDescent="0.3">
      <c r="B29" s="261" t="s">
        <v>797</v>
      </c>
      <c r="C29" s="27" t="s">
        <v>793</v>
      </c>
      <c r="D29" s="262"/>
      <c r="E29" s="262" t="s">
        <v>796</v>
      </c>
      <c r="F29" s="263">
        <v>45750</v>
      </c>
      <c r="G29" s="264">
        <v>51613</v>
      </c>
      <c r="H29" s="265"/>
      <c r="I29" s="266"/>
      <c r="J29" s="265"/>
      <c r="K29" s="26"/>
      <c r="L29" s="265"/>
      <c r="M29" s="333"/>
      <c r="N29" s="353"/>
      <c r="O29" s="411"/>
      <c r="P29" s="421">
        <f>O29*N29</f>
        <v>0</v>
      </c>
      <c r="Q29" s="421">
        <f>J29-P29</f>
        <v>0</v>
      </c>
      <c r="R29" s="421">
        <f>SUM(T29:Y29)</f>
        <v>0</v>
      </c>
      <c r="S29" s="354"/>
      <c r="T29" s="355"/>
      <c r="U29" s="355"/>
      <c r="V29" s="355"/>
      <c r="W29" s="355"/>
      <c r="X29" s="355"/>
      <c r="Y29" s="355"/>
    </row>
    <row r="30" spans="1:25" x14ac:dyDescent="0.3">
      <c r="B30" s="317" t="s">
        <v>797</v>
      </c>
      <c r="C30" s="318" t="s">
        <v>794</v>
      </c>
      <c r="D30" s="319"/>
      <c r="E30" s="262" t="s">
        <v>796</v>
      </c>
      <c r="F30" s="320">
        <v>45750</v>
      </c>
      <c r="G30" s="321">
        <v>20280</v>
      </c>
      <c r="H30" s="322"/>
      <c r="I30" s="323"/>
      <c r="J30" s="322"/>
      <c r="K30" s="171"/>
      <c r="L30" s="322"/>
      <c r="M30" s="334"/>
      <c r="N30" s="341"/>
      <c r="O30" s="415"/>
      <c r="P30" s="421">
        <f>O30*N30</f>
        <v>0</v>
      </c>
      <c r="Q30" s="421">
        <f>J30-P30</f>
        <v>0</v>
      </c>
      <c r="R30" s="421">
        <f>SUM(T30:Y30)</f>
        <v>0</v>
      </c>
      <c r="S30" s="343"/>
      <c r="T30" s="345"/>
      <c r="U30" s="345"/>
      <c r="V30" s="345"/>
      <c r="W30" s="345"/>
      <c r="X30" s="345"/>
      <c r="Y30" s="345"/>
    </row>
    <row r="31" spans="1:25" ht="15" thickBot="1" x14ac:dyDescent="0.35">
      <c r="B31" s="166" t="s">
        <v>797</v>
      </c>
      <c r="C31" s="33" t="s">
        <v>795</v>
      </c>
      <c r="D31" s="33"/>
      <c r="E31" s="33" t="s">
        <v>796</v>
      </c>
      <c r="F31" s="167">
        <v>45750</v>
      </c>
      <c r="G31" s="168">
        <v>38123</v>
      </c>
      <c r="H31" s="169"/>
      <c r="I31" s="170"/>
      <c r="J31" s="169"/>
      <c r="K31" s="171"/>
      <c r="L31" s="169"/>
      <c r="M31" s="335"/>
      <c r="N31" s="356"/>
      <c r="O31" s="412"/>
      <c r="P31" s="421">
        <f>O31*N31</f>
        <v>0</v>
      </c>
      <c r="Q31" s="421">
        <f>J31-P31</f>
        <v>0</v>
      </c>
      <c r="R31" s="421">
        <f>SUM(T31:Y31)</f>
        <v>0</v>
      </c>
      <c r="S31" s="357"/>
      <c r="T31" s="358"/>
      <c r="U31" s="358"/>
      <c r="V31" s="358"/>
      <c r="W31" s="358"/>
      <c r="X31" s="358"/>
      <c r="Y31" s="358"/>
    </row>
    <row r="32" spans="1:25" ht="15" thickBot="1" x14ac:dyDescent="0.35">
      <c r="B32" s="377"/>
      <c r="C32" s="259" t="s">
        <v>55</v>
      </c>
      <c r="D32" s="267"/>
      <c r="E32" s="267"/>
      <c r="F32" s="260"/>
      <c r="G32" s="9"/>
      <c r="H32" s="271"/>
      <c r="I32" s="378" t="s">
        <v>12</v>
      </c>
      <c r="J32" s="271"/>
      <c r="K32" s="295"/>
      <c r="L32" s="271"/>
      <c r="M32" s="338"/>
      <c r="N32" s="368" t="s">
        <v>12</v>
      </c>
      <c r="O32" s="413"/>
      <c r="P32" s="423">
        <f>SUM(P33:P42)</f>
        <v>0</v>
      </c>
      <c r="Q32" s="423">
        <f>SUM(Q33:Q42)</f>
        <v>0</v>
      </c>
      <c r="R32" s="423">
        <f>SUM(R33:R42)</f>
        <v>0</v>
      </c>
      <c r="S32" s="368"/>
      <c r="T32" s="368"/>
      <c r="U32" s="368"/>
      <c r="V32" s="368"/>
      <c r="W32" s="368"/>
      <c r="X32" s="368"/>
      <c r="Y32" s="369"/>
    </row>
    <row r="33" spans="2:25" x14ac:dyDescent="0.3">
      <c r="B33" s="371" t="s">
        <v>16</v>
      </c>
      <c r="C33" s="27" t="s">
        <v>56</v>
      </c>
      <c r="D33" s="372"/>
      <c r="E33" s="21" t="s">
        <v>57</v>
      </c>
      <c r="F33" s="22">
        <v>45665</v>
      </c>
      <c r="G33" s="23">
        <v>95933.38</v>
      </c>
      <c r="H33" s="373"/>
      <c r="I33" s="374"/>
      <c r="J33" s="373"/>
      <c r="K33" s="375"/>
      <c r="L33" s="373"/>
      <c r="M33" s="376"/>
      <c r="N33" s="353"/>
      <c r="O33" s="411"/>
      <c r="P33" s="421">
        <f t="shared" ref="P33:P42" si="23">O33*N33</f>
        <v>0</v>
      </c>
      <c r="Q33" s="421">
        <f t="shared" ref="Q33:Q42" si="24">J33-P33</f>
        <v>0</v>
      </c>
      <c r="R33" s="421">
        <f t="shared" ref="R33:R42" si="25">SUM(T33:Y33)</f>
        <v>0</v>
      </c>
      <c r="S33" s="354"/>
      <c r="T33" s="355"/>
      <c r="U33" s="355"/>
      <c r="V33" s="355"/>
      <c r="W33" s="355"/>
      <c r="X33" s="355"/>
      <c r="Y33" s="355"/>
    </row>
    <row r="34" spans="2:25" x14ac:dyDescent="0.3">
      <c r="B34" s="237" t="s">
        <v>16</v>
      </c>
      <c r="C34" s="2" t="s">
        <v>58</v>
      </c>
      <c r="D34" s="241"/>
      <c r="E34" s="13" t="s">
        <v>57</v>
      </c>
      <c r="F34" s="8">
        <v>45596</v>
      </c>
      <c r="G34" s="14">
        <v>73173.67</v>
      </c>
      <c r="H34" s="15" t="str">
        <f t="shared" ref="H34:H39" si="26">IFERROR(L34/I34,"-")</f>
        <v>-</v>
      </c>
      <c r="I34" s="16"/>
      <c r="J34" s="15">
        <f t="shared" ref="J34" si="27">G34*I34</f>
        <v>0</v>
      </c>
      <c r="K34" s="17">
        <f>$K$5</f>
        <v>0.25</v>
      </c>
      <c r="L34" s="15">
        <f t="shared" ref="L34:L39" si="28">J34*(1+K34)</f>
        <v>0</v>
      </c>
      <c r="M34" s="329">
        <f t="shared" ref="M34:M39" si="29">L34-J34</f>
        <v>0</v>
      </c>
      <c r="N34" s="341"/>
      <c r="O34" s="415"/>
      <c r="P34" s="421">
        <f t="shared" si="23"/>
        <v>0</v>
      </c>
      <c r="Q34" s="421">
        <f t="shared" si="24"/>
        <v>0</v>
      </c>
      <c r="R34" s="421">
        <f t="shared" si="25"/>
        <v>0</v>
      </c>
      <c r="S34" s="343"/>
      <c r="T34" s="345"/>
      <c r="U34" s="345"/>
      <c r="V34" s="345"/>
      <c r="W34" s="345"/>
      <c r="X34" s="345"/>
      <c r="Y34" s="345"/>
    </row>
    <row r="35" spans="2:25" x14ac:dyDescent="0.3">
      <c r="B35" s="237" t="s">
        <v>16</v>
      </c>
      <c r="C35" s="2" t="s">
        <v>59</v>
      </c>
      <c r="D35" s="13" t="s">
        <v>60</v>
      </c>
      <c r="E35" s="13" t="s">
        <v>57</v>
      </c>
      <c r="F35" s="8">
        <v>45637</v>
      </c>
      <c r="G35" s="14">
        <v>68870.350000000006</v>
      </c>
      <c r="H35" s="15" t="str">
        <f t="shared" si="26"/>
        <v>-</v>
      </c>
      <c r="I35" s="16"/>
      <c r="J35" s="15">
        <f t="shared" ref="J35:J42" si="30">G35*I35</f>
        <v>0</v>
      </c>
      <c r="K35" s="17">
        <f>$K$5</f>
        <v>0.25</v>
      </c>
      <c r="L35" s="15">
        <f t="shared" si="28"/>
        <v>0</v>
      </c>
      <c r="M35" s="329">
        <f t="shared" si="29"/>
        <v>0</v>
      </c>
      <c r="N35" s="341"/>
      <c r="O35" s="415"/>
      <c r="P35" s="421">
        <f t="shared" si="23"/>
        <v>0</v>
      </c>
      <c r="Q35" s="421">
        <f t="shared" si="24"/>
        <v>0</v>
      </c>
      <c r="R35" s="421">
        <f t="shared" si="25"/>
        <v>0</v>
      </c>
      <c r="S35" s="343"/>
      <c r="T35" s="345"/>
      <c r="U35" s="345"/>
      <c r="V35" s="345"/>
      <c r="W35" s="345"/>
      <c r="X35" s="345"/>
      <c r="Y35" s="345"/>
    </row>
    <row r="36" spans="2:25" x14ac:dyDescent="0.3">
      <c r="B36" s="1" t="s">
        <v>16</v>
      </c>
      <c r="C36" s="2" t="s">
        <v>61</v>
      </c>
      <c r="D36" s="13" t="s">
        <v>60</v>
      </c>
      <c r="E36" s="13" t="s">
        <v>57</v>
      </c>
      <c r="F36" s="8">
        <v>45754</v>
      </c>
      <c r="G36" s="14">
        <v>45683</v>
      </c>
      <c r="H36" s="15" t="str">
        <f t="shared" si="26"/>
        <v>-</v>
      </c>
      <c r="I36" s="16"/>
      <c r="J36" s="15">
        <f t="shared" si="30"/>
        <v>0</v>
      </c>
      <c r="K36" s="17">
        <f>$K$5</f>
        <v>0.25</v>
      </c>
      <c r="L36" s="15">
        <f t="shared" si="28"/>
        <v>0</v>
      </c>
      <c r="M36" s="329">
        <f t="shared" si="29"/>
        <v>0</v>
      </c>
      <c r="N36" s="341"/>
      <c r="O36" s="415"/>
      <c r="P36" s="421">
        <f t="shared" si="23"/>
        <v>0</v>
      </c>
      <c r="Q36" s="421">
        <f t="shared" si="24"/>
        <v>0</v>
      </c>
      <c r="R36" s="421">
        <f t="shared" si="25"/>
        <v>0</v>
      </c>
      <c r="S36" s="343"/>
      <c r="T36" s="345"/>
      <c r="U36" s="345"/>
      <c r="V36" s="345"/>
      <c r="W36" s="345"/>
      <c r="X36" s="345"/>
      <c r="Y36" s="345"/>
    </row>
    <row r="37" spans="2:25" x14ac:dyDescent="0.3">
      <c r="B37" s="1" t="s">
        <v>16</v>
      </c>
      <c r="C37" s="2" t="s">
        <v>62</v>
      </c>
      <c r="D37" s="13"/>
      <c r="E37" s="13" t="s">
        <v>57</v>
      </c>
      <c r="F37" s="8">
        <v>45637</v>
      </c>
      <c r="G37" s="14">
        <v>41622</v>
      </c>
      <c r="H37" s="15" t="str">
        <f t="shared" si="26"/>
        <v>-</v>
      </c>
      <c r="I37" s="16"/>
      <c r="J37" s="19">
        <f t="shared" si="30"/>
        <v>0</v>
      </c>
      <c r="K37" s="17">
        <f t="shared" ref="K37" si="31">$K$5</f>
        <v>0.25</v>
      </c>
      <c r="L37" s="15">
        <f t="shared" si="28"/>
        <v>0</v>
      </c>
      <c r="M37" s="329">
        <f t="shared" si="29"/>
        <v>0</v>
      </c>
      <c r="N37" s="341"/>
      <c r="O37" s="415"/>
      <c r="P37" s="421">
        <f t="shared" si="23"/>
        <v>0</v>
      </c>
      <c r="Q37" s="421">
        <f t="shared" si="24"/>
        <v>0</v>
      </c>
      <c r="R37" s="421">
        <f t="shared" si="25"/>
        <v>0</v>
      </c>
      <c r="S37" s="343"/>
      <c r="T37" s="345"/>
      <c r="U37" s="345"/>
      <c r="V37" s="345"/>
      <c r="W37" s="345"/>
      <c r="X37" s="345"/>
      <c r="Y37" s="345"/>
    </row>
    <row r="38" spans="2:25" x14ac:dyDescent="0.3">
      <c r="B38" s="1" t="s">
        <v>16</v>
      </c>
      <c r="C38" s="2" t="s">
        <v>63</v>
      </c>
      <c r="D38" s="13" t="s">
        <v>60</v>
      </c>
      <c r="E38" s="13" t="s">
        <v>57</v>
      </c>
      <c r="F38" s="8">
        <v>45637</v>
      </c>
      <c r="G38" s="14">
        <v>37065.17</v>
      </c>
      <c r="H38" s="15" t="str">
        <f t="shared" si="26"/>
        <v>-</v>
      </c>
      <c r="I38" s="16"/>
      <c r="J38" s="19">
        <f t="shared" si="30"/>
        <v>0</v>
      </c>
      <c r="K38" s="17">
        <f>$K$5</f>
        <v>0.25</v>
      </c>
      <c r="L38" s="15">
        <f t="shared" si="28"/>
        <v>0</v>
      </c>
      <c r="M38" s="329">
        <f t="shared" si="29"/>
        <v>0</v>
      </c>
      <c r="N38" s="341"/>
      <c r="O38" s="415"/>
      <c r="P38" s="421">
        <f t="shared" si="23"/>
        <v>0</v>
      </c>
      <c r="Q38" s="421">
        <f t="shared" si="24"/>
        <v>0</v>
      </c>
      <c r="R38" s="421">
        <f t="shared" si="25"/>
        <v>0</v>
      </c>
      <c r="S38" s="343"/>
      <c r="T38" s="345"/>
      <c r="U38" s="345"/>
      <c r="V38" s="345"/>
      <c r="W38" s="345"/>
      <c r="X38" s="345"/>
      <c r="Y38" s="345"/>
    </row>
    <row r="39" spans="2:25" x14ac:dyDescent="0.3">
      <c r="B39" s="28" t="s">
        <v>16</v>
      </c>
      <c r="C39" s="29" t="s">
        <v>64</v>
      </c>
      <c r="D39" s="30" t="s">
        <v>60</v>
      </c>
      <c r="E39" s="30" t="s">
        <v>57</v>
      </c>
      <c r="F39" s="8">
        <v>45637</v>
      </c>
      <c r="G39" s="31">
        <v>35168.300000000003</v>
      </c>
      <c r="H39" s="19" t="str">
        <f t="shared" si="26"/>
        <v>-</v>
      </c>
      <c r="I39" s="32"/>
      <c r="J39" s="19">
        <f t="shared" si="30"/>
        <v>0</v>
      </c>
      <c r="K39" s="37">
        <f>$K$5</f>
        <v>0.25</v>
      </c>
      <c r="L39" s="19">
        <f t="shared" si="28"/>
        <v>0</v>
      </c>
      <c r="M39" s="336">
        <f t="shared" si="29"/>
        <v>0</v>
      </c>
      <c r="N39" s="341"/>
      <c r="O39" s="415"/>
      <c r="P39" s="421">
        <f t="shared" si="23"/>
        <v>0</v>
      </c>
      <c r="Q39" s="421">
        <f t="shared" si="24"/>
        <v>0</v>
      </c>
      <c r="R39" s="421">
        <f t="shared" si="25"/>
        <v>0</v>
      </c>
      <c r="S39" s="343"/>
      <c r="T39" s="345"/>
      <c r="U39" s="345"/>
      <c r="V39" s="345"/>
      <c r="W39" s="345"/>
      <c r="X39" s="345"/>
      <c r="Y39" s="345"/>
    </row>
    <row r="40" spans="2:25" x14ac:dyDescent="0.3">
      <c r="B40" s="28" t="s">
        <v>16</v>
      </c>
      <c r="C40" s="29" t="s">
        <v>65</v>
      </c>
      <c r="D40" s="30"/>
      <c r="E40" s="30" t="s">
        <v>57</v>
      </c>
      <c r="F40" s="8">
        <v>45637</v>
      </c>
      <c r="G40" s="31">
        <v>22893.19</v>
      </c>
      <c r="H40" s="19" t="str">
        <f t="shared" ref="H40:H42" si="32">IFERROR(L40/I40,"-")</f>
        <v>-</v>
      </c>
      <c r="I40" s="32"/>
      <c r="J40" s="19">
        <f t="shared" si="30"/>
        <v>0</v>
      </c>
      <c r="K40" s="37">
        <f t="shared" ref="K40:K42" si="33">$K$5</f>
        <v>0.25</v>
      </c>
      <c r="L40" s="19">
        <f t="shared" ref="L40:L42" si="34">J40*(1+K40)</f>
        <v>0</v>
      </c>
      <c r="M40" s="336">
        <f t="shared" ref="M40:M42" si="35">L40-J40</f>
        <v>0</v>
      </c>
      <c r="N40" s="341"/>
      <c r="O40" s="415"/>
      <c r="P40" s="421">
        <f t="shared" si="23"/>
        <v>0</v>
      </c>
      <c r="Q40" s="421">
        <f t="shared" si="24"/>
        <v>0</v>
      </c>
      <c r="R40" s="421">
        <f t="shared" si="25"/>
        <v>0</v>
      </c>
      <c r="S40" s="343"/>
      <c r="T40" s="345"/>
      <c r="U40" s="345"/>
      <c r="V40" s="345"/>
      <c r="W40" s="345"/>
      <c r="X40" s="345"/>
      <c r="Y40" s="345"/>
    </row>
    <row r="41" spans="2:25" s="308" customFormat="1" x14ac:dyDescent="0.3">
      <c r="B41" s="28" t="s">
        <v>16</v>
      </c>
      <c r="C41" s="29" t="s">
        <v>66</v>
      </c>
      <c r="D41" s="30"/>
      <c r="E41" s="30" t="s">
        <v>57</v>
      </c>
      <c r="F41" s="8">
        <v>45637</v>
      </c>
      <c r="G41" s="31">
        <v>22239.1</v>
      </c>
      <c r="H41" s="306" t="str">
        <f t="shared" si="32"/>
        <v>-</v>
      </c>
      <c r="I41" s="307"/>
      <c r="J41" s="19">
        <f t="shared" si="30"/>
        <v>0</v>
      </c>
      <c r="K41" s="17">
        <f t="shared" si="33"/>
        <v>0.25</v>
      </c>
      <c r="L41" s="306">
        <f t="shared" si="34"/>
        <v>0</v>
      </c>
      <c r="M41" s="337">
        <f t="shared" si="35"/>
        <v>0</v>
      </c>
      <c r="N41" s="342"/>
      <c r="O41" s="416"/>
      <c r="P41" s="421">
        <f t="shared" si="23"/>
        <v>0</v>
      </c>
      <c r="Q41" s="421">
        <f t="shared" si="24"/>
        <v>0</v>
      </c>
      <c r="R41" s="421">
        <f t="shared" si="25"/>
        <v>0</v>
      </c>
      <c r="S41" s="344"/>
      <c r="T41" s="346"/>
      <c r="U41" s="346"/>
      <c r="V41" s="346"/>
      <c r="W41" s="346"/>
      <c r="X41" s="346"/>
      <c r="Y41" s="346"/>
    </row>
    <row r="42" spans="2:25" ht="15" thickBot="1" x14ac:dyDescent="0.35">
      <c r="B42" s="28" t="s">
        <v>16</v>
      </c>
      <c r="C42" s="29" t="s">
        <v>67</v>
      </c>
      <c r="D42" s="30"/>
      <c r="E42" s="30" t="s">
        <v>57</v>
      </c>
      <c r="F42" s="36">
        <v>45637</v>
      </c>
      <c r="G42" s="31">
        <v>20603.87</v>
      </c>
      <c r="H42" s="19" t="str">
        <f t="shared" si="32"/>
        <v>-</v>
      </c>
      <c r="I42" s="32"/>
      <c r="J42" s="19">
        <f t="shared" si="30"/>
        <v>0</v>
      </c>
      <c r="K42" s="37">
        <f t="shared" si="33"/>
        <v>0.25</v>
      </c>
      <c r="L42" s="19">
        <f t="shared" si="34"/>
        <v>0</v>
      </c>
      <c r="M42" s="336">
        <f t="shared" si="35"/>
        <v>0</v>
      </c>
      <c r="N42" s="356"/>
      <c r="O42" s="412"/>
      <c r="P42" s="421">
        <f t="shared" si="23"/>
        <v>0</v>
      </c>
      <c r="Q42" s="421">
        <f t="shared" si="24"/>
        <v>0</v>
      </c>
      <c r="R42" s="421">
        <f t="shared" si="25"/>
        <v>0</v>
      </c>
      <c r="S42" s="357"/>
      <c r="T42" s="358"/>
      <c r="U42" s="358"/>
      <c r="V42" s="358"/>
      <c r="W42" s="358"/>
      <c r="X42" s="358"/>
      <c r="Y42" s="358"/>
    </row>
    <row r="43" spans="2:25" ht="15" thickBot="1" x14ac:dyDescent="0.35">
      <c r="B43" s="6"/>
      <c r="C43" s="259" t="s">
        <v>68</v>
      </c>
      <c r="D43" s="7"/>
      <c r="E43" s="7"/>
      <c r="F43" s="133"/>
      <c r="G43" s="9"/>
      <c r="H43" s="10"/>
      <c r="I43" s="11" t="s">
        <v>12</v>
      </c>
      <c r="J43" s="10"/>
      <c r="K43" s="12"/>
      <c r="L43" s="10"/>
      <c r="M43" s="331"/>
      <c r="N43" s="368" t="s">
        <v>12</v>
      </c>
      <c r="O43" s="413"/>
      <c r="P43" s="423">
        <f>SUM(P44:P62)</f>
        <v>0</v>
      </c>
      <c r="Q43" s="423">
        <f>SUM(Q44:Q62)</f>
        <v>0</v>
      </c>
      <c r="R43" s="423">
        <f>SUM(R44:R62)</f>
        <v>0</v>
      </c>
      <c r="S43" s="368"/>
      <c r="T43" s="368"/>
      <c r="U43" s="368"/>
      <c r="V43" s="368"/>
      <c r="W43" s="368"/>
      <c r="X43" s="368"/>
      <c r="Y43" s="369"/>
    </row>
    <row r="44" spans="2:25" x14ac:dyDescent="0.3">
      <c r="B44" s="20" t="s">
        <v>16</v>
      </c>
      <c r="C44" s="27" t="s">
        <v>69</v>
      </c>
      <c r="D44" s="21" t="s">
        <v>70</v>
      </c>
      <c r="E44" s="21" t="s">
        <v>71</v>
      </c>
      <c r="F44" s="22">
        <v>45447</v>
      </c>
      <c r="G44" s="23">
        <v>13162.5</v>
      </c>
      <c r="H44" s="24" t="str">
        <f t="shared" ref="H44" si="36">IFERROR(L44/I44,"-")</f>
        <v>-</v>
      </c>
      <c r="I44" s="25"/>
      <c r="J44" s="24">
        <f t="shared" ref="J44" si="37">G44*I44</f>
        <v>0</v>
      </c>
      <c r="K44" s="26">
        <f t="shared" ref="K44:K62" si="38">$K$5</f>
        <v>0.25</v>
      </c>
      <c r="L44" s="24">
        <f t="shared" ref="L44" si="39">J44*(1+K44)</f>
        <v>0</v>
      </c>
      <c r="M44" s="332">
        <f t="shared" ref="M44" si="40">L44-J44</f>
        <v>0</v>
      </c>
      <c r="N44" s="353"/>
      <c r="O44" s="411"/>
      <c r="P44" s="421">
        <f t="shared" ref="P44:P62" si="41">O44*N44</f>
        <v>0</v>
      </c>
      <c r="Q44" s="421">
        <f t="shared" ref="Q44:Q62" si="42">J44-P44</f>
        <v>0</v>
      </c>
      <c r="R44" s="421">
        <f t="shared" ref="R44:R62" si="43">SUM(T44:Y44)</f>
        <v>0</v>
      </c>
      <c r="S44" s="354"/>
      <c r="T44" s="355"/>
      <c r="U44" s="355"/>
      <c r="V44" s="355"/>
      <c r="W44" s="355"/>
      <c r="X44" s="355"/>
      <c r="Y44" s="355"/>
    </row>
    <row r="45" spans="2:25" x14ac:dyDescent="0.3">
      <c r="B45" s="1" t="s">
        <v>16</v>
      </c>
      <c r="C45" s="2" t="s">
        <v>72</v>
      </c>
      <c r="D45" s="13" t="s">
        <v>70</v>
      </c>
      <c r="E45" s="13" t="s">
        <v>73</v>
      </c>
      <c r="F45" s="8">
        <v>45672</v>
      </c>
      <c r="G45" s="14">
        <v>21732.9</v>
      </c>
      <c r="H45" s="15" t="str">
        <f t="shared" ref="H45:H90" si="44">IFERROR(L45/I45,"-")</f>
        <v>-</v>
      </c>
      <c r="I45" s="16"/>
      <c r="J45" s="15">
        <f t="shared" ref="J45:J51" si="45">G45*I45</f>
        <v>0</v>
      </c>
      <c r="K45" s="17">
        <f t="shared" si="38"/>
        <v>0.25</v>
      </c>
      <c r="L45" s="15">
        <f t="shared" ref="L45:L49" si="46">J45*(1+K45)</f>
        <v>0</v>
      </c>
      <c r="M45" s="329">
        <f t="shared" ref="M45:M49" si="47">L45-J45</f>
        <v>0</v>
      </c>
      <c r="N45" s="341"/>
      <c r="O45" s="415"/>
      <c r="P45" s="421">
        <f t="shared" si="41"/>
        <v>0</v>
      </c>
      <c r="Q45" s="421">
        <f t="shared" si="42"/>
        <v>0</v>
      </c>
      <c r="R45" s="421">
        <f t="shared" si="43"/>
        <v>0</v>
      </c>
      <c r="S45" s="343"/>
      <c r="T45" s="345"/>
      <c r="U45" s="345"/>
      <c r="V45" s="345"/>
      <c r="W45" s="345"/>
      <c r="X45" s="345"/>
      <c r="Y45" s="345"/>
    </row>
    <row r="46" spans="2:25" x14ac:dyDescent="0.3">
      <c r="B46" s="1" t="s">
        <v>16</v>
      </c>
      <c r="C46" s="2" t="s">
        <v>74</v>
      </c>
      <c r="D46" s="13" t="s">
        <v>70</v>
      </c>
      <c r="E46" s="13" t="s">
        <v>71</v>
      </c>
      <c r="F46" s="8">
        <v>45672</v>
      </c>
      <c r="G46" s="14">
        <v>29775.200000000001</v>
      </c>
      <c r="H46" s="15" t="str">
        <f t="shared" si="44"/>
        <v>-</v>
      </c>
      <c r="I46" s="16"/>
      <c r="J46" s="15">
        <f t="shared" si="45"/>
        <v>0</v>
      </c>
      <c r="K46" s="17">
        <f t="shared" si="38"/>
        <v>0.25</v>
      </c>
      <c r="L46" s="15">
        <f t="shared" si="46"/>
        <v>0</v>
      </c>
      <c r="M46" s="329">
        <f t="shared" si="47"/>
        <v>0</v>
      </c>
      <c r="N46" s="341"/>
      <c r="O46" s="415"/>
      <c r="P46" s="421">
        <f t="shared" si="41"/>
        <v>0</v>
      </c>
      <c r="Q46" s="421">
        <f t="shared" si="42"/>
        <v>0</v>
      </c>
      <c r="R46" s="421">
        <f t="shared" si="43"/>
        <v>0</v>
      </c>
      <c r="S46" s="343"/>
      <c r="T46" s="345"/>
      <c r="U46" s="345"/>
      <c r="V46" s="345"/>
      <c r="W46" s="345"/>
      <c r="X46" s="345"/>
      <c r="Y46" s="345"/>
    </row>
    <row r="47" spans="2:25" x14ac:dyDescent="0.3">
      <c r="B47" s="1" t="s">
        <v>75</v>
      </c>
      <c r="C47" s="2" t="s">
        <v>76</v>
      </c>
      <c r="D47" s="13"/>
      <c r="E47" s="13" t="s">
        <v>71</v>
      </c>
      <c r="F47" s="8">
        <v>45672</v>
      </c>
      <c r="G47" s="14">
        <v>3274.6</v>
      </c>
      <c r="H47" s="15" t="str">
        <f t="shared" ref="H47" si="48">IFERROR(L47/I47,"-")</f>
        <v>-</v>
      </c>
      <c r="I47" s="16"/>
      <c r="J47" s="15">
        <f t="shared" ref="J47" si="49">G47*I47</f>
        <v>0</v>
      </c>
      <c r="K47" s="17">
        <f t="shared" si="38"/>
        <v>0.25</v>
      </c>
      <c r="L47" s="15">
        <f t="shared" ref="L47" si="50">J47*(1+K47)</f>
        <v>0</v>
      </c>
      <c r="M47" s="329">
        <f t="shared" ref="M47" si="51">L47-J47</f>
        <v>0</v>
      </c>
      <c r="N47" s="341"/>
      <c r="O47" s="415"/>
      <c r="P47" s="421">
        <f t="shared" si="41"/>
        <v>0</v>
      </c>
      <c r="Q47" s="421">
        <f t="shared" si="42"/>
        <v>0</v>
      </c>
      <c r="R47" s="421">
        <f t="shared" si="43"/>
        <v>0</v>
      </c>
      <c r="S47" s="343"/>
      <c r="T47" s="345"/>
      <c r="U47" s="345"/>
      <c r="V47" s="345"/>
      <c r="W47" s="345"/>
      <c r="X47" s="345"/>
      <c r="Y47" s="345"/>
    </row>
    <row r="48" spans="2:25" x14ac:dyDescent="0.3">
      <c r="B48" s="1" t="s">
        <v>16</v>
      </c>
      <c r="C48" s="2" t="s">
        <v>77</v>
      </c>
      <c r="D48" s="13" t="s">
        <v>60</v>
      </c>
      <c r="E48" s="13" t="s">
        <v>71</v>
      </c>
      <c r="F48" s="8">
        <v>45672</v>
      </c>
      <c r="G48" s="14">
        <v>37009.699999999997</v>
      </c>
      <c r="H48" s="15" t="str">
        <f t="shared" si="44"/>
        <v>-</v>
      </c>
      <c r="I48" s="16"/>
      <c r="J48" s="15">
        <f t="shared" si="45"/>
        <v>0</v>
      </c>
      <c r="K48" s="17">
        <f t="shared" si="38"/>
        <v>0.25</v>
      </c>
      <c r="L48" s="15">
        <f t="shared" si="46"/>
        <v>0</v>
      </c>
      <c r="M48" s="329">
        <f t="shared" si="47"/>
        <v>0</v>
      </c>
      <c r="N48" s="341"/>
      <c r="O48" s="415"/>
      <c r="P48" s="421">
        <f t="shared" si="41"/>
        <v>0</v>
      </c>
      <c r="Q48" s="421">
        <f t="shared" si="42"/>
        <v>0</v>
      </c>
      <c r="R48" s="421">
        <f t="shared" si="43"/>
        <v>0</v>
      </c>
      <c r="S48" s="343"/>
      <c r="T48" s="345"/>
      <c r="U48" s="345"/>
      <c r="V48" s="345"/>
      <c r="W48" s="345"/>
      <c r="X48" s="345"/>
      <c r="Y48" s="345"/>
    </row>
    <row r="49" spans="2:25" x14ac:dyDescent="0.3">
      <c r="B49" s="1" t="s">
        <v>16</v>
      </c>
      <c r="C49" s="2" t="s">
        <v>78</v>
      </c>
      <c r="D49" s="13" t="s">
        <v>60</v>
      </c>
      <c r="E49" s="13" t="s">
        <v>71</v>
      </c>
      <c r="F49" s="8">
        <v>45672</v>
      </c>
      <c r="G49" s="14">
        <v>39839.800000000003</v>
      </c>
      <c r="H49" s="15" t="str">
        <f t="shared" si="44"/>
        <v>-</v>
      </c>
      <c r="I49" s="16"/>
      <c r="J49" s="15">
        <f t="shared" si="45"/>
        <v>0</v>
      </c>
      <c r="K49" s="17">
        <f t="shared" si="38"/>
        <v>0.25</v>
      </c>
      <c r="L49" s="15">
        <f t="shared" si="46"/>
        <v>0</v>
      </c>
      <c r="M49" s="329">
        <f t="shared" si="47"/>
        <v>0</v>
      </c>
      <c r="N49" s="341"/>
      <c r="O49" s="415"/>
      <c r="P49" s="421">
        <f t="shared" si="41"/>
        <v>0</v>
      </c>
      <c r="Q49" s="421">
        <f t="shared" si="42"/>
        <v>0</v>
      </c>
      <c r="R49" s="421">
        <f t="shared" si="43"/>
        <v>0</v>
      </c>
      <c r="S49" s="343"/>
      <c r="T49" s="345"/>
      <c r="U49" s="345"/>
      <c r="V49" s="345"/>
      <c r="W49" s="345"/>
      <c r="X49" s="345"/>
      <c r="Y49" s="345"/>
    </row>
    <row r="50" spans="2:25" x14ac:dyDescent="0.3">
      <c r="B50" s="1" t="s">
        <v>16</v>
      </c>
      <c r="C50" s="2" t="s">
        <v>79</v>
      </c>
      <c r="D50" s="13"/>
      <c r="E50" s="13" t="s">
        <v>71</v>
      </c>
      <c r="F50" s="8">
        <v>45505</v>
      </c>
      <c r="G50" s="14">
        <v>40240.199999999997</v>
      </c>
      <c r="H50" s="15"/>
      <c r="I50" s="16"/>
      <c r="J50" s="15">
        <f t="shared" si="45"/>
        <v>0</v>
      </c>
      <c r="K50" s="17">
        <f t="shared" si="38"/>
        <v>0.25</v>
      </c>
      <c r="L50" s="15">
        <f t="shared" ref="L50:L61" si="52">J50*(1+K50)</f>
        <v>0</v>
      </c>
      <c r="M50" s="329">
        <f t="shared" ref="M50:M58" si="53">L50-J50</f>
        <v>0</v>
      </c>
      <c r="N50" s="341"/>
      <c r="O50" s="415"/>
      <c r="P50" s="421">
        <f t="shared" si="41"/>
        <v>0</v>
      </c>
      <c r="Q50" s="421">
        <f t="shared" si="42"/>
        <v>0</v>
      </c>
      <c r="R50" s="421">
        <f t="shared" si="43"/>
        <v>0</v>
      </c>
      <c r="S50" s="343"/>
      <c r="T50" s="345"/>
      <c r="U50" s="345"/>
      <c r="V50" s="345"/>
      <c r="W50" s="345"/>
      <c r="X50" s="345"/>
      <c r="Y50" s="345"/>
    </row>
    <row r="51" spans="2:25" x14ac:dyDescent="0.3">
      <c r="B51" s="1" t="s">
        <v>16</v>
      </c>
      <c r="C51" s="2" t="s">
        <v>80</v>
      </c>
      <c r="D51" s="13" t="s">
        <v>60</v>
      </c>
      <c r="E51" s="13" t="s">
        <v>71</v>
      </c>
      <c r="F51" s="8">
        <v>45662</v>
      </c>
      <c r="G51" s="14">
        <v>42457.1</v>
      </c>
      <c r="H51" s="15" t="str">
        <f t="shared" si="44"/>
        <v>-</v>
      </c>
      <c r="I51" s="16"/>
      <c r="J51" s="15">
        <f t="shared" si="45"/>
        <v>0</v>
      </c>
      <c r="K51" s="17">
        <f t="shared" si="38"/>
        <v>0.25</v>
      </c>
      <c r="L51" s="15">
        <f t="shared" si="52"/>
        <v>0</v>
      </c>
      <c r="M51" s="329">
        <f t="shared" si="53"/>
        <v>0</v>
      </c>
      <c r="N51" s="341"/>
      <c r="O51" s="415"/>
      <c r="P51" s="421">
        <f t="shared" si="41"/>
        <v>0</v>
      </c>
      <c r="Q51" s="421">
        <f t="shared" si="42"/>
        <v>0</v>
      </c>
      <c r="R51" s="421">
        <f t="shared" si="43"/>
        <v>0</v>
      </c>
      <c r="S51" s="343"/>
      <c r="T51" s="345"/>
      <c r="U51" s="345"/>
      <c r="V51" s="345"/>
      <c r="W51" s="345"/>
      <c r="X51" s="345"/>
      <c r="Y51" s="345"/>
    </row>
    <row r="52" spans="2:25" x14ac:dyDescent="0.3">
      <c r="B52" s="1" t="s">
        <v>16</v>
      </c>
      <c r="C52" s="2" t="s">
        <v>81</v>
      </c>
      <c r="D52" s="13"/>
      <c r="E52" s="13" t="s">
        <v>71</v>
      </c>
      <c r="F52" s="8">
        <v>45740</v>
      </c>
      <c r="G52" s="14">
        <v>41785.1</v>
      </c>
      <c r="H52" s="15" t="s">
        <v>829</v>
      </c>
      <c r="I52" s="16"/>
      <c r="J52" s="15">
        <f t="shared" ref="J52:J58" si="54">G52*I52</f>
        <v>0</v>
      </c>
      <c r="K52" s="17">
        <f t="shared" ref="K52:K58" si="55">$K$5</f>
        <v>0.25</v>
      </c>
      <c r="L52" s="15">
        <f t="shared" si="52"/>
        <v>0</v>
      </c>
      <c r="M52" s="329">
        <f t="shared" si="53"/>
        <v>0</v>
      </c>
      <c r="N52" s="341"/>
      <c r="O52" s="415"/>
      <c r="P52" s="421">
        <f t="shared" si="41"/>
        <v>0</v>
      </c>
      <c r="Q52" s="421">
        <f t="shared" si="42"/>
        <v>0</v>
      </c>
      <c r="R52" s="421">
        <f t="shared" si="43"/>
        <v>0</v>
      </c>
      <c r="S52" s="343"/>
      <c r="T52" s="345"/>
      <c r="U52" s="345"/>
      <c r="V52" s="345"/>
      <c r="W52" s="345"/>
      <c r="X52" s="345"/>
      <c r="Y52" s="345"/>
    </row>
    <row r="53" spans="2:25" x14ac:dyDescent="0.3">
      <c r="B53" s="1" t="s">
        <v>16</v>
      </c>
      <c r="C53" s="2" t="s">
        <v>82</v>
      </c>
      <c r="D53" s="13" t="s">
        <v>60</v>
      </c>
      <c r="E53" s="13" t="s">
        <v>71</v>
      </c>
      <c r="F53" s="8">
        <v>45672</v>
      </c>
      <c r="G53" s="14">
        <v>46216.800000000003</v>
      </c>
      <c r="H53" s="15" t="str">
        <f t="shared" si="44"/>
        <v>-</v>
      </c>
      <c r="I53" s="16"/>
      <c r="J53" s="15">
        <f t="shared" si="54"/>
        <v>0</v>
      </c>
      <c r="K53" s="17">
        <f t="shared" si="55"/>
        <v>0.25</v>
      </c>
      <c r="L53" s="15">
        <f t="shared" si="52"/>
        <v>0</v>
      </c>
      <c r="M53" s="329">
        <f t="shared" si="53"/>
        <v>0</v>
      </c>
      <c r="N53" s="341"/>
      <c r="O53" s="415"/>
      <c r="P53" s="421">
        <f t="shared" si="41"/>
        <v>0</v>
      </c>
      <c r="Q53" s="421">
        <f t="shared" si="42"/>
        <v>0</v>
      </c>
      <c r="R53" s="421">
        <f t="shared" si="43"/>
        <v>0</v>
      </c>
      <c r="S53" s="343"/>
      <c r="T53" s="345"/>
      <c r="U53" s="345"/>
      <c r="V53" s="345"/>
      <c r="W53" s="345"/>
      <c r="X53" s="345"/>
      <c r="Y53" s="345"/>
    </row>
    <row r="54" spans="2:25" x14ac:dyDescent="0.3">
      <c r="B54" s="1" t="s">
        <v>75</v>
      </c>
      <c r="C54" s="2" t="s">
        <v>83</v>
      </c>
      <c r="D54" s="13"/>
      <c r="E54" s="13" t="s">
        <v>71</v>
      </c>
      <c r="F54" s="8">
        <v>45740</v>
      </c>
      <c r="G54" s="14">
        <v>3485.3</v>
      </c>
      <c r="H54" s="15" t="str">
        <f t="shared" si="44"/>
        <v>-</v>
      </c>
      <c r="I54" s="16"/>
      <c r="J54" s="15">
        <f t="shared" si="54"/>
        <v>0</v>
      </c>
      <c r="K54" s="17">
        <f t="shared" si="55"/>
        <v>0.25</v>
      </c>
      <c r="L54" s="15">
        <f t="shared" si="52"/>
        <v>0</v>
      </c>
      <c r="M54" s="329">
        <f t="shared" si="53"/>
        <v>0</v>
      </c>
      <c r="N54" s="341"/>
      <c r="O54" s="415"/>
      <c r="P54" s="421">
        <f t="shared" si="41"/>
        <v>0</v>
      </c>
      <c r="Q54" s="421">
        <f t="shared" si="42"/>
        <v>0</v>
      </c>
      <c r="R54" s="421">
        <f t="shared" si="43"/>
        <v>0</v>
      </c>
      <c r="S54" s="343"/>
      <c r="T54" s="345"/>
      <c r="U54" s="345"/>
      <c r="V54" s="345"/>
      <c r="W54" s="345"/>
      <c r="X54" s="345"/>
      <c r="Y54" s="345"/>
    </row>
    <row r="55" spans="2:25" x14ac:dyDescent="0.3">
      <c r="B55" s="1" t="s">
        <v>84</v>
      </c>
      <c r="C55" s="2" t="s">
        <v>85</v>
      </c>
      <c r="D55" s="13"/>
      <c r="E55" s="13" t="s">
        <v>71</v>
      </c>
      <c r="F55" s="8">
        <v>45672</v>
      </c>
      <c r="G55" s="14">
        <v>1012.2</v>
      </c>
      <c r="H55" s="15" t="str">
        <f t="shared" si="44"/>
        <v>-</v>
      </c>
      <c r="I55" s="16"/>
      <c r="J55" s="15">
        <f t="shared" si="54"/>
        <v>0</v>
      </c>
      <c r="K55" s="17">
        <f t="shared" si="55"/>
        <v>0.25</v>
      </c>
      <c r="L55" s="15">
        <f t="shared" si="52"/>
        <v>0</v>
      </c>
      <c r="M55" s="329">
        <f t="shared" si="53"/>
        <v>0</v>
      </c>
      <c r="N55" s="341"/>
      <c r="O55" s="415"/>
      <c r="P55" s="421">
        <f t="shared" si="41"/>
        <v>0</v>
      </c>
      <c r="Q55" s="421">
        <f t="shared" si="42"/>
        <v>0</v>
      </c>
      <c r="R55" s="421">
        <f t="shared" si="43"/>
        <v>0</v>
      </c>
      <c r="S55" s="343"/>
      <c r="T55" s="345"/>
      <c r="U55" s="345"/>
      <c r="V55" s="345"/>
      <c r="W55" s="345"/>
      <c r="X55" s="345"/>
      <c r="Y55" s="345"/>
    </row>
    <row r="56" spans="2:25" x14ac:dyDescent="0.3">
      <c r="B56" s="1" t="s">
        <v>16</v>
      </c>
      <c r="C56" s="2" t="s">
        <v>86</v>
      </c>
      <c r="D56" s="13" t="s">
        <v>60</v>
      </c>
      <c r="E56" s="13" t="s">
        <v>71</v>
      </c>
      <c r="F56" s="8">
        <v>45672</v>
      </c>
      <c r="G56" s="14">
        <v>47262.6</v>
      </c>
      <c r="H56" s="15" t="str">
        <f t="shared" si="44"/>
        <v>-</v>
      </c>
      <c r="I56" s="16"/>
      <c r="J56" s="15">
        <f t="shared" si="54"/>
        <v>0</v>
      </c>
      <c r="K56" s="17">
        <f t="shared" si="55"/>
        <v>0.25</v>
      </c>
      <c r="L56" s="15">
        <f t="shared" si="52"/>
        <v>0</v>
      </c>
      <c r="M56" s="329">
        <f t="shared" si="53"/>
        <v>0</v>
      </c>
      <c r="N56" s="341"/>
      <c r="O56" s="415"/>
      <c r="P56" s="421">
        <f t="shared" si="41"/>
        <v>0</v>
      </c>
      <c r="Q56" s="421">
        <f t="shared" si="42"/>
        <v>0</v>
      </c>
      <c r="R56" s="421">
        <f t="shared" si="43"/>
        <v>0</v>
      </c>
      <c r="S56" s="343"/>
      <c r="T56" s="345"/>
      <c r="U56" s="345"/>
      <c r="V56" s="345"/>
      <c r="W56" s="345"/>
      <c r="X56" s="345"/>
      <c r="Y56" s="345"/>
    </row>
    <row r="57" spans="2:25" x14ac:dyDescent="0.3">
      <c r="B57" s="1" t="s">
        <v>87</v>
      </c>
      <c r="C57" s="2" t="s">
        <v>88</v>
      </c>
      <c r="D57" s="13"/>
      <c r="E57" s="13" t="s">
        <v>71</v>
      </c>
      <c r="F57" s="8">
        <v>45672</v>
      </c>
      <c r="G57" s="14">
        <v>363.3</v>
      </c>
      <c r="H57" s="15" t="str">
        <f t="shared" ref="H57:H58" si="56">IFERROR(L57/I57,"-")</f>
        <v>-</v>
      </c>
      <c r="I57" s="16"/>
      <c r="J57" s="15">
        <f t="shared" si="54"/>
        <v>0</v>
      </c>
      <c r="K57" s="17">
        <f t="shared" si="55"/>
        <v>0.25</v>
      </c>
      <c r="L57" s="15">
        <f t="shared" si="52"/>
        <v>0</v>
      </c>
      <c r="M57" s="329">
        <f t="shared" si="53"/>
        <v>0</v>
      </c>
      <c r="N57" s="341"/>
      <c r="O57" s="415"/>
      <c r="P57" s="421">
        <f t="shared" si="41"/>
        <v>0</v>
      </c>
      <c r="Q57" s="421">
        <f t="shared" si="42"/>
        <v>0</v>
      </c>
      <c r="R57" s="421">
        <f t="shared" si="43"/>
        <v>0</v>
      </c>
      <c r="S57" s="343"/>
      <c r="T57" s="345"/>
      <c r="U57" s="345"/>
      <c r="V57" s="345"/>
      <c r="W57" s="345"/>
      <c r="X57" s="345"/>
      <c r="Y57" s="345"/>
    </row>
    <row r="58" spans="2:25" x14ac:dyDescent="0.3">
      <c r="B58" s="1" t="s">
        <v>75</v>
      </c>
      <c r="C58" s="2" t="s">
        <v>89</v>
      </c>
      <c r="D58" s="13"/>
      <c r="E58" s="13" t="s">
        <v>71</v>
      </c>
      <c r="F58" s="8">
        <v>45672</v>
      </c>
      <c r="G58" s="14">
        <v>1847.3</v>
      </c>
      <c r="H58" s="15" t="str">
        <f t="shared" si="56"/>
        <v>-</v>
      </c>
      <c r="I58" s="16"/>
      <c r="J58" s="15">
        <f t="shared" si="54"/>
        <v>0</v>
      </c>
      <c r="K58" s="17">
        <f t="shared" si="55"/>
        <v>0.25</v>
      </c>
      <c r="L58" s="15">
        <f t="shared" si="52"/>
        <v>0</v>
      </c>
      <c r="M58" s="329">
        <f t="shared" si="53"/>
        <v>0</v>
      </c>
      <c r="N58" s="341"/>
      <c r="O58" s="415"/>
      <c r="P58" s="421">
        <f t="shared" si="41"/>
        <v>0</v>
      </c>
      <c r="Q58" s="421">
        <f t="shared" si="42"/>
        <v>0</v>
      </c>
      <c r="R58" s="421">
        <f t="shared" si="43"/>
        <v>0</v>
      </c>
      <c r="S58" s="343"/>
      <c r="T58" s="345"/>
      <c r="U58" s="345"/>
      <c r="V58" s="345"/>
      <c r="W58" s="345"/>
      <c r="X58" s="345"/>
      <c r="Y58" s="345"/>
    </row>
    <row r="59" spans="2:25" x14ac:dyDescent="0.3">
      <c r="B59" s="1" t="s">
        <v>16</v>
      </c>
      <c r="C59" s="2" t="s">
        <v>90</v>
      </c>
      <c r="D59" s="240"/>
      <c r="E59" s="30" t="s">
        <v>91</v>
      </c>
      <c r="F59" s="36">
        <v>45630</v>
      </c>
      <c r="G59" s="31">
        <v>130393.9</v>
      </c>
      <c r="H59" s="15" t="str">
        <f t="shared" ref="H59:H62" si="57">IFERROR(L59/I59,"-")</f>
        <v>-</v>
      </c>
      <c r="I59" s="16"/>
      <c r="J59" s="15">
        <f t="shared" ref="J59:J62" si="58">G59*I59</f>
        <v>0</v>
      </c>
      <c r="K59" s="17">
        <f t="shared" si="38"/>
        <v>0.25</v>
      </c>
      <c r="L59" s="15">
        <f t="shared" si="52"/>
        <v>0</v>
      </c>
      <c r="M59" s="329">
        <f t="shared" ref="M59:M62" si="59">L59-J59</f>
        <v>0</v>
      </c>
      <c r="N59" s="341"/>
      <c r="O59" s="415"/>
      <c r="P59" s="421">
        <f t="shared" si="41"/>
        <v>0</v>
      </c>
      <c r="Q59" s="421">
        <f t="shared" si="42"/>
        <v>0</v>
      </c>
      <c r="R59" s="421">
        <f t="shared" si="43"/>
        <v>0</v>
      </c>
      <c r="S59" s="343"/>
      <c r="T59" s="345"/>
      <c r="U59" s="345"/>
      <c r="V59" s="345"/>
      <c r="W59" s="345"/>
      <c r="X59" s="345"/>
      <c r="Y59" s="345"/>
    </row>
    <row r="60" spans="2:25" x14ac:dyDescent="0.3">
      <c r="B60" s="1" t="s">
        <v>16</v>
      </c>
      <c r="C60" s="2" t="s">
        <v>92</v>
      </c>
      <c r="D60" s="241"/>
      <c r="E60" s="268" t="s">
        <v>91</v>
      </c>
      <c r="F60" s="36">
        <v>45630</v>
      </c>
      <c r="G60" s="14">
        <v>123502.39999999999</v>
      </c>
      <c r="H60" s="15" t="str">
        <f t="shared" si="57"/>
        <v>-</v>
      </c>
      <c r="I60" s="16"/>
      <c r="J60" s="15">
        <f t="shared" si="58"/>
        <v>0</v>
      </c>
      <c r="K60" s="17">
        <f t="shared" si="38"/>
        <v>0.25</v>
      </c>
      <c r="L60" s="15">
        <f t="shared" si="52"/>
        <v>0</v>
      </c>
      <c r="M60" s="329">
        <f t="shared" si="59"/>
        <v>0</v>
      </c>
      <c r="N60" s="341"/>
      <c r="O60" s="415"/>
      <c r="P60" s="421">
        <f t="shared" si="41"/>
        <v>0</v>
      </c>
      <c r="Q60" s="421">
        <f t="shared" si="42"/>
        <v>0</v>
      </c>
      <c r="R60" s="421">
        <f t="shared" si="43"/>
        <v>0</v>
      </c>
      <c r="S60" s="343"/>
      <c r="T60" s="345"/>
      <c r="U60" s="345"/>
      <c r="V60" s="345"/>
      <c r="W60" s="345"/>
      <c r="X60" s="345"/>
      <c r="Y60" s="345"/>
    </row>
    <row r="61" spans="2:25" x14ac:dyDescent="0.3">
      <c r="B61" s="166"/>
      <c r="C61" s="2" t="s">
        <v>93</v>
      </c>
      <c r="D61" s="241"/>
      <c r="E61" s="268" t="s">
        <v>91</v>
      </c>
      <c r="F61" s="36">
        <v>45672</v>
      </c>
      <c r="G61" s="14">
        <v>4200</v>
      </c>
      <c r="H61" s="15" t="str">
        <f t="shared" si="57"/>
        <v>-</v>
      </c>
      <c r="I61" s="16"/>
      <c r="J61" s="15">
        <f t="shared" si="58"/>
        <v>0</v>
      </c>
      <c r="K61" s="17">
        <f t="shared" si="38"/>
        <v>0.25</v>
      </c>
      <c r="L61" s="15">
        <f t="shared" si="52"/>
        <v>0</v>
      </c>
      <c r="M61" s="329">
        <f t="shared" si="59"/>
        <v>0</v>
      </c>
      <c r="N61" s="341"/>
      <c r="O61" s="415"/>
      <c r="P61" s="421">
        <f t="shared" si="41"/>
        <v>0</v>
      </c>
      <c r="Q61" s="421">
        <f t="shared" si="42"/>
        <v>0</v>
      </c>
      <c r="R61" s="421">
        <f t="shared" si="43"/>
        <v>0</v>
      </c>
      <c r="S61" s="343"/>
      <c r="T61" s="345"/>
      <c r="U61" s="345"/>
      <c r="V61" s="345"/>
      <c r="W61" s="345"/>
      <c r="X61" s="345"/>
      <c r="Y61" s="345"/>
    </row>
    <row r="62" spans="2:25" ht="15" thickBot="1" x14ac:dyDescent="0.35">
      <c r="B62" s="28" t="s">
        <v>75</v>
      </c>
      <c r="C62" s="29" t="s">
        <v>94</v>
      </c>
      <c r="D62" s="240"/>
      <c r="E62" s="268" t="s">
        <v>91</v>
      </c>
      <c r="F62" s="36">
        <v>45672</v>
      </c>
      <c r="G62" s="31">
        <v>2172.8000000000002</v>
      </c>
      <c r="H62" s="19" t="str">
        <f t="shared" si="57"/>
        <v>-</v>
      </c>
      <c r="I62" s="32"/>
      <c r="J62" s="19">
        <f t="shared" si="58"/>
        <v>0</v>
      </c>
      <c r="K62" s="37">
        <f t="shared" si="38"/>
        <v>0.25</v>
      </c>
      <c r="L62" s="19">
        <f t="shared" ref="L62" si="60">J62*(1+K62)</f>
        <v>0</v>
      </c>
      <c r="M62" s="336">
        <f t="shared" si="59"/>
        <v>0</v>
      </c>
      <c r="N62" s="356"/>
      <c r="O62" s="412"/>
      <c r="P62" s="421">
        <f t="shared" si="41"/>
        <v>0</v>
      </c>
      <c r="Q62" s="421">
        <f t="shared" si="42"/>
        <v>0</v>
      </c>
      <c r="R62" s="421">
        <f t="shared" si="43"/>
        <v>0</v>
      </c>
      <c r="S62" s="357"/>
      <c r="T62" s="358"/>
      <c r="U62" s="358"/>
      <c r="V62" s="358"/>
      <c r="W62" s="358"/>
      <c r="X62" s="358"/>
      <c r="Y62" s="358"/>
    </row>
    <row r="63" spans="2:25" ht="15" thickBot="1" x14ac:dyDescent="0.35">
      <c r="B63" s="6"/>
      <c r="C63" s="259" t="s">
        <v>95</v>
      </c>
      <c r="D63" s="7"/>
      <c r="E63" s="6"/>
      <c r="F63" s="6"/>
      <c r="G63" s="9"/>
      <c r="H63" s="10" t="str">
        <f t="shared" si="44"/>
        <v>-</v>
      </c>
      <c r="I63" s="11" t="s">
        <v>12</v>
      </c>
      <c r="J63" s="10"/>
      <c r="K63" s="12"/>
      <c r="L63" s="10"/>
      <c r="M63" s="331"/>
      <c r="N63" s="368" t="s">
        <v>12</v>
      </c>
      <c r="O63" s="413"/>
      <c r="P63" s="423">
        <f>SUM(P64:P90)</f>
        <v>0</v>
      </c>
      <c r="Q63" s="423">
        <f>SUM(Q64:Q90)</f>
        <v>0</v>
      </c>
      <c r="R63" s="423">
        <f>SUM(R64:R90)</f>
        <v>0</v>
      </c>
      <c r="S63" s="368"/>
      <c r="T63" s="368"/>
      <c r="U63" s="368"/>
      <c r="V63" s="368"/>
      <c r="W63" s="368"/>
      <c r="X63" s="368"/>
      <c r="Y63" s="369"/>
    </row>
    <row r="64" spans="2:25" x14ac:dyDescent="0.3">
      <c r="B64" s="20" t="s">
        <v>96</v>
      </c>
      <c r="C64" s="27" t="s">
        <v>97</v>
      </c>
      <c r="D64" s="21"/>
      <c r="E64" s="21" t="s">
        <v>71</v>
      </c>
      <c r="F64" s="22">
        <v>45757</v>
      </c>
      <c r="G64" s="23">
        <v>6810.3</v>
      </c>
      <c r="H64" s="24" t="str">
        <f t="shared" si="44"/>
        <v>-</v>
      </c>
      <c r="I64" s="25"/>
      <c r="J64" s="24">
        <f t="shared" ref="J64:J90" si="61">G64*I64</f>
        <v>0</v>
      </c>
      <c r="K64" s="26">
        <f t="shared" ref="K64:K90" si="62">$K$5</f>
        <v>0.25</v>
      </c>
      <c r="L64" s="24">
        <f t="shared" ref="L64:L90" si="63">J64*(1+K64)</f>
        <v>0</v>
      </c>
      <c r="M64" s="332">
        <f t="shared" ref="M64:M90" si="64">L64-J64</f>
        <v>0</v>
      </c>
      <c r="N64" s="353"/>
      <c r="O64" s="411"/>
      <c r="P64" s="421">
        <f t="shared" ref="P64:P90" si="65">O64*N64</f>
        <v>0</v>
      </c>
      <c r="Q64" s="421">
        <f t="shared" ref="Q64:Q90" si="66">J64-P64</f>
        <v>0</v>
      </c>
      <c r="R64" s="421">
        <f t="shared" ref="R64:R90" si="67">SUM(T64:Y64)</f>
        <v>0</v>
      </c>
      <c r="S64" s="354"/>
      <c r="T64" s="355"/>
      <c r="U64" s="355"/>
      <c r="V64" s="355"/>
      <c r="W64" s="355"/>
      <c r="X64" s="355"/>
      <c r="Y64" s="355"/>
    </row>
    <row r="65" spans="2:25" x14ac:dyDescent="0.3">
      <c r="B65" s="20" t="s">
        <v>96</v>
      </c>
      <c r="C65" s="27" t="s">
        <v>98</v>
      </c>
      <c r="D65" s="21"/>
      <c r="E65" s="21" t="s">
        <v>71</v>
      </c>
      <c r="F65" s="8">
        <v>45757</v>
      </c>
      <c r="G65" s="23">
        <v>7758.8</v>
      </c>
      <c r="H65" s="15" t="str">
        <f t="shared" ref="H65" si="68">IFERROR(L65/I65,"-")</f>
        <v>-</v>
      </c>
      <c r="I65" s="25"/>
      <c r="J65" s="15">
        <f t="shared" ref="J65" si="69">G65*I65</f>
        <v>0</v>
      </c>
      <c r="K65" s="17">
        <f t="shared" si="62"/>
        <v>0.25</v>
      </c>
      <c r="L65" s="15">
        <f t="shared" ref="L65" si="70">J65*(1+K65)</f>
        <v>0</v>
      </c>
      <c r="M65" s="329">
        <f t="shared" ref="M65" si="71">L65-J65</f>
        <v>0</v>
      </c>
      <c r="N65" s="341"/>
      <c r="O65" s="415"/>
      <c r="P65" s="421">
        <f t="shared" si="65"/>
        <v>0</v>
      </c>
      <c r="Q65" s="421">
        <f t="shared" si="66"/>
        <v>0</v>
      </c>
      <c r="R65" s="421">
        <f t="shared" si="67"/>
        <v>0</v>
      </c>
      <c r="S65" s="343"/>
      <c r="T65" s="345"/>
      <c r="U65" s="345"/>
      <c r="V65" s="345"/>
      <c r="W65" s="345"/>
      <c r="X65" s="345"/>
      <c r="Y65" s="345"/>
    </row>
    <row r="66" spans="2:25" x14ac:dyDescent="0.3">
      <c r="B66" s="20" t="s">
        <v>96</v>
      </c>
      <c r="C66" s="27" t="s">
        <v>99</v>
      </c>
      <c r="D66" s="21" t="s">
        <v>100</v>
      </c>
      <c r="E66" s="21" t="s">
        <v>71</v>
      </c>
      <c r="F66" s="8">
        <v>45757</v>
      </c>
      <c r="G66" s="23">
        <v>10697.4</v>
      </c>
      <c r="H66" s="15" t="str">
        <f t="shared" si="44"/>
        <v>-</v>
      </c>
      <c r="I66" s="25"/>
      <c r="J66" s="15">
        <f t="shared" si="61"/>
        <v>0</v>
      </c>
      <c r="K66" s="17">
        <f t="shared" si="62"/>
        <v>0.25</v>
      </c>
      <c r="L66" s="15">
        <f t="shared" si="63"/>
        <v>0</v>
      </c>
      <c r="M66" s="329">
        <f t="shared" si="64"/>
        <v>0</v>
      </c>
      <c r="N66" s="341"/>
      <c r="O66" s="415"/>
      <c r="P66" s="421">
        <f t="shared" si="65"/>
        <v>0</v>
      </c>
      <c r="Q66" s="421">
        <f t="shared" si="66"/>
        <v>0</v>
      </c>
      <c r="R66" s="421">
        <f t="shared" si="67"/>
        <v>0</v>
      </c>
      <c r="S66" s="343"/>
      <c r="T66" s="345"/>
      <c r="U66" s="345"/>
      <c r="V66" s="345"/>
      <c r="W66" s="345"/>
      <c r="X66" s="345"/>
      <c r="Y66" s="345"/>
    </row>
    <row r="67" spans="2:25" ht="13.95" customHeight="1" x14ac:dyDescent="0.3">
      <c r="B67" s="20" t="s">
        <v>96</v>
      </c>
      <c r="C67" s="27" t="s">
        <v>101</v>
      </c>
      <c r="D67" s="21"/>
      <c r="E67" s="21" t="s">
        <v>71</v>
      </c>
      <c r="F67" s="8">
        <v>45757</v>
      </c>
      <c r="G67" s="23">
        <v>8463.7000000000007</v>
      </c>
      <c r="H67" s="15" t="str">
        <f t="shared" si="44"/>
        <v>-</v>
      </c>
      <c r="I67" s="25"/>
      <c r="J67" s="15">
        <f t="shared" si="61"/>
        <v>0</v>
      </c>
      <c r="K67" s="17">
        <f t="shared" si="62"/>
        <v>0.25</v>
      </c>
      <c r="L67" s="15">
        <f t="shared" si="63"/>
        <v>0</v>
      </c>
      <c r="M67" s="329">
        <f t="shared" si="64"/>
        <v>0</v>
      </c>
      <c r="N67" s="341"/>
      <c r="O67" s="415"/>
      <c r="P67" s="421">
        <f t="shared" si="65"/>
        <v>0</v>
      </c>
      <c r="Q67" s="421">
        <f t="shared" si="66"/>
        <v>0</v>
      </c>
      <c r="R67" s="421">
        <f t="shared" si="67"/>
        <v>0</v>
      </c>
      <c r="S67" s="343"/>
      <c r="T67" s="345"/>
      <c r="U67" s="345"/>
      <c r="V67" s="345"/>
      <c r="W67" s="345"/>
      <c r="X67" s="345"/>
      <c r="Y67" s="345"/>
    </row>
    <row r="68" spans="2:25" x14ac:dyDescent="0.3">
      <c r="B68" s="20" t="s">
        <v>96</v>
      </c>
      <c r="C68" s="27" t="s">
        <v>102</v>
      </c>
      <c r="D68" s="21"/>
      <c r="E68" s="21" t="s">
        <v>71</v>
      </c>
      <c r="F68" s="8">
        <v>45757</v>
      </c>
      <c r="G68" s="132">
        <v>18739.7</v>
      </c>
      <c r="H68" s="15" t="str">
        <f t="shared" ref="H68" si="72">IFERROR(L68/I68,"-")</f>
        <v>-</v>
      </c>
      <c r="I68" s="25"/>
      <c r="J68" s="15">
        <f t="shared" ref="J68" si="73">G68*I68</f>
        <v>0</v>
      </c>
      <c r="K68" s="17">
        <f t="shared" si="62"/>
        <v>0.25</v>
      </c>
      <c r="L68" s="15">
        <f t="shared" ref="L68" si="74">J68*(1+K68)</f>
        <v>0</v>
      </c>
      <c r="M68" s="329">
        <f t="shared" ref="M68" si="75">L68-J68</f>
        <v>0</v>
      </c>
      <c r="N68" s="341"/>
      <c r="O68" s="415"/>
      <c r="P68" s="421">
        <f t="shared" si="65"/>
        <v>0</v>
      </c>
      <c r="Q68" s="421">
        <f t="shared" si="66"/>
        <v>0</v>
      </c>
      <c r="R68" s="421">
        <f t="shared" si="67"/>
        <v>0</v>
      </c>
      <c r="S68" s="343"/>
      <c r="T68" s="345"/>
      <c r="U68" s="345"/>
      <c r="V68" s="345"/>
      <c r="W68" s="345"/>
      <c r="X68" s="345"/>
      <c r="Y68" s="345"/>
    </row>
    <row r="69" spans="2:25" x14ac:dyDescent="0.3">
      <c r="B69" s="20" t="s">
        <v>96</v>
      </c>
      <c r="C69" s="27" t="s">
        <v>103</v>
      </c>
      <c r="D69" s="21"/>
      <c r="E69" s="21" t="s">
        <v>71</v>
      </c>
      <c r="F69" s="8">
        <v>45757</v>
      </c>
      <c r="G69" s="132">
        <v>22382.5</v>
      </c>
      <c r="H69" s="15" t="str">
        <f t="shared" ref="H69:H71" si="76">IFERROR(L69/I69,"-")</f>
        <v>-</v>
      </c>
      <c r="I69" s="25"/>
      <c r="J69" s="15">
        <f t="shared" ref="J69:J71" si="77">G69*I69</f>
        <v>0</v>
      </c>
      <c r="K69" s="17">
        <f t="shared" si="62"/>
        <v>0.25</v>
      </c>
      <c r="L69" s="15">
        <f t="shared" ref="L69:L71" si="78">J69*(1+K69)</f>
        <v>0</v>
      </c>
      <c r="M69" s="329">
        <f t="shared" ref="M69:M71" si="79">L69-J69</f>
        <v>0</v>
      </c>
      <c r="N69" s="341"/>
      <c r="O69" s="415"/>
      <c r="P69" s="421">
        <f t="shared" si="65"/>
        <v>0</v>
      </c>
      <c r="Q69" s="421">
        <f t="shared" si="66"/>
        <v>0</v>
      </c>
      <c r="R69" s="421">
        <f t="shared" si="67"/>
        <v>0</v>
      </c>
      <c r="S69" s="343"/>
      <c r="T69" s="345"/>
      <c r="U69" s="345"/>
      <c r="V69" s="345"/>
      <c r="W69" s="345"/>
      <c r="X69" s="345"/>
      <c r="Y69" s="345"/>
    </row>
    <row r="70" spans="2:25" x14ac:dyDescent="0.3">
      <c r="B70" s="20" t="s">
        <v>96</v>
      </c>
      <c r="C70" s="27" t="s">
        <v>104</v>
      </c>
      <c r="D70" s="21"/>
      <c r="E70" s="21" t="s">
        <v>71</v>
      </c>
      <c r="F70" s="8">
        <v>45757</v>
      </c>
      <c r="G70" s="132">
        <v>31231.9</v>
      </c>
      <c r="H70" s="15" t="str">
        <f t="shared" si="76"/>
        <v>-</v>
      </c>
      <c r="I70" s="25"/>
      <c r="J70" s="15">
        <f t="shared" si="77"/>
        <v>0</v>
      </c>
      <c r="K70" s="17">
        <f t="shared" si="62"/>
        <v>0.25</v>
      </c>
      <c r="L70" s="15">
        <f t="shared" si="78"/>
        <v>0</v>
      </c>
      <c r="M70" s="329">
        <f t="shared" si="79"/>
        <v>0</v>
      </c>
      <c r="N70" s="341"/>
      <c r="O70" s="415"/>
      <c r="P70" s="421">
        <f t="shared" si="65"/>
        <v>0</v>
      </c>
      <c r="Q70" s="421">
        <f t="shared" si="66"/>
        <v>0</v>
      </c>
      <c r="R70" s="421">
        <f t="shared" si="67"/>
        <v>0</v>
      </c>
      <c r="S70" s="343"/>
      <c r="T70" s="345"/>
      <c r="U70" s="345"/>
      <c r="V70" s="345"/>
      <c r="W70" s="345"/>
      <c r="X70" s="345"/>
      <c r="Y70" s="345"/>
    </row>
    <row r="71" spans="2:25" x14ac:dyDescent="0.3">
      <c r="B71" s="20" t="s">
        <v>96</v>
      </c>
      <c r="C71" s="27" t="s">
        <v>105</v>
      </c>
      <c r="D71" s="21"/>
      <c r="E71" s="21" t="s">
        <v>71</v>
      </c>
      <c r="F71" s="8">
        <v>45757</v>
      </c>
      <c r="G71" s="23">
        <v>19234.599999999999</v>
      </c>
      <c r="H71" s="15" t="str">
        <f t="shared" si="76"/>
        <v>-</v>
      </c>
      <c r="I71" s="25"/>
      <c r="J71" s="15">
        <f t="shared" si="77"/>
        <v>0</v>
      </c>
      <c r="K71" s="17">
        <f t="shared" si="62"/>
        <v>0.25</v>
      </c>
      <c r="L71" s="15">
        <f t="shared" si="78"/>
        <v>0</v>
      </c>
      <c r="M71" s="329">
        <f t="shared" si="79"/>
        <v>0</v>
      </c>
      <c r="N71" s="341"/>
      <c r="O71" s="415"/>
      <c r="P71" s="421">
        <f t="shared" si="65"/>
        <v>0</v>
      </c>
      <c r="Q71" s="421">
        <f t="shared" si="66"/>
        <v>0</v>
      </c>
      <c r="R71" s="421">
        <f t="shared" si="67"/>
        <v>0</v>
      </c>
      <c r="S71" s="343"/>
      <c r="T71" s="345"/>
      <c r="U71" s="345"/>
      <c r="V71" s="345"/>
      <c r="W71" s="345"/>
      <c r="X71" s="345"/>
      <c r="Y71" s="345"/>
    </row>
    <row r="72" spans="2:25" x14ac:dyDescent="0.3">
      <c r="B72" s="20" t="s">
        <v>96</v>
      </c>
      <c r="C72" s="27" t="s">
        <v>106</v>
      </c>
      <c r="D72" s="21"/>
      <c r="E72" s="21" t="s">
        <v>71</v>
      </c>
      <c r="F72" s="8">
        <v>45757</v>
      </c>
      <c r="G72" s="23">
        <v>25387.599999999999</v>
      </c>
      <c r="H72" s="15" t="str">
        <f t="shared" si="44"/>
        <v>-</v>
      </c>
      <c r="I72" s="25"/>
      <c r="J72" s="15">
        <f t="shared" si="61"/>
        <v>0</v>
      </c>
      <c r="K72" s="17">
        <f t="shared" si="62"/>
        <v>0.25</v>
      </c>
      <c r="L72" s="15">
        <f t="shared" si="63"/>
        <v>0</v>
      </c>
      <c r="M72" s="329">
        <f t="shared" si="64"/>
        <v>0</v>
      </c>
      <c r="N72" s="341"/>
      <c r="O72" s="415"/>
      <c r="P72" s="421">
        <f t="shared" si="65"/>
        <v>0</v>
      </c>
      <c r="Q72" s="421">
        <f t="shared" si="66"/>
        <v>0</v>
      </c>
      <c r="R72" s="421">
        <f t="shared" si="67"/>
        <v>0</v>
      </c>
      <c r="S72" s="343"/>
      <c r="T72" s="345"/>
      <c r="U72" s="345"/>
      <c r="V72" s="345"/>
      <c r="W72" s="345"/>
      <c r="X72" s="345"/>
      <c r="Y72" s="345"/>
    </row>
    <row r="73" spans="2:25" x14ac:dyDescent="0.3">
      <c r="B73" s="20" t="s">
        <v>96</v>
      </c>
      <c r="C73" s="27" t="s">
        <v>107</v>
      </c>
      <c r="D73" s="21"/>
      <c r="E73" s="21" t="s">
        <v>71</v>
      </c>
      <c r="F73" s="8">
        <v>45757</v>
      </c>
      <c r="G73" s="23">
        <v>30332.400000000001</v>
      </c>
      <c r="H73" s="15" t="str">
        <f t="shared" si="44"/>
        <v>-</v>
      </c>
      <c r="I73" s="25"/>
      <c r="J73" s="15">
        <f t="shared" si="61"/>
        <v>0</v>
      </c>
      <c r="K73" s="17">
        <f t="shared" si="62"/>
        <v>0.25</v>
      </c>
      <c r="L73" s="15">
        <f t="shared" si="63"/>
        <v>0</v>
      </c>
      <c r="M73" s="329">
        <f t="shared" si="64"/>
        <v>0</v>
      </c>
      <c r="N73" s="341"/>
      <c r="O73" s="415"/>
      <c r="P73" s="421">
        <f t="shared" si="65"/>
        <v>0</v>
      </c>
      <c r="Q73" s="421">
        <f t="shared" si="66"/>
        <v>0</v>
      </c>
      <c r="R73" s="421">
        <f t="shared" si="67"/>
        <v>0</v>
      </c>
      <c r="S73" s="343"/>
      <c r="T73" s="345"/>
      <c r="U73" s="345"/>
      <c r="V73" s="345"/>
      <c r="W73" s="345"/>
      <c r="X73" s="345"/>
      <c r="Y73" s="345"/>
    </row>
    <row r="74" spans="2:25" x14ac:dyDescent="0.3">
      <c r="B74" s="1" t="s">
        <v>96</v>
      </c>
      <c r="C74" s="2" t="s">
        <v>108</v>
      </c>
      <c r="D74" s="13"/>
      <c r="E74" s="13" t="s">
        <v>71</v>
      </c>
      <c r="F74" s="8">
        <v>45757</v>
      </c>
      <c r="G74" s="14">
        <v>38635.800000000003</v>
      </c>
      <c r="H74" s="15" t="str">
        <f t="shared" si="44"/>
        <v>-</v>
      </c>
      <c r="I74" s="16"/>
      <c r="J74" s="15">
        <f t="shared" si="61"/>
        <v>0</v>
      </c>
      <c r="K74" s="17">
        <f t="shared" si="62"/>
        <v>0.25</v>
      </c>
      <c r="L74" s="15">
        <f t="shared" si="63"/>
        <v>0</v>
      </c>
      <c r="M74" s="329">
        <f t="shared" si="64"/>
        <v>0</v>
      </c>
      <c r="N74" s="341"/>
      <c r="O74" s="415"/>
      <c r="P74" s="421">
        <f t="shared" si="65"/>
        <v>0</v>
      </c>
      <c r="Q74" s="421">
        <f t="shared" si="66"/>
        <v>0</v>
      </c>
      <c r="R74" s="421">
        <f t="shared" si="67"/>
        <v>0</v>
      </c>
      <c r="S74" s="343"/>
      <c r="T74" s="345"/>
      <c r="U74" s="345"/>
      <c r="V74" s="345"/>
      <c r="W74" s="345"/>
      <c r="X74" s="345"/>
      <c r="Y74" s="345"/>
    </row>
    <row r="75" spans="2:25" x14ac:dyDescent="0.3">
      <c r="B75" s="28" t="s">
        <v>109</v>
      </c>
      <c r="C75" s="29" t="s">
        <v>110</v>
      </c>
      <c r="D75" s="30"/>
      <c r="E75" s="13" t="s">
        <v>71</v>
      </c>
      <c r="F75" s="8">
        <v>45757</v>
      </c>
      <c r="G75" s="31">
        <v>1934.8</v>
      </c>
      <c r="H75" s="15" t="str">
        <f t="shared" ref="H75" si="80">IFERROR(L75/I75,"-")</f>
        <v>-</v>
      </c>
      <c r="I75" s="32"/>
      <c r="J75" s="15">
        <f t="shared" ref="J75" si="81">G75*I75</f>
        <v>0</v>
      </c>
      <c r="K75" s="17">
        <f t="shared" si="62"/>
        <v>0.25</v>
      </c>
      <c r="L75" s="15">
        <f t="shared" ref="L75" si="82">J75*(1+K75)</f>
        <v>0</v>
      </c>
      <c r="M75" s="329">
        <f t="shared" ref="M75" si="83">L75-J75</f>
        <v>0</v>
      </c>
      <c r="N75" s="341"/>
      <c r="O75" s="415"/>
      <c r="P75" s="421">
        <f t="shared" si="65"/>
        <v>0</v>
      </c>
      <c r="Q75" s="421">
        <f t="shared" si="66"/>
        <v>0</v>
      </c>
      <c r="R75" s="421">
        <f t="shared" si="67"/>
        <v>0</v>
      </c>
      <c r="S75" s="343"/>
      <c r="T75" s="345"/>
      <c r="U75" s="345"/>
      <c r="V75" s="345"/>
      <c r="W75" s="345"/>
      <c r="X75" s="345"/>
      <c r="Y75" s="345"/>
    </row>
    <row r="76" spans="2:25" x14ac:dyDescent="0.3">
      <c r="B76" s="28" t="s">
        <v>109</v>
      </c>
      <c r="C76" s="29" t="s">
        <v>111</v>
      </c>
      <c r="D76" s="30"/>
      <c r="E76" s="13" t="s">
        <v>71</v>
      </c>
      <c r="F76" s="8">
        <v>45757</v>
      </c>
      <c r="G76" s="31">
        <v>2284.8000000000002</v>
      </c>
      <c r="H76" s="15" t="str">
        <f t="shared" si="44"/>
        <v>-</v>
      </c>
      <c r="I76" s="32"/>
      <c r="J76" s="15">
        <f t="shared" si="61"/>
        <v>0</v>
      </c>
      <c r="K76" s="17">
        <f t="shared" si="62"/>
        <v>0.25</v>
      </c>
      <c r="L76" s="15">
        <f t="shared" si="63"/>
        <v>0</v>
      </c>
      <c r="M76" s="329">
        <f t="shared" si="64"/>
        <v>0</v>
      </c>
      <c r="N76" s="341"/>
      <c r="O76" s="415"/>
      <c r="P76" s="421">
        <f t="shared" si="65"/>
        <v>0</v>
      </c>
      <c r="Q76" s="421">
        <f t="shared" si="66"/>
        <v>0</v>
      </c>
      <c r="R76" s="421">
        <f t="shared" si="67"/>
        <v>0</v>
      </c>
      <c r="S76" s="343"/>
      <c r="T76" s="345"/>
      <c r="U76" s="345"/>
      <c r="V76" s="345"/>
      <c r="W76" s="345"/>
      <c r="X76" s="345"/>
      <c r="Y76" s="345"/>
    </row>
    <row r="77" spans="2:25" x14ac:dyDescent="0.3">
      <c r="B77" s="28" t="s">
        <v>109</v>
      </c>
      <c r="C77" s="29" t="s">
        <v>112</v>
      </c>
      <c r="D77" s="30"/>
      <c r="E77" s="13" t="s">
        <v>71</v>
      </c>
      <c r="F77" s="8">
        <v>45757</v>
      </c>
      <c r="G77" s="31">
        <v>3675</v>
      </c>
      <c r="H77" s="15" t="str">
        <f t="shared" ref="H77:H79" si="84">IFERROR(L77/I77,"-")</f>
        <v>-</v>
      </c>
      <c r="I77" s="32"/>
      <c r="J77" s="15">
        <f t="shared" ref="J77:J79" si="85">G77*I77</f>
        <v>0</v>
      </c>
      <c r="K77" s="17">
        <f t="shared" si="62"/>
        <v>0.25</v>
      </c>
      <c r="L77" s="15">
        <f t="shared" ref="L77:L79" si="86">J77*(1+K77)</f>
        <v>0</v>
      </c>
      <c r="M77" s="329">
        <f t="shared" ref="M77:M79" si="87">L77-J77</f>
        <v>0</v>
      </c>
      <c r="N77" s="341"/>
      <c r="O77" s="415"/>
      <c r="P77" s="421">
        <f t="shared" si="65"/>
        <v>0</v>
      </c>
      <c r="Q77" s="421">
        <f t="shared" si="66"/>
        <v>0</v>
      </c>
      <c r="R77" s="421">
        <f t="shared" si="67"/>
        <v>0</v>
      </c>
      <c r="S77" s="343"/>
      <c r="T77" s="345"/>
      <c r="U77" s="345"/>
      <c r="V77" s="345"/>
      <c r="W77" s="345"/>
      <c r="X77" s="345"/>
      <c r="Y77" s="345"/>
    </row>
    <row r="78" spans="2:25" x14ac:dyDescent="0.3">
      <c r="B78" s="28" t="s">
        <v>109</v>
      </c>
      <c r="C78" s="29" t="s">
        <v>113</v>
      </c>
      <c r="D78" s="30"/>
      <c r="E78" s="13" t="s">
        <v>71</v>
      </c>
      <c r="F78" s="8">
        <v>45757</v>
      </c>
      <c r="G78" s="31">
        <v>4011</v>
      </c>
      <c r="H78" s="15" t="str">
        <f t="shared" si="84"/>
        <v>-</v>
      </c>
      <c r="I78" s="32"/>
      <c r="J78" s="15">
        <f t="shared" si="85"/>
        <v>0</v>
      </c>
      <c r="K78" s="17">
        <f t="shared" si="62"/>
        <v>0.25</v>
      </c>
      <c r="L78" s="15">
        <f t="shared" si="86"/>
        <v>0</v>
      </c>
      <c r="M78" s="329">
        <f t="shared" si="87"/>
        <v>0</v>
      </c>
      <c r="N78" s="341"/>
      <c r="O78" s="415"/>
      <c r="P78" s="421">
        <f t="shared" si="65"/>
        <v>0</v>
      </c>
      <c r="Q78" s="421">
        <f t="shared" si="66"/>
        <v>0</v>
      </c>
      <c r="R78" s="421">
        <f t="shared" si="67"/>
        <v>0</v>
      </c>
      <c r="S78" s="343"/>
      <c r="T78" s="345"/>
      <c r="U78" s="345"/>
      <c r="V78" s="345"/>
      <c r="W78" s="345"/>
      <c r="X78" s="345"/>
      <c r="Y78" s="345"/>
    </row>
    <row r="79" spans="2:25" x14ac:dyDescent="0.3">
      <c r="B79" s="28" t="s">
        <v>109</v>
      </c>
      <c r="C79" s="29" t="s">
        <v>114</v>
      </c>
      <c r="D79" s="30"/>
      <c r="E79" s="13" t="s">
        <v>71</v>
      </c>
      <c r="F79" s="8">
        <v>45757</v>
      </c>
      <c r="G79" s="31">
        <v>4744.6000000000004</v>
      </c>
      <c r="H79" s="15" t="str">
        <f t="shared" si="84"/>
        <v>-</v>
      </c>
      <c r="I79" s="32"/>
      <c r="J79" s="15">
        <f t="shared" si="85"/>
        <v>0</v>
      </c>
      <c r="K79" s="17">
        <f t="shared" si="62"/>
        <v>0.25</v>
      </c>
      <c r="L79" s="15">
        <f t="shared" si="86"/>
        <v>0</v>
      </c>
      <c r="M79" s="329">
        <f t="shared" si="87"/>
        <v>0</v>
      </c>
      <c r="N79" s="341"/>
      <c r="O79" s="415"/>
      <c r="P79" s="421">
        <f t="shared" si="65"/>
        <v>0</v>
      </c>
      <c r="Q79" s="421">
        <f t="shared" si="66"/>
        <v>0</v>
      </c>
      <c r="R79" s="421">
        <f t="shared" si="67"/>
        <v>0</v>
      </c>
      <c r="S79" s="343"/>
      <c r="T79" s="345"/>
      <c r="U79" s="345"/>
      <c r="V79" s="345"/>
      <c r="W79" s="345"/>
      <c r="X79" s="345"/>
      <c r="Y79" s="345"/>
    </row>
    <row r="80" spans="2:25" x14ac:dyDescent="0.3">
      <c r="B80" s="28" t="s">
        <v>109</v>
      </c>
      <c r="C80" s="29" t="s">
        <v>115</v>
      </c>
      <c r="D80" s="30"/>
      <c r="E80" s="13" t="s">
        <v>71</v>
      </c>
      <c r="F80" s="8">
        <v>45757</v>
      </c>
      <c r="G80" s="31">
        <v>5412.4</v>
      </c>
      <c r="H80" s="15" t="str">
        <f t="shared" ref="H80:H82" si="88">IFERROR(L80/I80,"-")</f>
        <v>-</v>
      </c>
      <c r="I80" s="32"/>
      <c r="J80" s="15">
        <f t="shared" ref="J80:J82" si="89">G80*I80</f>
        <v>0</v>
      </c>
      <c r="K80" s="17">
        <f t="shared" si="62"/>
        <v>0.25</v>
      </c>
      <c r="L80" s="15">
        <f t="shared" ref="L80:L82" si="90">J80*(1+K80)</f>
        <v>0</v>
      </c>
      <c r="M80" s="329">
        <f t="shared" ref="M80:M82" si="91">L80-J80</f>
        <v>0</v>
      </c>
      <c r="N80" s="341"/>
      <c r="O80" s="415"/>
      <c r="P80" s="421">
        <f t="shared" si="65"/>
        <v>0</v>
      </c>
      <c r="Q80" s="421">
        <f t="shared" si="66"/>
        <v>0</v>
      </c>
      <c r="R80" s="421">
        <f t="shared" si="67"/>
        <v>0</v>
      </c>
      <c r="S80" s="343"/>
      <c r="T80" s="345"/>
      <c r="U80" s="345"/>
      <c r="V80" s="345"/>
      <c r="W80" s="345"/>
      <c r="X80" s="345"/>
      <c r="Y80" s="345"/>
    </row>
    <row r="81" spans="2:25" x14ac:dyDescent="0.3">
      <c r="B81" s="28" t="s">
        <v>109</v>
      </c>
      <c r="C81" s="29" t="s">
        <v>116</v>
      </c>
      <c r="D81" s="30"/>
      <c r="E81" s="30" t="s">
        <v>71</v>
      </c>
      <c r="F81" s="8">
        <v>45757</v>
      </c>
      <c r="G81" s="31">
        <v>4344.2</v>
      </c>
      <c r="H81" s="15" t="str">
        <f t="shared" si="88"/>
        <v>-</v>
      </c>
      <c r="I81" s="32"/>
      <c r="J81" s="15">
        <f t="shared" si="89"/>
        <v>0</v>
      </c>
      <c r="K81" s="17">
        <f t="shared" si="62"/>
        <v>0.25</v>
      </c>
      <c r="L81" s="15">
        <f t="shared" si="90"/>
        <v>0</v>
      </c>
      <c r="M81" s="329">
        <f t="shared" si="91"/>
        <v>0</v>
      </c>
      <c r="N81" s="341"/>
      <c r="O81" s="415"/>
      <c r="P81" s="421">
        <f t="shared" si="65"/>
        <v>0</v>
      </c>
      <c r="Q81" s="421">
        <f t="shared" si="66"/>
        <v>0</v>
      </c>
      <c r="R81" s="421">
        <f t="shared" si="67"/>
        <v>0</v>
      </c>
      <c r="S81" s="343"/>
      <c r="T81" s="345"/>
      <c r="U81" s="345"/>
      <c r="V81" s="345"/>
      <c r="W81" s="345"/>
      <c r="X81" s="345"/>
      <c r="Y81" s="345"/>
    </row>
    <row r="82" spans="2:25" x14ac:dyDescent="0.3">
      <c r="B82" s="28" t="s">
        <v>109</v>
      </c>
      <c r="C82" s="29" t="s">
        <v>117</v>
      </c>
      <c r="D82" s="30"/>
      <c r="E82" s="30" t="s">
        <v>71</v>
      </c>
      <c r="F82" s="8">
        <v>45757</v>
      </c>
      <c r="G82" s="31">
        <v>5345.9</v>
      </c>
      <c r="H82" s="15" t="str">
        <f t="shared" si="88"/>
        <v>-</v>
      </c>
      <c r="I82" s="32"/>
      <c r="J82" s="15">
        <f t="shared" si="89"/>
        <v>0</v>
      </c>
      <c r="K82" s="17">
        <f t="shared" si="62"/>
        <v>0.25</v>
      </c>
      <c r="L82" s="15">
        <f t="shared" si="90"/>
        <v>0</v>
      </c>
      <c r="M82" s="329">
        <f t="shared" si="91"/>
        <v>0</v>
      </c>
      <c r="N82" s="341"/>
      <c r="O82" s="415"/>
      <c r="P82" s="421">
        <f t="shared" si="65"/>
        <v>0</v>
      </c>
      <c r="Q82" s="421">
        <f t="shared" si="66"/>
        <v>0</v>
      </c>
      <c r="R82" s="421">
        <f t="shared" si="67"/>
        <v>0</v>
      </c>
      <c r="S82" s="343"/>
      <c r="T82" s="345"/>
      <c r="U82" s="345"/>
      <c r="V82" s="345"/>
      <c r="W82" s="345"/>
      <c r="X82" s="345"/>
      <c r="Y82" s="345"/>
    </row>
    <row r="83" spans="2:25" x14ac:dyDescent="0.3">
      <c r="B83" s="28" t="s">
        <v>109</v>
      </c>
      <c r="C83" s="29" t="s">
        <v>118</v>
      </c>
      <c r="D83" s="30"/>
      <c r="E83" s="30" t="s">
        <v>71</v>
      </c>
      <c r="F83" s="8">
        <v>45757</v>
      </c>
      <c r="G83" s="31">
        <v>5746.3</v>
      </c>
      <c r="H83" s="15" t="str">
        <f t="shared" si="44"/>
        <v>-</v>
      </c>
      <c r="I83" s="32"/>
      <c r="J83" s="15">
        <f t="shared" si="61"/>
        <v>0</v>
      </c>
      <c r="K83" s="17">
        <f t="shared" si="62"/>
        <v>0.25</v>
      </c>
      <c r="L83" s="15">
        <f t="shared" si="63"/>
        <v>0</v>
      </c>
      <c r="M83" s="329">
        <f t="shared" si="64"/>
        <v>0</v>
      </c>
      <c r="N83" s="341"/>
      <c r="O83" s="415"/>
      <c r="P83" s="421">
        <f t="shared" si="65"/>
        <v>0</v>
      </c>
      <c r="Q83" s="421">
        <f t="shared" si="66"/>
        <v>0</v>
      </c>
      <c r="R83" s="421">
        <f t="shared" si="67"/>
        <v>0</v>
      </c>
      <c r="S83" s="343"/>
      <c r="T83" s="345"/>
      <c r="U83" s="345"/>
      <c r="V83" s="345"/>
      <c r="W83" s="345"/>
      <c r="X83" s="345"/>
      <c r="Y83" s="345"/>
    </row>
    <row r="84" spans="2:25" x14ac:dyDescent="0.3">
      <c r="B84" s="28" t="s">
        <v>109</v>
      </c>
      <c r="C84" s="29" t="s">
        <v>119</v>
      </c>
      <c r="D84" s="30"/>
      <c r="E84" s="30" t="s">
        <v>71</v>
      </c>
      <c r="F84" s="8">
        <v>45757</v>
      </c>
      <c r="G84" s="31">
        <v>6415.5</v>
      </c>
      <c r="H84" s="15" t="str">
        <f t="shared" si="44"/>
        <v>-</v>
      </c>
      <c r="I84" s="32"/>
      <c r="J84" s="15">
        <f t="shared" si="61"/>
        <v>0</v>
      </c>
      <c r="K84" s="17">
        <f t="shared" si="62"/>
        <v>0.25</v>
      </c>
      <c r="L84" s="15">
        <f t="shared" si="63"/>
        <v>0</v>
      </c>
      <c r="M84" s="329">
        <f t="shared" si="64"/>
        <v>0</v>
      </c>
      <c r="N84" s="341"/>
      <c r="O84" s="415"/>
      <c r="P84" s="421">
        <f t="shared" si="65"/>
        <v>0</v>
      </c>
      <c r="Q84" s="421">
        <f t="shared" si="66"/>
        <v>0</v>
      </c>
      <c r="R84" s="421">
        <f t="shared" si="67"/>
        <v>0</v>
      </c>
      <c r="S84" s="343"/>
      <c r="T84" s="345"/>
      <c r="U84" s="345"/>
      <c r="V84" s="345"/>
      <c r="W84" s="345"/>
      <c r="X84" s="345"/>
      <c r="Y84" s="345"/>
    </row>
    <row r="85" spans="2:25" x14ac:dyDescent="0.3">
      <c r="B85" s="28" t="s">
        <v>109</v>
      </c>
      <c r="C85" s="29" t="s">
        <v>120</v>
      </c>
      <c r="D85" s="30"/>
      <c r="E85" s="30" t="s">
        <v>71</v>
      </c>
      <c r="F85" s="8">
        <v>45757</v>
      </c>
      <c r="G85" s="31">
        <v>12891.9</v>
      </c>
      <c r="H85" s="15" t="str">
        <f t="shared" si="44"/>
        <v>-</v>
      </c>
      <c r="I85" s="32"/>
      <c r="J85" s="15">
        <f t="shared" si="61"/>
        <v>0</v>
      </c>
      <c r="K85" s="17">
        <f t="shared" si="62"/>
        <v>0.25</v>
      </c>
      <c r="L85" s="15">
        <f t="shared" si="63"/>
        <v>0</v>
      </c>
      <c r="M85" s="329">
        <f t="shared" si="64"/>
        <v>0</v>
      </c>
      <c r="N85" s="341"/>
      <c r="O85" s="415"/>
      <c r="P85" s="421">
        <f t="shared" si="65"/>
        <v>0</v>
      </c>
      <c r="Q85" s="421">
        <f t="shared" si="66"/>
        <v>0</v>
      </c>
      <c r="R85" s="421">
        <f t="shared" si="67"/>
        <v>0</v>
      </c>
      <c r="S85" s="343"/>
      <c r="T85" s="345"/>
      <c r="U85" s="345"/>
      <c r="V85" s="345"/>
      <c r="W85" s="345"/>
      <c r="X85" s="345"/>
      <c r="Y85" s="345"/>
    </row>
    <row r="86" spans="2:25" x14ac:dyDescent="0.3">
      <c r="B86" s="28" t="s">
        <v>109</v>
      </c>
      <c r="C86" s="29" t="s">
        <v>121</v>
      </c>
      <c r="D86" s="30"/>
      <c r="E86" s="30" t="s">
        <v>71</v>
      </c>
      <c r="F86" s="8">
        <v>45757</v>
      </c>
      <c r="G86" s="31">
        <v>22560.3</v>
      </c>
      <c r="H86" s="15" t="str">
        <f>IFERROR(L86/I86,"-")</f>
        <v>-</v>
      </c>
      <c r="I86" s="32"/>
      <c r="J86" s="15">
        <f>G86*I86</f>
        <v>0</v>
      </c>
      <c r="K86" s="17">
        <f t="shared" si="62"/>
        <v>0.25</v>
      </c>
      <c r="L86" s="15">
        <f>J86*(1+K86)</f>
        <v>0</v>
      </c>
      <c r="M86" s="329">
        <f>L86-J86</f>
        <v>0</v>
      </c>
      <c r="N86" s="341"/>
      <c r="O86" s="415"/>
      <c r="P86" s="421">
        <f t="shared" si="65"/>
        <v>0</v>
      </c>
      <c r="Q86" s="421">
        <f t="shared" si="66"/>
        <v>0</v>
      </c>
      <c r="R86" s="421">
        <f t="shared" si="67"/>
        <v>0</v>
      </c>
      <c r="S86" s="343"/>
      <c r="T86" s="345"/>
      <c r="U86" s="345"/>
      <c r="V86" s="345"/>
      <c r="W86" s="345"/>
      <c r="X86" s="345"/>
      <c r="Y86" s="345"/>
    </row>
    <row r="87" spans="2:25" x14ac:dyDescent="0.3">
      <c r="B87" s="28" t="s">
        <v>122</v>
      </c>
      <c r="C87" s="29" t="s">
        <v>123</v>
      </c>
      <c r="D87" s="134"/>
      <c r="E87" s="30" t="s">
        <v>71</v>
      </c>
      <c r="F87" s="8">
        <v>45757</v>
      </c>
      <c r="G87" s="31">
        <v>275.10000000000002</v>
      </c>
      <c r="H87" s="15" t="str">
        <f>IFERROR(L87/I87,"-")</f>
        <v>-</v>
      </c>
      <c r="I87" s="32"/>
      <c r="J87" s="15">
        <f>G87*I87</f>
        <v>0</v>
      </c>
      <c r="K87" s="17">
        <f t="shared" si="62"/>
        <v>0.25</v>
      </c>
      <c r="L87" s="15">
        <f>J87*(1+K87)</f>
        <v>0</v>
      </c>
      <c r="M87" s="329">
        <f>L87-J87</f>
        <v>0</v>
      </c>
      <c r="N87" s="341"/>
      <c r="O87" s="415"/>
      <c r="P87" s="421">
        <f t="shared" si="65"/>
        <v>0</v>
      </c>
      <c r="Q87" s="421">
        <f t="shared" si="66"/>
        <v>0</v>
      </c>
      <c r="R87" s="421">
        <f t="shared" si="67"/>
        <v>0</v>
      </c>
      <c r="S87" s="343"/>
      <c r="T87" s="345"/>
      <c r="U87" s="345"/>
      <c r="V87" s="345"/>
      <c r="W87" s="345"/>
      <c r="X87" s="345"/>
      <c r="Y87" s="345"/>
    </row>
    <row r="88" spans="2:25" x14ac:dyDescent="0.3">
      <c r="B88" s="28" t="s">
        <v>122</v>
      </c>
      <c r="C88" s="29" t="s">
        <v>124</v>
      </c>
      <c r="D88" s="134"/>
      <c r="E88" s="30" t="s">
        <v>71</v>
      </c>
      <c r="F88" s="8">
        <v>45757</v>
      </c>
      <c r="G88" s="31">
        <v>343</v>
      </c>
      <c r="H88" s="15" t="str">
        <f>IFERROR(L88/I88,"-")</f>
        <v>-</v>
      </c>
      <c r="I88" s="32"/>
      <c r="J88" s="15">
        <f>G88*I88</f>
        <v>0</v>
      </c>
      <c r="K88" s="17">
        <f t="shared" si="62"/>
        <v>0.25</v>
      </c>
      <c r="L88" s="15">
        <f>J88*(1+K88)</f>
        <v>0</v>
      </c>
      <c r="M88" s="329">
        <f>L88-J88</f>
        <v>0</v>
      </c>
      <c r="N88" s="341"/>
      <c r="O88" s="415"/>
      <c r="P88" s="421">
        <f t="shared" si="65"/>
        <v>0</v>
      </c>
      <c r="Q88" s="421">
        <f t="shared" si="66"/>
        <v>0</v>
      </c>
      <c r="R88" s="421">
        <f t="shared" si="67"/>
        <v>0</v>
      </c>
      <c r="S88" s="343"/>
      <c r="T88" s="345"/>
      <c r="U88" s="345"/>
      <c r="V88" s="345"/>
      <c r="W88" s="345"/>
      <c r="X88" s="345"/>
      <c r="Y88" s="345"/>
    </row>
    <row r="89" spans="2:25" x14ac:dyDescent="0.3">
      <c r="B89" s="1" t="s">
        <v>122</v>
      </c>
      <c r="C89" s="2" t="s">
        <v>125</v>
      </c>
      <c r="D89" s="173"/>
      <c r="E89" s="13" t="s">
        <v>71</v>
      </c>
      <c r="F89" s="8">
        <v>45757</v>
      </c>
      <c r="G89" s="14">
        <v>412.3</v>
      </c>
      <c r="H89" s="15" t="str">
        <f t="shared" ref="H89" si="92">IFERROR(L89/I89,"-")</f>
        <v>-</v>
      </c>
      <c r="I89" s="16"/>
      <c r="J89" s="15">
        <f t="shared" ref="J89" si="93">G89*I89</f>
        <v>0</v>
      </c>
      <c r="K89" s="17">
        <f t="shared" si="62"/>
        <v>0.25</v>
      </c>
      <c r="L89" s="15">
        <f t="shared" ref="L89" si="94">J89*(1+K89)</f>
        <v>0</v>
      </c>
      <c r="M89" s="329">
        <f t="shared" ref="M89" si="95">L89-J89</f>
        <v>0</v>
      </c>
      <c r="N89" s="341"/>
      <c r="O89" s="415"/>
      <c r="P89" s="421">
        <f t="shared" si="65"/>
        <v>0</v>
      </c>
      <c r="Q89" s="421">
        <f t="shared" si="66"/>
        <v>0</v>
      </c>
      <c r="R89" s="421">
        <f t="shared" si="67"/>
        <v>0</v>
      </c>
      <c r="S89" s="343"/>
      <c r="T89" s="345"/>
      <c r="U89" s="345"/>
      <c r="V89" s="345"/>
      <c r="W89" s="345"/>
      <c r="X89" s="345"/>
      <c r="Y89" s="345"/>
    </row>
    <row r="90" spans="2:25" ht="15" thickBot="1" x14ac:dyDescent="0.35">
      <c r="B90" s="166" t="s">
        <v>122</v>
      </c>
      <c r="C90" s="318" t="s">
        <v>126</v>
      </c>
      <c r="D90" s="379"/>
      <c r="E90" s="33" t="s">
        <v>71</v>
      </c>
      <c r="F90" s="36">
        <v>45757</v>
      </c>
      <c r="G90" s="168">
        <v>412.3</v>
      </c>
      <c r="H90" s="169" t="str">
        <f t="shared" si="44"/>
        <v>-</v>
      </c>
      <c r="I90" s="170"/>
      <c r="J90" s="169">
        <f t="shared" si="61"/>
        <v>0</v>
      </c>
      <c r="K90" s="171">
        <f t="shared" si="62"/>
        <v>0.25</v>
      </c>
      <c r="L90" s="169">
        <f t="shared" si="63"/>
        <v>0</v>
      </c>
      <c r="M90" s="335">
        <f t="shared" si="64"/>
        <v>0</v>
      </c>
      <c r="N90" s="356"/>
      <c r="O90" s="412"/>
      <c r="P90" s="421">
        <f t="shared" si="65"/>
        <v>0</v>
      </c>
      <c r="Q90" s="421">
        <f t="shared" si="66"/>
        <v>0</v>
      </c>
      <c r="R90" s="421">
        <f t="shared" si="67"/>
        <v>0</v>
      </c>
      <c r="S90" s="357"/>
      <c r="T90" s="358"/>
      <c r="U90" s="358"/>
      <c r="V90" s="358"/>
      <c r="W90" s="358"/>
      <c r="X90" s="358"/>
      <c r="Y90" s="358"/>
    </row>
    <row r="91" spans="2:25" ht="15" thickBot="1" x14ac:dyDescent="0.35">
      <c r="B91" s="6"/>
      <c r="C91" s="259" t="s">
        <v>127</v>
      </c>
      <c r="D91" s="7"/>
      <c r="E91" s="429" t="s">
        <v>810</v>
      </c>
      <c r="F91" s="430"/>
      <c r="G91" s="9"/>
      <c r="H91" s="10"/>
      <c r="I91" s="11" t="s">
        <v>12</v>
      </c>
      <c r="J91" s="10"/>
      <c r="K91" s="12"/>
      <c r="L91" s="10"/>
      <c r="M91" s="331"/>
      <c r="N91" s="368" t="s">
        <v>12</v>
      </c>
      <c r="O91" s="413"/>
      <c r="P91" s="423">
        <f>SUM(P92:P104)</f>
        <v>0</v>
      </c>
      <c r="Q91" s="423">
        <f>SUM(Q92:Q104)</f>
        <v>0</v>
      </c>
      <c r="R91" s="423">
        <f>SUM(R92:R104)</f>
        <v>0</v>
      </c>
      <c r="S91" s="368"/>
      <c r="T91" s="368"/>
      <c r="U91" s="368"/>
      <c r="V91" s="368"/>
      <c r="W91" s="368"/>
      <c r="X91" s="368"/>
      <c r="Y91" s="369"/>
    </row>
    <row r="92" spans="2:25" x14ac:dyDescent="0.3">
      <c r="B92" s="20"/>
      <c r="C92" s="27" t="s">
        <v>128</v>
      </c>
      <c r="D92" s="21"/>
      <c r="E92" s="21" t="s">
        <v>129</v>
      </c>
      <c r="F92" s="22">
        <v>45755</v>
      </c>
      <c r="G92" s="23">
        <v>14570</v>
      </c>
      <c r="H92" s="24" t="str">
        <f t="shared" ref="H92" si="96">IFERROR(L92/I92,"-")</f>
        <v>-</v>
      </c>
      <c r="I92" s="25"/>
      <c r="J92" s="24">
        <f t="shared" ref="J92" si="97">G92*I92</f>
        <v>0</v>
      </c>
      <c r="K92" s="26">
        <f t="shared" ref="K92:K95" si="98">$K$5</f>
        <v>0.25</v>
      </c>
      <c r="L92" s="24">
        <f t="shared" ref="L92" si="99">J92*(1+K92)</f>
        <v>0</v>
      </c>
      <c r="M92" s="332">
        <f t="shared" ref="M92" si="100">L92-J92</f>
        <v>0</v>
      </c>
      <c r="N92" s="353"/>
      <c r="O92" s="411"/>
      <c r="P92" s="421">
        <f t="shared" ref="P92:P104" si="101">O92*N92</f>
        <v>0</v>
      </c>
      <c r="Q92" s="421">
        <f t="shared" ref="Q92:Q104" si="102">J92-P92</f>
        <v>0</v>
      </c>
      <c r="R92" s="421">
        <f t="shared" ref="R92:R104" si="103">SUM(T92:Y92)</f>
        <v>0</v>
      </c>
      <c r="S92" s="354"/>
      <c r="T92" s="355"/>
      <c r="U92" s="355"/>
      <c r="V92" s="355"/>
      <c r="W92" s="355"/>
      <c r="X92" s="355"/>
      <c r="Y92" s="355"/>
    </row>
    <row r="93" spans="2:25" x14ac:dyDescent="0.3">
      <c r="B93" s="20" t="s">
        <v>96</v>
      </c>
      <c r="C93" s="27" t="s">
        <v>130</v>
      </c>
      <c r="D93" s="13"/>
      <c r="E93" s="13" t="s">
        <v>129</v>
      </c>
      <c r="F93" s="22">
        <v>45726</v>
      </c>
      <c r="G93" s="14">
        <v>26600</v>
      </c>
      <c r="H93" s="15" t="str">
        <f t="shared" ref="H93:H104" si="104">IFERROR(L93/I93,"-")</f>
        <v>-</v>
      </c>
      <c r="I93" s="16"/>
      <c r="J93" s="15">
        <f t="shared" ref="J93:J95" si="105">G93*I93</f>
        <v>0</v>
      </c>
      <c r="K93" s="17">
        <f t="shared" si="98"/>
        <v>0.25</v>
      </c>
      <c r="L93" s="15">
        <f t="shared" ref="L93:L95" si="106">J93*(1+K93)</f>
        <v>0</v>
      </c>
      <c r="M93" s="329">
        <f t="shared" ref="M93:M95" si="107">L93-J93</f>
        <v>0</v>
      </c>
      <c r="N93" s="341"/>
      <c r="O93" s="415"/>
      <c r="P93" s="421">
        <f t="shared" si="101"/>
        <v>0</v>
      </c>
      <c r="Q93" s="421">
        <f t="shared" si="102"/>
        <v>0</v>
      </c>
      <c r="R93" s="421">
        <f t="shared" si="103"/>
        <v>0</v>
      </c>
      <c r="S93" s="343"/>
      <c r="T93" s="345"/>
      <c r="U93" s="345"/>
      <c r="V93" s="345"/>
      <c r="W93" s="345"/>
      <c r="X93" s="345"/>
      <c r="Y93" s="345"/>
    </row>
    <row r="94" spans="2:25" x14ac:dyDescent="0.3">
      <c r="B94" s="20" t="s">
        <v>96</v>
      </c>
      <c r="C94" s="27" t="s">
        <v>131</v>
      </c>
      <c r="D94" s="13"/>
      <c r="E94" s="13" t="s">
        <v>129</v>
      </c>
      <c r="F94" s="22">
        <v>45755</v>
      </c>
      <c r="G94" s="14">
        <v>16590</v>
      </c>
      <c r="H94" s="15" t="str">
        <f t="shared" si="104"/>
        <v>-</v>
      </c>
      <c r="I94" s="16"/>
      <c r="J94" s="15">
        <f t="shared" si="105"/>
        <v>0</v>
      </c>
      <c r="K94" s="17">
        <f t="shared" si="98"/>
        <v>0.25</v>
      </c>
      <c r="L94" s="15">
        <f t="shared" si="106"/>
        <v>0</v>
      </c>
      <c r="M94" s="329">
        <f t="shared" si="107"/>
        <v>0</v>
      </c>
      <c r="N94" s="341"/>
      <c r="O94" s="415"/>
      <c r="P94" s="421">
        <f t="shared" si="101"/>
        <v>0</v>
      </c>
      <c r="Q94" s="421">
        <f t="shared" si="102"/>
        <v>0</v>
      </c>
      <c r="R94" s="421">
        <f t="shared" si="103"/>
        <v>0</v>
      </c>
      <c r="S94" s="343"/>
      <c r="T94" s="345"/>
      <c r="U94" s="345"/>
      <c r="V94" s="345"/>
      <c r="W94" s="345"/>
      <c r="X94" s="345"/>
      <c r="Y94" s="345"/>
    </row>
    <row r="95" spans="2:25" x14ac:dyDescent="0.3">
      <c r="B95" s="20" t="s">
        <v>96</v>
      </c>
      <c r="C95" s="27" t="s">
        <v>132</v>
      </c>
      <c r="D95" s="13"/>
      <c r="E95" s="13" t="s">
        <v>129</v>
      </c>
      <c r="F95" s="22">
        <v>45755</v>
      </c>
      <c r="G95" s="14">
        <v>24043.1</v>
      </c>
      <c r="H95" s="15" t="str">
        <f t="shared" si="104"/>
        <v>-</v>
      </c>
      <c r="I95" s="16"/>
      <c r="J95" s="15">
        <f t="shared" si="105"/>
        <v>0</v>
      </c>
      <c r="K95" s="17">
        <f t="shared" si="98"/>
        <v>0.25</v>
      </c>
      <c r="L95" s="15">
        <f t="shared" si="106"/>
        <v>0</v>
      </c>
      <c r="M95" s="329">
        <f t="shared" si="107"/>
        <v>0</v>
      </c>
      <c r="N95" s="341"/>
      <c r="O95" s="415"/>
      <c r="P95" s="421">
        <f t="shared" si="101"/>
        <v>0</v>
      </c>
      <c r="Q95" s="421">
        <f t="shared" si="102"/>
        <v>0</v>
      </c>
      <c r="R95" s="421">
        <f t="shared" si="103"/>
        <v>0</v>
      </c>
      <c r="S95" s="343"/>
      <c r="T95" s="345"/>
      <c r="U95" s="345"/>
      <c r="V95" s="345"/>
      <c r="W95" s="345"/>
      <c r="X95" s="345"/>
      <c r="Y95" s="345"/>
    </row>
    <row r="96" spans="2:25" x14ac:dyDescent="0.3">
      <c r="B96" s="20" t="s">
        <v>96</v>
      </c>
      <c r="C96" s="27" t="s">
        <v>133</v>
      </c>
      <c r="D96" s="13"/>
      <c r="E96" s="13" t="s">
        <v>129</v>
      </c>
      <c r="F96" s="22">
        <v>45755</v>
      </c>
      <c r="G96" s="14">
        <v>32139.47</v>
      </c>
      <c r="H96" s="15"/>
      <c r="I96" s="16"/>
      <c r="J96" s="15">
        <f t="shared" ref="J96:J104" si="108">G96*I96</f>
        <v>0</v>
      </c>
      <c r="K96" s="17">
        <f t="shared" ref="K96:K104" si="109">$K$5</f>
        <v>0.25</v>
      </c>
      <c r="L96" s="15">
        <f t="shared" ref="L96:L104" si="110">J96*(1+K96)</f>
        <v>0</v>
      </c>
      <c r="M96" s="329">
        <f t="shared" ref="M96:M104" si="111">L96-J96</f>
        <v>0</v>
      </c>
      <c r="N96" s="341"/>
      <c r="O96" s="415"/>
      <c r="P96" s="421">
        <f t="shared" si="101"/>
        <v>0</v>
      </c>
      <c r="Q96" s="421">
        <f t="shared" si="102"/>
        <v>0</v>
      </c>
      <c r="R96" s="421">
        <f t="shared" si="103"/>
        <v>0</v>
      </c>
      <c r="S96" s="343"/>
      <c r="T96" s="345"/>
      <c r="U96" s="345"/>
      <c r="V96" s="345"/>
      <c r="W96" s="345"/>
      <c r="X96" s="345"/>
      <c r="Y96" s="345"/>
    </row>
    <row r="97" spans="1:25" x14ac:dyDescent="0.3">
      <c r="B97" s="20" t="s">
        <v>96</v>
      </c>
      <c r="C97" s="27" t="s">
        <v>135</v>
      </c>
      <c r="D97" s="13"/>
      <c r="E97" s="13" t="s">
        <v>129</v>
      </c>
      <c r="F97" s="22">
        <v>45755</v>
      </c>
      <c r="G97" s="14">
        <v>36169.35</v>
      </c>
      <c r="H97" s="15" t="str">
        <f t="shared" ref="H97" si="112">IFERROR(L97/I97,"-")</f>
        <v>-</v>
      </c>
      <c r="I97" s="16"/>
      <c r="J97" s="15">
        <f t="shared" si="108"/>
        <v>0</v>
      </c>
      <c r="K97" s="17">
        <f t="shared" si="109"/>
        <v>0.25</v>
      </c>
      <c r="L97" s="15">
        <f t="shared" si="110"/>
        <v>0</v>
      </c>
      <c r="M97" s="329">
        <f t="shared" si="111"/>
        <v>0</v>
      </c>
      <c r="N97" s="341"/>
      <c r="O97" s="415"/>
      <c r="P97" s="421">
        <f t="shared" si="101"/>
        <v>0</v>
      </c>
      <c r="Q97" s="421">
        <f t="shared" si="102"/>
        <v>0</v>
      </c>
      <c r="R97" s="421">
        <f t="shared" si="103"/>
        <v>0</v>
      </c>
      <c r="S97" s="343"/>
      <c r="T97" s="345"/>
      <c r="U97" s="345"/>
      <c r="V97" s="345"/>
      <c r="W97" s="345"/>
      <c r="X97" s="345"/>
      <c r="Y97" s="345"/>
    </row>
    <row r="98" spans="1:25" x14ac:dyDescent="0.3">
      <c r="B98" s="20" t="s">
        <v>96</v>
      </c>
      <c r="C98" s="27" t="s">
        <v>136</v>
      </c>
      <c r="D98" s="13"/>
      <c r="E98" s="13" t="s">
        <v>129</v>
      </c>
      <c r="F98" s="22">
        <v>45755</v>
      </c>
      <c r="G98" s="14">
        <v>44891</v>
      </c>
      <c r="H98" s="15" t="str">
        <f>IFERROR(L98/I98,"-")</f>
        <v>-</v>
      </c>
      <c r="I98" s="16"/>
      <c r="J98" s="15">
        <f t="shared" si="108"/>
        <v>0</v>
      </c>
      <c r="K98" s="17">
        <f t="shared" si="109"/>
        <v>0.25</v>
      </c>
      <c r="L98" s="15">
        <f t="shared" si="110"/>
        <v>0</v>
      </c>
      <c r="M98" s="329">
        <f t="shared" si="111"/>
        <v>0</v>
      </c>
      <c r="N98" s="341"/>
      <c r="O98" s="415"/>
      <c r="P98" s="421">
        <f t="shared" si="101"/>
        <v>0</v>
      </c>
      <c r="Q98" s="421">
        <f t="shared" si="102"/>
        <v>0</v>
      </c>
      <c r="R98" s="421">
        <f t="shared" si="103"/>
        <v>0</v>
      </c>
      <c r="S98" s="343"/>
      <c r="T98" s="345"/>
      <c r="U98" s="345"/>
      <c r="V98" s="345"/>
      <c r="W98" s="345"/>
      <c r="X98" s="345"/>
      <c r="Y98" s="345"/>
    </row>
    <row r="99" spans="1:25" x14ac:dyDescent="0.3">
      <c r="B99" s="20" t="s">
        <v>96</v>
      </c>
      <c r="C99" s="27" t="s">
        <v>137</v>
      </c>
      <c r="D99" s="13"/>
      <c r="E99" s="13" t="s">
        <v>129</v>
      </c>
      <c r="F99" s="22">
        <v>45755</v>
      </c>
      <c r="G99" s="14">
        <v>36660</v>
      </c>
      <c r="H99" s="15" t="str">
        <f t="shared" si="104"/>
        <v>-</v>
      </c>
      <c r="I99" s="16"/>
      <c r="J99" s="15">
        <f t="shared" si="108"/>
        <v>0</v>
      </c>
      <c r="K99" s="17">
        <f t="shared" si="109"/>
        <v>0.25</v>
      </c>
      <c r="L99" s="15">
        <f t="shared" si="110"/>
        <v>0</v>
      </c>
      <c r="M99" s="329">
        <f t="shared" si="111"/>
        <v>0</v>
      </c>
      <c r="N99" s="341"/>
      <c r="O99" s="415"/>
      <c r="P99" s="421">
        <f t="shared" si="101"/>
        <v>0</v>
      </c>
      <c r="Q99" s="421">
        <f t="shared" si="102"/>
        <v>0</v>
      </c>
      <c r="R99" s="421">
        <f t="shared" si="103"/>
        <v>0</v>
      </c>
      <c r="S99" s="343"/>
      <c r="T99" s="345"/>
      <c r="U99" s="345"/>
      <c r="V99" s="345"/>
      <c r="W99" s="345"/>
      <c r="X99" s="345"/>
      <c r="Y99" s="345"/>
    </row>
    <row r="100" spans="1:25" ht="15" thickBot="1" x14ac:dyDescent="0.35">
      <c r="B100" s="20" t="s">
        <v>96</v>
      </c>
      <c r="C100" s="27" t="s">
        <v>138</v>
      </c>
      <c r="D100" s="18"/>
      <c r="E100" s="13" t="s">
        <v>129</v>
      </c>
      <c r="F100" s="22">
        <v>45755</v>
      </c>
      <c r="G100" s="14">
        <v>85500</v>
      </c>
      <c r="H100" s="15" t="str">
        <f t="shared" si="104"/>
        <v>-</v>
      </c>
      <c r="I100" s="16"/>
      <c r="J100" s="15">
        <f t="shared" si="108"/>
        <v>0</v>
      </c>
      <c r="K100" s="17">
        <f t="shared" si="109"/>
        <v>0.25</v>
      </c>
      <c r="L100" s="15">
        <f t="shared" si="110"/>
        <v>0</v>
      </c>
      <c r="M100" s="329">
        <f t="shared" si="111"/>
        <v>0</v>
      </c>
      <c r="N100" s="341"/>
      <c r="O100" s="415"/>
      <c r="P100" s="421">
        <f t="shared" si="101"/>
        <v>0</v>
      </c>
      <c r="Q100" s="421">
        <f t="shared" si="102"/>
        <v>0</v>
      </c>
      <c r="R100" s="421">
        <f t="shared" si="103"/>
        <v>0</v>
      </c>
      <c r="S100" s="343"/>
      <c r="T100" s="345"/>
      <c r="U100" s="345"/>
      <c r="V100" s="345"/>
      <c r="W100" s="345"/>
      <c r="X100" s="345"/>
      <c r="Y100" s="345"/>
    </row>
    <row r="101" spans="1:25" x14ac:dyDescent="0.3">
      <c r="B101" s="20"/>
      <c r="C101" s="27" t="s">
        <v>139</v>
      </c>
      <c r="D101" s="33"/>
      <c r="E101" s="13" t="s">
        <v>129</v>
      </c>
      <c r="F101" s="22">
        <v>45755</v>
      </c>
      <c r="G101" s="14">
        <v>17770</v>
      </c>
      <c r="H101" s="15" t="str">
        <f t="shared" si="104"/>
        <v>-</v>
      </c>
      <c r="I101" s="16"/>
      <c r="J101" s="15">
        <f t="shared" si="108"/>
        <v>0</v>
      </c>
      <c r="K101" s="17">
        <f t="shared" si="109"/>
        <v>0.25</v>
      </c>
      <c r="L101" s="15">
        <f t="shared" si="110"/>
        <v>0</v>
      </c>
      <c r="M101" s="329">
        <f t="shared" si="111"/>
        <v>0</v>
      </c>
      <c r="N101" s="341"/>
      <c r="O101" s="415"/>
      <c r="P101" s="421">
        <f t="shared" si="101"/>
        <v>0</v>
      </c>
      <c r="Q101" s="421">
        <f t="shared" si="102"/>
        <v>0</v>
      </c>
      <c r="R101" s="421">
        <f t="shared" si="103"/>
        <v>0</v>
      </c>
      <c r="S101" s="343"/>
      <c r="T101" s="345"/>
      <c r="U101" s="345"/>
      <c r="V101" s="345"/>
      <c r="W101" s="345"/>
      <c r="X101" s="345"/>
      <c r="Y101" s="345"/>
    </row>
    <row r="102" spans="1:25" x14ac:dyDescent="0.3">
      <c r="B102" s="20"/>
      <c r="C102" s="27" t="s">
        <v>140</v>
      </c>
      <c r="D102" s="33"/>
      <c r="E102" s="324" t="s">
        <v>807</v>
      </c>
      <c r="F102" s="22">
        <v>45755</v>
      </c>
      <c r="G102" s="14"/>
      <c r="H102" s="15" t="str">
        <f t="shared" si="104"/>
        <v>-</v>
      </c>
      <c r="I102" s="16"/>
      <c r="J102" s="15">
        <f t="shared" si="108"/>
        <v>0</v>
      </c>
      <c r="K102" s="17">
        <f t="shared" si="109"/>
        <v>0.25</v>
      </c>
      <c r="L102" s="15">
        <f t="shared" si="110"/>
        <v>0</v>
      </c>
      <c r="M102" s="329">
        <f t="shared" si="111"/>
        <v>0</v>
      </c>
      <c r="N102" s="341"/>
      <c r="O102" s="415"/>
      <c r="P102" s="421">
        <f t="shared" si="101"/>
        <v>0</v>
      </c>
      <c r="Q102" s="421">
        <f t="shared" si="102"/>
        <v>0</v>
      </c>
      <c r="R102" s="421">
        <f t="shared" si="103"/>
        <v>0</v>
      </c>
      <c r="S102" s="343"/>
      <c r="T102" s="345"/>
      <c r="U102" s="345"/>
      <c r="V102" s="345"/>
      <c r="W102" s="345"/>
      <c r="X102" s="345"/>
      <c r="Y102" s="345"/>
    </row>
    <row r="103" spans="1:25" x14ac:dyDescent="0.3">
      <c r="B103" s="166"/>
      <c r="C103" s="27" t="s">
        <v>141</v>
      </c>
      <c r="D103" s="33"/>
      <c r="E103" s="324" t="s">
        <v>808</v>
      </c>
      <c r="F103" s="22">
        <v>45755</v>
      </c>
      <c r="G103" s="168">
        <v>0</v>
      </c>
      <c r="H103" s="19"/>
      <c r="I103" s="170"/>
      <c r="J103" s="403">
        <f t="shared" si="108"/>
        <v>0</v>
      </c>
      <c r="K103" s="17">
        <f t="shared" si="109"/>
        <v>0.25</v>
      </c>
      <c r="L103" s="403">
        <f t="shared" si="110"/>
        <v>0</v>
      </c>
      <c r="M103" s="404">
        <f t="shared" si="111"/>
        <v>0</v>
      </c>
      <c r="N103" s="341"/>
      <c r="O103" s="415"/>
      <c r="P103" s="421">
        <f t="shared" si="101"/>
        <v>0</v>
      </c>
      <c r="Q103" s="421">
        <f t="shared" si="102"/>
        <v>0</v>
      </c>
      <c r="R103" s="421">
        <f t="shared" si="103"/>
        <v>0</v>
      </c>
      <c r="S103" s="343"/>
      <c r="T103" s="345"/>
      <c r="U103" s="345"/>
      <c r="V103" s="345"/>
      <c r="W103" s="345"/>
      <c r="X103" s="345"/>
      <c r="Y103" s="345"/>
    </row>
    <row r="104" spans="1:25" ht="15" thickBot="1" x14ac:dyDescent="0.35">
      <c r="B104" s="28"/>
      <c r="C104" s="29" t="s">
        <v>142</v>
      </c>
      <c r="D104" s="33"/>
      <c r="E104" s="30" t="s">
        <v>129</v>
      </c>
      <c r="F104" s="167">
        <v>45755</v>
      </c>
      <c r="G104" s="168">
        <v>239684.21</v>
      </c>
      <c r="H104" s="19" t="str">
        <f t="shared" si="104"/>
        <v>-</v>
      </c>
      <c r="I104" s="170"/>
      <c r="J104" s="403">
        <f t="shared" si="108"/>
        <v>0</v>
      </c>
      <c r="K104" s="405">
        <f t="shared" si="109"/>
        <v>0.25</v>
      </c>
      <c r="L104" s="403">
        <f t="shared" si="110"/>
        <v>0</v>
      </c>
      <c r="M104" s="404">
        <f t="shared" si="111"/>
        <v>0</v>
      </c>
      <c r="N104" s="356"/>
      <c r="O104" s="412"/>
      <c r="P104" s="421">
        <f t="shared" si="101"/>
        <v>0</v>
      </c>
      <c r="Q104" s="421">
        <f t="shared" si="102"/>
        <v>0</v>
      </c>
      <c r="R104" s="421">
        <f t="shared" si="103"/>
        <v>0</v>
      </c>
      <c r="S104" s="357"/>
      <c r="T104" s="358"/>
      <c r="U104" s="358"/>
      <c r="V104" s="358"/>
      <c r="W104" s="358"/>
      <c r="X104" s="358"/>
      <c r="Y104" s="358"/>
    </row>
    <row r="105" spans="1:25" ht="15" thickBot="1" x14ac:dyDescent="0.35">
      <c r="A105" s="243"/>
      <c r="B105" s="250"/>
      <c r="C105" s="251" t="s">
        <v>143</v>
      </c>
      <c r="D105" s="252"/>
      <c r="E105" s="429" t="s">
        <v>809</v>
      </c>
      <c r="F105" s="430"/>
      <c r="G105" s="253"/>
      <c r="H105" s="254"/>
      <c r="I105" s="255" t="s">
        <v>12</v>
      </c>
      <c r="J105" s="254"/>
      <c r="K105" s="255"/>
      <c r="L105" s="254"/>
      <c r="M105" s="330"/>
      <c r="N105" s="368" t="s">
        <v>12</v>
      </c>
      <c r="O105" s="413"/>
      <c r="P105" s="423">
        <f>SUM(P106:P124)</f>
        <v>0</v>
      </c>
      <c r="Q105" s="423">
        <f>SUM(Q106:Q124)</f>
        <v>0</v>
      </c>
      <c r="R105" s="423">
        <f>SUM(R106:R124)</f>
        <v>0</v>
      </c>
      <c r="S105" s="368"/>
      <c r="T105" s="368"/>
      <c r="U105" s="368"/>
      <c r="V105" s="368"/>
      <c r="W105" s="368"/>
      <c r="X105" s="368"/>
      <c r="Y105" s="369"/>
    </row>
    <row r="106" spans="1:25" ht="15" customHeight="1" x14ac:dyDescent="0.3">
      <c r="B106" s="20" t="s">
        <v>831</v>
      </c>
      <c r="C106" s="380" t="s">
        <v>832</v>
      </c>
      <c r="D106" s="21"/>
      <c r="E106" s="21" t="s">
        <v>91</v>
      </c>
      <c r="F106" s="22">
        <v>45758</v>
      </c>
      <c r="G106" s="23">
        <v>645</v>
      </c>
      <c r="H106" s="24" t="str">
        <f>IFERROR(L106/I106,"-")</f>
        <v>-</v>
      </c>
      <c r="I106" s="25"/>
      <c r="J106" s="24">
        <f>G106*I106</f>
        <v>0</v>
      </c>
      <c r="K106" s="26">
        <f t="shared" ref="K106:K130" si="113">$K$5</f>
        <v>0.25</v>
      </c>
      <c r="L106" s="24">
        <f>J106*(1+K106)</f>
        <v>0</v>
      </c>
      <c r="M106" s="332">
        <f>L106-J106</f>
        <v>0</v>
      </c>
      <c r="N106" s="353"/>
      <c r="O106" s="411"/>
      <c r="P106" s="421">
        <f t="shared" ref="P106:P124" si="114">O106*N106</f>
        <v>0</v>
      </c>
      <c r="Q106" s="421">
        <f>J106-P106</f>
        <v>0</v>
      </c>
      <c r="R106" s="421">
        <f t="shared" ref="R106:R124" si="115">SUM(T106:Y106)</f>
        <v>0</v>
      </c>
      <c r="S106" s="354"/>
      <c r="T106" s="355"/>
      <c r="U106" s="355"/>
      <c r="V106" s="355"/>
      <c r="W106" s="355"/>
      <c r="X106" s="355"/>
      <c r="Y106" s="355"/>
    </row>
    <row r="107" spans="1:25" ht="15" customHeight="1" x14ac:dyDescent="0.3">
      <c r="B107" s="20" t="s">
        <v>831</v>
      </c>
      <c r="C107" s="380" t="s">
        <v>833</v>
      </c>
      <c r="D107" s="21"/>
      <c r="E107" s="21" t="s">
        <v>91</v>
      </c>
      <c r="F107" s="22">
        <v>45758</v>
      </c>
      <c r="G107" s="23">
        <v>5082</v>
      </c>
      <c r="H107" s="24" t="s">
        <v>829</v>
      </c>
      <c r="I107" s="25"/>
      <c r="J107" s="24">
        <f>G107*I107</f>
        <v>0</v>
      </c>
      <c r="K107" s="17">
        <f t="shared" si="113"/>
        <v>0.25</v>
      </c>
      <c r="L107" s="24"/>
      <c r="M107" s="332"/>
      <c r="N107" s="353"/>
      <c r="O107" s="411"/>
      <c r="P107" s="421"/>
      <c r="Q107" s="421"/>
      <c r="R107" s="421"/>
      <c r="S107" s="354"/>
      <c r="T107" s="355"/>
      <c r="U107" s="355"/>
      <c r="V107" s="355"/>
      <c r="W107" s="355"/>
      <c r="X107" s="355"/>
      <c r="Y107" s="355"/>
    </row>
    <row r="108" spans="1:25" ht="15" customHeight="1" x14ac:dyDescent="0.3">
      <c r="B108" s="20" t="s">
        <v>144</v>
      </c>
      <c r="C108" s="380" t="s">
        <v>145</v>
      </c>
      <c r="D108" s="21"/>
      <c r="E108" s="21" t="s">
        <v>146</v>
      </c>
      <c r="F108" s="22">
        <v>45755</v>
      </c>
      <c r="G108" s="23">
        <v>13100</v>
      </c>
      <c r="H108" s="24" t="str">
        <f>IFERROR(L108/I108,"-")</f>
        <v>-</v>
      </c>
      <c r="I108" s="25"/>
      <c r="J108" s="24">
        <f>G108*I108</f>
        <v>0</v>
      </c>
      <c r="K108" s="17">
        <f t="shared" ref="K108" si="116">$K$5</f>
        <v>0.25</v>
      </c>
      <c r="L108" s="24">
        <f>J108*(1+K108)</f>
        <v>0</v>
      </c>
      <c r="M108" s="332">
        <f>L108-J108</f>
        <v>0</v>
      </c>
      <c r="N108" s="353"/>
      <c r="O108" s="411"/>
      <c r="P108" s="421">
        <f t="shared" ref="P108" si="117">O108*N108</f>
        <v>0</v>
      </c>
      <c r="Q108" s="421">
        <f>J108-P108</f>
        <v>0</v>
      </c>
      <c r="R108" s="421">
        <f t="shared" ref="R108" si="118">SUM(T108:Y108)</f>
        <v>0</v>
      </c>
      <c r="S108" s="354"/>
      <c r="T108" s="355"/>
      <c r="U108" s="355"/>
      <c r="V108" s="355"/>
      <c r="W108" s="355"/>
      <c r="X108" s="355"/>
      <c r="Y108" s="355"/>
    </row>
    <row r="109" spans="1:25" x14ac:dyDescent="0.3">
      <c r="B109" s="1" t="s">
        <v>144</v>
      </c>
      <c r="C109" s="2" t="s">
        <v>147</v>
      </c>
      <c r="D109" s="13"/>
      <c r="E109" s="309" t="s">
        <v>129</v>
      </c>
      <c r="F109" s="8">
        <v>45755</v>
      </c>
      <c r="G109" s="14">
        <v>33896</v>
      </c>
      <c r="H109" s="15" t="str">
        <f t="shared" ref="H109:H124" si="119">IFERROR(L109/I109,"-")</f>
        <v>-</v>
      </c>
      <c r="I109" s="16"/>
      <c r="J109" s="15">
        <f t="shared" ref="J109:J124" si="120">G109*I109</f>
        <v>0</v>
      </c>
      <c r="K109" s="17">
        <f t="shared" si="113"/>
        <v>0.25</v>
      </c>
      <c r="L109" s="15">
        <f t="shared" ref="L109:L124" si="121">J109*(1+K109)</f>
        <v>0</v>
      </c>
      <c r="M109" s="329">
        <f t="shared" ref="M109:M124" si="122">L109-J109</f>
        <v>0</v>
      </c>
      <c r="N109" s="341"/>
      <c r="O109" s="417"/>
      <c r="P109" s="421">
        <f t="shared" si="114"/>
        <v>0</v>
      </c>
      <c r="Q109" s="421">
        <f t="shared" ref="Q109:Q124" si="123">J109-P109</f>
        <v>0</v>
      </c>
      <c r="R109" s="421">
        <f t="shared" si="115"/>
        <v>0</v>
      </c>
      <c r="S109" s="343"/>
      <c r="T109" s="345"/>
      <c r="U109" s="345"/>
      <c r="V109" s="345"/>
      <c r="W109" s="345"/>
      <c r="X109" s="345"/>
      <c r="Y109" s="345"/>
    </row>
    <row r="110" spans="1:25" x14ac:dyDescent="0.3">
      <c r="B110" s="1" t="s">
        <v>144</v>
      </c>
      <c r="C110" s="2" t="s">
        <v>148</v>
      </c>
      <c r="D110" s="13"/>
      <c r="E110" s="309" t="s">
        <v>149</v>
      </c>
      <c r="F110" s="8">
        <v>45755</v>
      </c>
      <c r="G110" s="14">
        <v>47956</v>
      </c>
      <c r="H110" s="15" t="str">
        <f t="shared" si="119"/>
        <v>-</v>
      </c>
      <c r="I110" s="16"/>
      <c r="J110" s="15">
        <f t="shared" si="120"/>
        <v>0</v>
      </c>
      <c r="K110" s="17">
        <f t="shared" si="113"/>
        <v>0.25</v>
      </c>
      <c r="L110" s="15">
        <f t="shared" si="121"/>
        <v>0</v>
      </c>
      <c r="M110" s="329">
        <f t="shared" si="122"/>
        <v>0</v>
      </c>
      <c r="N110" s="341"/>
      <c r="O110" s="415"/>
      <c r="P110" s="421">
        <f t="shared" si="114"/>
        <v>0</v>
      </c>
      <c r="Q110" s="421">
        <f t="shared" si="123"/>
        <v>0</v>
      </c>
      <c r="R110" s="421">
        <f t="shared" si="115"/>
        <v>0</v>
      </c>
      <c r="S110" s="343"/>
      <c r="T110" s="345"/>
      <c r="U110" s="345"/>
      <c r="V110" s="345"/>
      <c r="W110" s="345"/>
      <c r="X110" s="345"/>
      <c r="Y110" s="345"/>
    </row>
    <row r="111" spans="1:25" x14ac:dyDescent="0.3">
      <c r="B111" s="1" t="s">
        <v>144</v>
      </c>
      <c r="C111" s="34" t="s">
        <v>150</v>
      </c>
      <c r="D111" s="13"/>
      <c r="E111" s="309" t="s">
        <v>129</v>
      </c>
      <c r="F111" s="8">
        <v>45755</v>
      </c>
      <c r="G111" s="14">
        <v>62320</v>
      </c>
      <c r="H111" s="15" t="str">
        <f t="shared" si="119"/>
        <v>-</v>
      </c>
      <c r="I111" s="16"/>
      <c r="J111" s="15">
        <f t="shared" si="120"/>
        <v>0</v>
      </c>
      <c r="K111" s="17">
        <f t="shared" si="113"/>
        <v>0.25</v>
      </c>
      <c r="L111" s="15">
        <f t="shared" si="121"/>
        <v>0</v>
      </c>
      <c r="M111" s="329">
        <f t="shared" si="122"/>
        <v>0</v>
      </c>
      <c r="N111" s="341"/>
      <c r="O111" s="415"/>
      <c r="P111" s="421">
        <f t="shared" si="114"/>
        <v>0</v>
      </c>
      <c r="Q111" s="421">
        <f t="shared" si="123"/>
        <v>0</v>
      </c>
      <c r="R111" s="421">
        <f t="shared" si="115"/>
        <v>0</v>
      </c>
      <c r="S111" s="343"/>
      <c r="T111" s="345"/>
      <c r="U111" s="345"/>
      <c r="V111" s="345"/>
      <c r="W111" s="345"/>
      <c r="X111" s="345"/>
      <c r="Y111" s="345"/>
    </row>
    <row r="112" spans="1:25" ht="13.95" customHeight="1" x14ac:dyDescent="0.3">
      <c r="B112" s="1" t="s">
        <v>144</v>
      </c>
      <c r="C112" s="34" t="s">
        <v>151</v>
      </c>
      <c r="D112" s="13"/>
      <c r="E112" s="13" t="s">
        <v>129</v>
      </c>
      <c r="F112" s="8">
        <v>45755</v>
      </c>
      <c r="G112" s="14">
        <v>94240</v>
      </c>
      <c r="H112" s="15" t="str">
        <f t="shared" si="119"/>
        <v>-</v>
      </c>
      <c r="I112" s="16"/>
      <c r="J112" s="15">
        <f t="shared" si="120"/>
        <v>0</v>
      </c>
      <c r="K112" s="17">
        <f t="shared" si="113"/>
        <v>0.25</v>
      </c>
      <c r="L112" s="15">
        <f t="shared" si="121"/>
        <v>0</v>
      </c>
      <c r="M112" s="329">
        <f t="shared" si="122"/>
        <v>0</v>
      </c>
      <c r="N112" s="341"/>
      <c r="O112" s="415"/>
      <c r="P112" s="421">
        <f t="shared" si="114"/>
        <v>0</v>
      </c>
      <c r="Q112" s="421">
        <f t="shared" si="123"/>
        <v>0</v>
      </c>
      <c r="R112" s="421">
        <f t="shared" si="115"/>
        <v>0</v>
      </c>
      <c r="S112" s="343"/>
      <c r="T112" s="345"/>
      <c r="U112" s="345"/>
      <c r="V112" s="345"/>
      <c r="W112" s="345"/>
      <c r="X112" s="345"/>
      <c r="Y112" s="345"/>
    </row>
    <row r="113" spans="2:25" x14ac:dyDescent="0.3">
      <c r="B113" s="1" t="s">
        <v>144</v>
      </c>
      <c r="C113" s="34" t="s">
        <v>152</v>
      </c>
      <c r="D113" s="13"/>
      <c r="E113" s="13" t="s">
        <v>129</v>
      </c>
      <c r="F113" s="8">
        <v>45755</v>
      </c>
      <c r="G113" s="14">
        <v>124488</v>
      </c>
      <c r="H113" s="15" t="str">
        <f t="shared" si="119"/>
        <v>-</v>
      </c>
      <c r="I113" s="16"/>
      <c r="J113" s="15">
        <f t="shared" si="120"/>
        <v>0</v>
      </c>
      <c r="K113" s="17">
        <f t="shared" si="113"/>
        <v>0.25</v>
      </c>
      <c r="L113" s="15">
        <f t="shared" si="121"/>
        <v>0</v>
      </c>
      <c r="M113" s="329">
        <f t="shared" si="122"/>
        <v>0</v>
      </c>
      <c r="N113" s="341"/>
      <c r="O113" s="415"/>
      <c r="P113" s="421">
        <f t="shared" si="114"/>
        <v>0</v>
      </c>
      <c r="Q113" s="421">
        <f t="shared" si="123"/>
        <v>0</v>
      </c>
      <c r="R113" s="421">
        <f t="shared" si="115"/>
        <v>0</v>
      </c>
      <c r="S113" s="343"/>
      <c r="T113" s="345"/>
      <c r="U113" s="345"/>
      <c r="V113" s="345"/>
      <c r="W113" s="345"/>
      <c r="X113" s="345"/>
      <c r="Y113" s="345"/>
    </row>
    <row r="114" spans="2:25" x14ac:dyDescent="0.3">
      <c r="B114" s="1" t="s">
        <v>144</v>
      </c>
      <c r="C114" s="34" t="s">
        <v>153</v>
      </c>
      <c r="D114" s="13"/>
      <c r="E114" s="13" t="s">
        <v>129</v>
      </c>
      <c r="F114" s="8">
        <v>45755</v>
      </c>
      <c r="G114" s="14">
        <v>186352</v>
      </c>
      <c r="H114" s="15" t="str">
        <f t="shared" si="119"/>
        <v>-</v>
      </c>
      <c r="I114" s="16"/>
      <c r="J114" s="15">
        <f t="shared" si="120"/>
        <v>0</v>
      </c>
      <c r="K114" s="17">
        <f t="shared" si="113"/>
        <v>0.25</v>
      </c>
      <c r="L114" s="15">
        <f t="shared" si="121"/>
        <v>0</v>
      </c>
      <c r="M114" s="329">
        <f t="shared" si="122"/>
        <v>0</v>
      </c>
      <c r="N114" s="341"/>
      <c r="O114" s="415"/>
      <c r="P114" s="421">
        <f t="shared" si="114"/>
        <v>0</v>
      </c>
      <c r="Q114" s="421">
        <f t="shared" si="123"/>
        <v>0</v>
      </c>
      <c r="R114" s="421">
        <f t="shared" si="115"/>
        <v>0</v>
      </c>
      <c r="S114" s="343"/>
      <c r="T114" s="345"/>
      <c r="U114" s="345"/>
      <c r="V114" s="345"/>
      <c r="W114" s="345"/>
      <c r="X114" s="345"/>
      <c r="Y114" s="345"/>
    </row>
    <row r="115" spans="2:25" x14ac:dyDescent="0.3">
      <c r="B115" s="1" t="s">
        <v>144</v>
      </c>
      <c r="C115" s="34" t="s">
        <v>154</v>
      </c>
      <c r="D115" s="13"/>
      <c r="E115" s="13" t="s">
        <v>129</v>
      </c>
      <c r="F115" s="8">
        <v>45755</v>
      </c>
      <c r="G115" s="14">
        <v>245100</v>
      </c>
      <c r="H115" s="15" t="str">
        <f t="shared" si="119"/>
        <v>-</v>
      </c>
      <c r="I115" s="16"/>
      <c r="J115" s="15">
        <f t="shared" si="120"/>
        <v>0</v>
      </c>
      <c r="K115" s="17">
        <f t="shared" si="113"/>
        <v>0.25</v>
      </c>
      <c r="L115" s="15">
        <f t="shared" si="121"/>
        <v>0</v>
      </c>
      <c r="M115" s="329">
        <f t="shared" si="122"/>
        <v>0</v>
      </c>
      <c r="N115" s="341"/>
      <c r="O115" s="415"/>
      <c r="P115" s="421">
        <f t="shared" si="114"/>
        <v>0</v>
      </c>
      <c r="Q115" s="421">
        <f t="shared" si="123"/>
        <v>0</v>
      </c>
      <c r="R115" s="421">
        <f t="shared" si="115"/>
        <v>0</v>
      </c>
      <c r="S115" s="343"/>
      <c r="T115" s="345"/>
      <c r="U115" s="345"/>
      <c r="V115" s="345"/>
      <c r="W115" s="345"/>
      <c r="X115" s="345"/>
      <c r="Y115" s="345"/>
    </row>
    <row r="116" spans="2:25" x14ac:dyDescent="0.3">
      <c r="B116" s="1" t="s">
        <v>144</v>
      </c>
      <c r="C116" s="34" t="s">
        <v>155</v>
      </c>
      <c r="D116" s="13"/>
      <c r="E116" s="13" t="s">
        <v>129</v>
      </c>
      <c r="F116" s="8">
        <v>45755</v>
      </c>
      <c r="G116" s="14">
        <v>307040</v>
      </c>
      <c r="H116" s="15" t="str">
        <f t="shared" si="119"/>
        <v>-</v>
      </c>
      <c r="I116" s="16"/>
      <c r="J116" s="15">
        <f t="shared" si="120"/>
        <v>0</v>
      </c>
      <c r="K116" s="17">
        <f t="shared" si="113"/>
        <v>0.25</v>
      </c>
      <c r="L116" s="15">
        <f t="shared" si="121"/>
        <v>0</v>
      </c>
      <c r="M116" s="329">
        <f t="shared" si="122"/>
        <v>0</v>
      </c>
      <c r="N116" s="341"/>
      <c r="O116" s="415"/>
      <c r="P116" s="421">
        <f t="shared" si="114"/>
        <v>0</v>
      </c>
      <c r="Q116" s="421">
        <f t="shared" si="123"/>
        <v>0</v>
      </c>
      <c r="R116" s="421">
        <f t="shared" si="115"/>
        <v>0</v>
      </c>
      <c r="S116" s="343"/>
      <c r="T116" s="345"/>
      <c r="U116" s="345"/>
      <c r="V116" s="345"/>
      <c r="W116" s="345"/>
      <c r="X116" s="345"/>
      <c r="Y116" s="345"/>
    </row>
    <row r="117" spans="2:25" x14ac:dyDescent="0.3">
      <c r="B117" s="1" t="s">
        <v>144</v>
      </c>
      <c r="C117" s="34" t="s">
        <v>156</v>
      </c>
      <c r="D117" s="13"/>
      <c r="E117" s="13" t="s">
        <v>129</v>
      </c>
      <c r="F117" s="8">
        <v>45755</v>
      </c>
      <c r="G117" s="14">
        <v>313880</v>
      </c>
      <c r="H117" s="15" t="str">
        <f t="shared" si="119"/>
        <v>-</v>
      </c>
      <c r="I117" s="16"/>
      <c r="J117" s="15">
        <f t="shared" si="120"/>
        <v>0</v>
      </c>
      <c r="K117" s="17">
        <f t="shared" si="113"/>
        <v>0.25</v>
      </c>
      <c r="L117" s="15">
        <f t="shared" si="121"/>
        <v>0</v>
      </c>
      <c r="M117" s="329">
        <f t="shared" si="122"/>
        <v>0</v>
      </c>
      <c r="N117" s="341"/>
      <c r="O117" s="415"/>
      <c r="P117" s="421">
        <f t="shared" si="114"/>
        <v>0</v>
      </c>
      <c r="Q117" s="421">
        <f t="shared" si="123"/>
        <v>0</v>
      </c>
      <c r="R117" s="421">
        <f t="shared" si="115"/>
        <v>0</v>
      </c>
      <c r="S117" s="343"/>
      <c r="T117" s="345"/>
      <c r="U117" s="345"/>
      <c r="V117" s="345"/>
      <c r="W117" s="345"/>
      <c r="X117" s="345"/>
      <c r="Y117" s="345"/>
    </row>
    <row r="118" spans="2:25" x14ac:dyDescent="0.3">
      <c r="B118" s="1" t="s">
        <v>144</v>
      </c>
      <c r="C118" s="34" t="s">
        <v>157</v>
      </c>
      <c r="D118" s="13"/>
      <c r="E118" s="13" t="s">
        <v>71</v>
      </c>
      <c r="F118" s="8">
        <v>45755</v>
      </c>
      <c r="G118" s="14">
        <v>626240</v>
      </c>
      <c r="H118" s="15" t="str">
        <f t="shared" si="119"/>
        <v>-</v>
      </c>
      <c r="I118" s="16"/>
      <c r="J118" s="15">
        <f t="shared" si="120"/>
        <v>0</v>
      </c>
      <c r="K118" s="17">
        <f t="shared" si="113"/>
        <v>0.25</v>
      </c>
      <c r="L118" s="15">
        <f t="shared" si="121"/>
        <v>0</v>
      </c>
      <c r="M118" s="329">
        <f t="shared" si="122"/>
        <v>0</v>
      </c>
      <c r="N118" s="341"/>
      <c r="O118" s="415"/>
      <c r="P118" s="421">
        <f t="shared" si="114"/>
        <v>0</v>
      </c>
      <c r="Q118" s="421">
        <f t="shared" si="123"/>
        <v>0</v>
      </c>
      <c r="R118" s="421">
        <f t="shared" si="115"/>
        <v>0</v>
      </c>
      <c r="S118" s="343"/>
      <c r="T118" s="345"/>
      <c r="U118" s="345"/>
      <c r="V118" s="345"/>
      <c r="W118" s="345"/>
      <c r="X118" s="345"/>
      <c r="Y118" s="345"/>
    </row>
    <row r="119" spans="2:25" x14ac:dyDescent="0.3">
      <c r="B119" s="1" t="s">
        <v>144</v>
      </c>
      <c r="C119" s="34" t="s">
        <v>158</v>
      </c>
      <c r="D119" s="13"/>
      <c r="E119" s="13" t="s">
        <v>71</v>
      </c>
      <c r="F119" s="8">
        <v>45755</v>
      </c>
      <c r="G119" s="14">
        <v>699960</v>
      </c>
      <c r="H119" s="15" t="str">
        <f t="shared" si="119"/>
        <v>-</v>
      </c>
      <c r="I119" s="16"/>
      <c r="J119" s="15">
        <f t="shared" si="120"/>
        <v>0</v>
      </c>
      <c r="K119" s="17">
        <f t="shared" si="113"/>
        <v>0.25</v>
      </c>
      <c r="L119" s="15">
        <f t="shared" si="121"/>
        <v>0</v>
      </c>
      <c r="M119" s="329">
        <f t="shared" si="122"/>
        <v>0</v>
      </c>
      <c r="N119" s="341"/>
      <c r="O119" s="415"/>
      <c r="P119" s="421">
        <f t="shared" si="114"/>
        <v>0</v>
      </c>
      <c r="Q119" s="421">
        <f t="shared" si="123"/>
        <v>0</v>
      </c>
      <c r="R119" s="421">
        <f t="shared" si="115"/>
        <v>0</v>
      </c>
      <c r="S119" s="343"/>
      <c r="T119" s="345"/>
      <c r="U119" s="345"/>
      <c r="V119" s="345"/>
      <c r="W119" s="345"/>
      <c r="X119" s="345"/>
      <c r="Y119" s="345"/>
    </row>
    <row r="120" spans="2:25" x14ac:dyDescent="0.3">
      <c r="B120" s="1" t="s">
        <v>144</v>
      </c>
      <c r="C120" s="34" t="s">
        <v>159</v>
      </c>
      <c r="D120" s="13"/>
      <c r="E120" s="13" t="s">
        <v>71</v>
      </c>
      <c r="F120" s="8">
        <v>45755</v>
      </c>
      <c r="G120" s="14">
        <v>921880</v>
      </c>
      <c r="H120" s="15" t="str">
        <f t="shared" si="119"/>
        <v>-</v>
      </c>
      <c r="I120" s="16"/>
      <c r="J120" s="15">
        <f t="shared" si="120"/>
        <v>0</v>
      </c>
      <c r="K120" s="17">
        <f t="shared" si="113"/>
        <v>0.25</v>
      </c>
      <c r="L120" s="15">
        <f t="shared" si="121"/>
        <v>0</v>
      </c>
      <c r="M120" s="329">
        <f t="shared" si="122"/>
        <v>0</v>
      </c>
      <c r="N120" s="341"/>
      <c r="O120" s="415"/>
      <c r="P120" s="421">
        <f t="shared" si="114"/>
        <v>0</v>
      </c>
      <c r="Q120" s="421">
        <f t="shared" si="123"/>
        <v>0</v>
      </c>
      <c r="R120" s="421">
        <f t="shared" si="115"/>
        <v>0</v>
      </c>
      <c r="S120" s="343"/>
      <c r="T120" s="345"/>
      <c r="U120" s="345"/>
      <c r="V120" s="345"/>
      <c r="W120" s="345"/>
      <c r="X120" s="345"/>
      <c r="Y120" s="345"/>
    </row>
    <row r="121" spans="2:25" x14ac:dyDescent="0.3">
      <c r="B121" s="1" t="s">
        <v>144</v>
      </c>
      <c r="C121" s="34" t="s">
        <v>160</v>
      </c>
      <c r="D121" s="13"/>
      <c r="E121" s="13" t="s">
        <v>71</v>
      </c>
      <c r="F121" s="8">
        <v>45755</v>
      </c>
      <c r="G121" s="14">
        <v>1193200</v>
      </c>
      <c r="H121" s="15" t="str">
        <f t="shared" si="119"/>
        <v>-</v>
      </c>
      <c r="I121" s="16"/>
      <c r="J121" s="15">
        <f t="shared" si="120"/>
        <v>0</v>
      </c>
      <c r="K121" s="17">
        <f t="shared" si="113"/>
        <v>0.25</v>
      </c>
      <c r="L121" s="15">
        <f t="shared" si="121"/>
        <v>0</v>
      </c>
      <c r="M121" s="329">
        <f t="shared" si="122"/>
        <v>0</v>
      </c>
      <c r="N121" s="341"/>
      <c r="O121" s="415"/>
      <c r="P121" s="421">
        <f t="shared" si="114"/>
        <v>0</v>
      </c>
      <c r="Q121" s="421">
        <f t="shared" si="123"/>
        <v>0</v>
      </c>
      <c r="R121" s="421">
        <f t="shared" si="115"/>
        <v>0</v>
      </c>
      <c r="S121" s="343"/>
      <c r="T121" s="345"/>
      <c r="U121" s="345"/>
      <c r="V121" s="345"/>
      <c r="W121" s="345"/>
      <c r="X121" s="345"/>
      <c r="Y121" s="345"/>
    </row>
    <row r="122" spans="2:25" x14ac:dyDescent="0.3">
      <c r="B122" s="1" t="s">
        <v>144</v>
      </c>
      <c r="C122" s="34" t="s">
        <v>161</v>
      </c>
      <c r="D122" s="13"/>
      <c r="E122" s="13" t="s">
        <v>71</v>
      </c>
      <c r="F122" s="8">
        <v>45755</v>
      </c>
      <c r="G122" s="14">
        <v>1480480</v>
      </c>
      <c r="H122" s="15" t="str">
        <f t="shared" si="119"/>
        <v>-</v>
      </c>
      <c r="I122" s="16"/>
      <c r="J122" s="15">
        <f t="shared" si="120"/>
        <v>0</v>
      </c>
      <c r="K122" s="17">
        <f t="shared" si="113"/>
        <v>0.25</v>
      </c>
      <c r="L122" s="15">
        <f t="shared" si="121"/>
        <v>0</v>
      </c>
      <c r="M122" s="329">
        <f t="shared" si="122"/>
        <v>0</v>
      </c>
      <c r="N122" s="341"/>
      <c r="O122" s="415"/>
      <c r="P122" s="421">
        <f t="shared" si="114"/>
        <v>0</v>
      </c>
      <c r="Q122" s="421">
        <f t="shared" si="123"/>
        <v>0</v>
      </c>
      <c r="R122" s="421">
        <f t="shared" si="115"/>
        <v>0</v>
      </c>
      <c r="S122" s="343"/>
      <c r="T122" s="345"/>
      <c r="U122" s="345"/>
      <c r="V122" s="345"/>
      <c r="W122" s="345"/>
      <c r="X122" s="345"/>
      <c r="Y122" s="345"/>
    </row>
    <row r="123" spans="2:25" x14ac:dyDescent="0.3">
      <c r="B123" s="1" t="s">
        <v>144</v>
      </c>
      <c r="C123" s="34" t="s">
        <v>162</v>
      </c>
      <c r="D123" s="13"/>
      <c r="E123" s="13" t="s">
        <v>163</v>
      </c>
      <c r="F123" s="8">
        <v>45757</v>
      </c>
      <c r="G123" s="14">
        <v>2181131.1</v>
      </c>
      <c r="H123" s="15" t="str">
        <f t="shared" si="119"/>
        <v>-</v>
      </c>
      <c r="I123" s="16"/>
      <c r="J123" s="15">
        <f t="shared" si="120"/>
        <v>0</v>
      </c>
      <c r="K123" s="17">
        <f t="shared" si="113"/>
        <v>0.25</v>
      </c>
      <c r="L123" s="15">
        <f t="shared" si="121"/>
        <v>0</v>
      </c>
      <c r="M123" s="329">
        <f t="shared" si="122"/>
        <v>0</v>
      </c>
      <c r="N123" s="341"/>
      <c r="O123" s="415"/>
      <c r="P123" s="421">
        <f t="shared" si="114"/>
        <v>0</v>
      </c>
      <c r="Q123" s="421">
        <f t="shared" si="123"/>
        <v>0</v>
      </c>
      <c r="R123" s="421">
        <f t="shared" si="115"/>
        <v>0</v>
      </c>
      <c r="S123" s="343"/>
      <c r="T123" s="345"/>
      <c r="U123" s="345"/>
      <c r="V123" s="345"/>
      <c r="W123" s="345"/>
      <c r="X123" s="345"/>
      <c r="Y123" s="345"/>
    </row>
    <row r="124" spans="2:25" ht="15" thickBot="1" x14ac:dyDescent="0.35">
      <c r="B124" s="28" t="s">
        <v>144</v>
      </c>
      <c r="C124" s="381" t="s">
        <v>164</v>
      </c>
      <c r="D124" s="30"/>
      <c r="E124" s="30" t="s">
        <v>163</v>
      </c>
      <c r="F124" s="36">
        <v>45757</v>
      </c>
      <c r="G124" s="31">
        <v>2472482.7000000002</v>
      </c>
      <c r="H124" s="19" t="str">
        <f t="shared" si="119"/>
        <v>-</v>
      </c>
      <c r="I124" s="32"/>
      <c r="J124" s="19">
        <f t="shared" si="120"/>
        <v>0</v>
      </c>
      <c r="K124" s="37">
        <f t="shared" si="113"/>
        <v>0.25</v>
      </c>
      <c r="L124" s="19">
        <f t="shared" si="121"/>
        <v>0</v>
      </c>
      <c r="M124" s="336">
        <f t="shared" si="122"/>
        <v>0</v>
      </c>
      <c r="N124" s="356"/>
      <c r="O124" s="412"/>
      <c r="P124" s="421">
        <f t="shared" si="114"/>
        <v>0</v>
      </c>
      <c r="Q124" s="421">
        <f t="shared" si="123"/>
        <v>0</v>
      </c>
      <c r="R124" s="421">
        <f t="shared" si="115"/>
        <v>0</v>
      </c>
      <c r="S124" s="357"/>
      <c r="T124" s="358"/>
      <c r="U124" s="358"/>
      <c r="V124" s="358"/>
      <c r="W124" s="358"/>
      <c r="X124" s="358"/>
      <c r="Y124" s="358"/>
    </row>
    <row r="125" spans="2:25" ht="15" thickBot="1" x14ac:dyDescent="0.35">
      <c r="B125" s="6"/>
      <c r="C125" s="383" t="s">
        <v>836</v>
      </c>
      <c r="D125" s="7"/>
      <c r="E125" s="7"/>
      <c r="F125" s="133"/>
      <c r="G125" s="9"/>
      <c r="H125" s="10"/>
      <c r="I125" s="11" t="s">
        <v>12</v>
      </c>
      <c r="J125" s="10"/>
      <c r="K125" s="12"/>
      <c r="L125" s="10"/>
      <c r="M125" s="331"/>
      <c r="N125" s="368" t="s">
        <v>12</v>
      </c>
      <c r="O125" s="413"/>
      <c r="P125" s="423">
        <f>SUM(P126:P139)</f>
        <v>0</v>
      </c>
      <c r="Q125" s="423">
        <f>SUM(Q126:Q139)</f>
        <v>0</v>
      </c>
      <c r="R125" s="423">
        <f>SUM(R126:R139)</f>
        <v>0</v>
      </c>
      <c r="S125" s="368"/>
      <c r="T125" s="368"/>
      <c r="U125" s="368"/>
      <c r="V125" s="368"/>
      <c r="W125" s="368"/>
      <c r="X125" s="368"/>
      <c r="Y125" s="369"/>
    </row>
    <row r="126" spans="2:25" ht="15" customHeight="1" x14ac:dyDescent="0.3">
      <c r="B126" s="20" t="s">
        <v>18</v>
      </c>
      <c r="C126" s="380" t="s">
        <v>837</v>
      </c>
      <c r="D126" s="21"/>
      <c r="E126" s="21" t="s">
        <v>835</v>
      </c>
      <c r="F126" s="22">
        <v>45758</v>
      </c>
      <c r="G126" s="23">
        <v>53280</v>
      </c>
      <c r="H126" s="24" t="str">
        <f>IFERROR(L126/I126,"-")</f>
        <v>-</v>
      </c>
      <c r="I126" s="25"/>
      <c r="J126" s="24">
        <f>G126*I126</f>
        <v>0</v>
      </c>
      <c r="K126" s="26">
        <f t="shared" si="113"/>
        <v>0.25</v>
      </c>
      <c r="L126" s="24">
        <f>J126*(1+K126)</f>
        <v>0</v>
      </c>
      <c r="M126" s="332">
        <f>L126-J126</f>
        <v>0</v>
      </c>
      <c r="N126" s="353"/>
      <c r="O126" s="411"/>
      <c r="P126" s="421">
        <f t="shared" ref="P126" si="124">O126*N126</f>
        <v>0</v>
      </c>
      <c r="Q126" s="421">
        <f>J126-P126</f>
        <v>0</v>
      </c>
      <c r="R126" s="421">
        <f t="shared" ref="R126" si="125">SUM(T126:Y126)</f>
        <v>0</v>
      </c>
      <c r="S126" s="354"/>
      <c r="T126" s="355"/>
      <c r="U126" s="355"/>
      <c r="V126" s="355"/>
      <c r="W126" s="355"/>
      <c r="X126" s="355"/>
      <c r="Y126" s="355"/>
    </row>
    <row r="127" spans="2:25" ht="15" customHeight="1" x14ac:dyDescent="0.3">
      <c r="B127" s="20" t="s">
        <v>842</v>
      </c>
      <c r="C127" s="380" t="s">
        <v>838</v>
      </c>
      <c r="D127" s="21"/>
      <c r="E127" s="21" t="s">
        <v>835</v>
      </c>
      <c r="F127" s="22">
        <v>45758</v>
      </c>
      <c r="G127" s="23">
        <v>2010</v>
      </c>
      <c r="H127" s="24" t="str">
        <f>IFERROR(L127/I127,"-")</f>
        <v>-</v>
      </c>
      <c r="I127" s="25">
        <f>I126</f>
        <v>0</v>
      </c>
      <c r="J127" s="24">
        <f>G127*I127</f>
        <v>0</v>
      </c>
      <c r="K127" s="17">
        <f t="shared" si="113"/>
        <v>0.25</v>
      </c>
      <c r="L127" s="24">
        <f>J127*(1+K127)</f>
        <v>0</v>
      </c>
      <c r="M127" s="332">
        <f>L127-J127</f>
        <v>0</v>
      </c>
      <c r="N127" s="353"/>
      <c r="O127" s="411"/>
      <c r="P127" s="421"/>
      <c r="Q127" s="421"/>
      <c r="R127" s="421"/>
      <c r="S127" s="354"/>
      <c r="T127" s="355"/>
      <c r="U127" s="355"/>
      <c r="V127" s="355"/>
      <c r="W127" s="355"/>
      <c r="X127" s="355"/>
      <c r="Y127" s="355"/>
    </row>
    <row r="128" spans="2:25" ht="15" customHeight="1" x14ac:dyDescent="0.3">
      <c r="B128" s="20" t="s">
        <v>842</v>
      </c>
      <c r="C128" s="380" t="s">
        <v>839</v>
      </c>
      <c r="D128" s="21"/>
      <c r="E128" s="21" t="s">
        <v>835</v>
      </c>
      <c r="F128" s="22">
        <v>45758</v>
      </c>
      <c r="G128" s="23">
        <v>64940</v>
      </c>
      <c r="H128" s="24" t="str">
        <f>IFERROR(L128/I128,"-")</f>
        <v>-</v>
      </c>
      <c r="I128" s="25"/>
      <c r="J128" s="24">
        <f>G128*I128</f>
        <v>0</v>
      </c>
      <c r="K128" s="17">
        <f t="shared" si="113"/>
        <v>0.25</v>
      </c>
      <c r="L128" s="24">
        <f>J128*(1+K128)</f>
        <v>0</v>
      </c>
      <c r="M128" s="332">
        <f>L128-J128</f>
        <v>0</v>
      </c>
      <c r="N128" s="353"/>
      <c r="O128" s="411"/>
      <c r="P128" s="421">
        <f t="shared" ref="P128:P130" si="126">O128*N128</f>
        <v>0</v>
      </c>
      <c r="Q128" s="421">
        <f>J128-P128</f>
        <v>0</v>
      </c>
      <c r="R128" s="421">
        <f t="shared" ref="R128:R130" si="127">SUM(T128:Y128)</f>
        <v>0</v>
      </c>
      <c r="S128" s="354"/>
      <c r="T128" s="355"/>
      <c r="U128" s="355"/>
      <c r="V128" s="355"/>
      <c r="W128" s="355"/>
      <c r="X128" s="355"/>
      <c r="Y128" s="355"/>
    </row>
    <row r="129" spans="2:25" x14ac:dyDescent="0.3">
      <c r="B129" s="20" t="s">
        <v>842</v>
      </c>
      <c r="C129" s="2" t="s">
        <v>840</v>
      </c>
      <c r="D129" s="13"/>
      <c r="E129" s="21" t="s">
        <v>835</v>
      </c>
      <c r="F129" s="22">
        <v>45758</v>
      </c>
      <c r="G129" s="14">
        <v>1930</v>
      </c>
      <c r="H129" s="15" t="str">
        <f t="shared" ref="H129:H130" si="128">IFERROR(L129/I129,"-")</f>
        <v>-</v>
      </c>
      <c r="I129" s="16">
        <f>I126</f>
        <v>0</v>
      </c>
      <c r="J129" s="15">
        <f t="shared" ref="J129:J130" si="129">G129*I129</f>
        <v>0</v>
      </c>
      <c r="K129" s="17">
        <f t="shared" si="113"/>
        <v>0.25</v>
      </c>
      <c r="L129" s="15">
        <f t="shared" ref="L129:L130" si="130">J129*(1+K129)</f>
        <v>0</v>
      </c>
      <c r="M129" s="329">
        <f t="shared" ref="M129:M130" si="131">L129-J129</f>
        <v>0</v>
      </c>
      <c r="N129" s="341"/>
      <c r="O129" s="417"/>
      <c r="P129" s="421">
        <f t="shared" si="126"/>
        <v>0</v>
      </c>
      <c r="Q129" s="421">
        <f t="shared" ref="Q129:Q130" si="132">J129-P129</f>
        <v>0</v>
      </c>
      <c r="R129" s="421">
        <f t="shared" si="127"/>
        <v>0</v>
      </c>
      <c r="S129" s="343"/>
      <c r="T129" s="345"/>
      <c r="U129" s="345"/>
      <c r="V129" s="345"/>
      <c r="W129" s="345"/>
      <c r="X129" s="345"/>
      <c r="Y129" s="345"/>
    </row>
    <row r="130" spans="2:25" ht="15" thickBot="1" x14ac:dyDescent="0.35">
      <c r="B130" s="1" t="s">
        <v>144</v>
      </c>
      <c r="C130" s="2" t="s">
        <v>841</v>
      </c>
      <c r="D130" s="13"/>
      <c r="E130" s="21" t="s">
        <v>835</v>
      </c>
      <c r="F130" s="22">
        <v>45758</v>
      </c>
      <c r="G130" s="14">
        <v>34680</v>
      </c>
      <c r="H130" s="15" t="str">
        <f t="shared" si="128"/>
        <v>-</v>
      </c>
      <c r="I130" s="16"/>
      <c r="J130" s="15">
        <f t="shared" si="129"/>
        <v>0</v>
      </c>
      <c r="K130" s="17">
        <f t="shared" si="113"/>
        <v>0.25</v>
      </c>
      <c r="L130" s="15">
        <f t="shared" si="130"/>
        <v>0</v>
      </c>
      <c r="M130" s="329">
        <f t="shared" si="131"/>
        <v>0</v>
      </c>
      <c r="N130" s="341"/>
      <c r="O130" s="415"/>
      <c r="P130" s="421">
        <f t="shared" si="126"/>
        <v>0</v>
      </c>
      <c r="Q130" s="421">
        <f t="shared" si="132"/>
        <v>0</v>
      </c>
      <c r="R130" s="421">
        <f t="shared" si="127"/>
        <v>0</v>
      </c>
      <c r="S130" s="343"/>
      <c r="T130" s="345"/>
      <c r="U130" s="345"/>
      <c r="V130" s="345"/>
      <c r="W130" s="345"/>
      <c r="X130" s="345"/>
      <c r="Y130" s="345"/>
    </row>
    <row r="131" spans="2:25" ht="15" thickBot="1" x14ac:dyDescent="0.35">
      <c r="B131" s="6"/>
      <c r="C131" s="383" t="s">
        <v>165</v>
      </c>
      <c r="D131" s="7"/>
      <c r="E131" s="7"/>
      <c r="F131" s="133"/>
      <c r="G131" s="9"/>
      <c r="H131" s="10"/>
      <c r="I131" s="11"/>
      <c r="J131" s="10"/>
      <c r="K131" s="12"/>
      <c r="L131" s="10"/>
      <c r="M131" s="331"/>
      <c r="N131" s="368" t="s">
        <v>12</v>
      </c>
      <c r="O131" s="413"/>
      <c r="P131" s="423">
        <f>SUM(P132:P133)</f>
        <v>0</v>
      </c>
      <c r="Q131" s="423">
        <f>SUM(Q132:Q133)</f>
        <v>0</v>
      </c>
      <c r="R131" s="423">
        <f>SUM(R132:R133)</f>
        <v>0</v>
      </c>
      <c r="S131" s="368"/>
      <c r="T131" s="368"/>
      <c r="U131" s="368"/>
      <c r="V131" s="368"/>
      <c r="W131" s="368"/>
      <c r="X131" s="368"/>
      <c r="Y131" s="369"/>
    </row>
    <row r="132" spans="2:25" x14ac:dyDescent="0.3">
      <c r="B132" s="20" t="s">
        <v>144</v>
      </c>
      <c r="C132" s="382" t="s">
        <v>166</v>
      </c>
      <c r="D132" s="21"/>
      <c r="E132" s="21" t="s">
        <v>167</v>
      </c>
      <c r="F132" s="310">
        <v>45230</v>
      </c>
      <c r="G132" s="23">
        <v>53247.360000000001</v>
      </c>
      <c r="H132" s="24" t="str">
        <f>IFERROR(L132/I132,"-")</f>
        <v>-</v>
      </c>
      <c r="I132" s="25"/>
      <c r="J132" s="24">
        <f>G132*I132</f>
        <v>0</v>
      </c>
      <c r="K132" s="26">
        <f>$K$5</f>
        <v>0.25</v>
      </c>
      <c r="L132" s="24">
        <f>J132*(1+K132)</f>
        <v>0</v>
      </c>
      <c r="M132" s="332">
        <f>L132-J132</f>
        <v>0</v>
      </c>
      <c r="N132" s="353"/>
      <c r="O132" s="411"/>
      <c r="P132" s="421">
        <f>O132*N132</f>
        <v>0</v>
      </c>
      <c r="Q132" s="421">
        <f>J132-P132</f>
        <v>0</v>
      </c>
      <c r="R132" s="421">
        <f>SUM(T132:Y132)</f>
        <v>0</v>
      </c>
      <c r="S132" s="354"/>
      <c r="T132" s="355"/>
      <c r="U132" s="355"/>
      <c r="V132" s="355"/>
      <c r="W132" s="355"/>
      <c r="X132" s="355"/>
      <c r="Y132" s="355"/>
    </row>
    <row r="133" spans="2:25" ht="15" thickBot="1" x14ac:dyDescent="0.35">
      <c r="B133" s="28" t="s">
        <v>144</v>
      </c>
      <c r="C133" s="239" t="s">
        <v>168</v>
      </c>
      <c r="D133" s="30"/>
      <c r="E133" s="30" t="s">
        <v>167</v>
      </c>
      <c r="F133" s="384">
        <v>45230</v>
      </c>
      <c r="G133" s="31">
        <v>100494.62</v>
      </c>
      <c r="H133" s="19" t="str">
        <f>IFERROR(L133/I133,"-")</f>
        <v>-</v>
      </c>
      <c r="I133" s="32"/>
      <c r="J133" s="19">
        <f>G133*I133</f>
        <v>0</v>
      </c>
      <c r="K133" s="37">
        <f>$K$5</f>
        <v>0.25</v>
      </c>
      <c r="L133" s="19">
        <f>J133*(1+K133)</f>
        <v>0</v>
      </c>
      <c r="M133" s="336">
        <f>L133-J133</f>
        <v>0</v>
      </c>
      <c r="N133" s="356"/>
      <c r="O133" s="412"/>
      <c r="P133" s="421">
        <f>O133*N133</f>
        <v>0</v>
      </c>
      <c r="Q133" s="421">
        <f>J133-P133</f>
        <v>0</v>
      </c>
      <c r="R133" s="421">
        <f>SUM(T133:Y133)</f>
        <v>0</v>
      </c>
      <c r="S133" s="357"/>
      <c r="T133" s="358"/>
      <c r="U133" s="358"/>
      <c r="V133" s="358"/>
      <c r="W133" s="358"/>
      <c r="X133" s="358"/>
      <c r="Y133" s="358"/>
    </row>
    <row r="134" spans="2:25" ht="15" thickBot="1" x14ac:dyDescent="0.35">
      <c r="B134" s="6"/>
      <c r="C134" s="267" t="s">
        <v>169</v>
      </c>
      <c r="D134" s="7"/>
      <c r="E134" s="429" t="s">
        <v>170</v>
      </c>
      <c r="F134" s="430"/>
      <c r="G134" s="9"/>
      <c r="H134" s="10"/>
      <c r="I134" s="11" t="s">
        <v>12</v>
      </c>
      <c r="J134" s="271">
        <f>SUM(J135:J151)</f>
        <v>0</v>
      </c>
      <c r="K134" s="295"/>
      <c r="L134" s="271">
        <f>SUM(L135:L151)</f>
        <v>0</v>
      </c>
      <c r="M134" s="338">
        <f>SUM(M135:M151)</f>
        <v>0</v>
      </c>
      <c r="N134" s="368" t="s">
        <v>12</v>
      </c>
      <c r="O134" s="413"/>
      <c r="P134" s="423">
        <f>SUM(P135:P151)</f>
        <v>0</v>
      </c>
      <c r="Q134" s="423">
        <f>SUM(Q135:Q151)</f>
        <v>0</v>
      </c>
      <c r="R134" s="423">
        <f>SUM(R135:R151)</f>
        <v>0</v>
      </c>
      <c r="S134" s="368"/>
      <c r="T134" s="368"/>
      <c r="U134" s="368"/>
      <c r="V134" s="368"/>
      <c r="W134" s="368"/>
      <c r="X134" s="368"/>
      <c r="Y134" s="369"/>
    </row>
    <row r="135" spans="2:25" x14ac:dyDescent="0.3">
      <c r="B135" s="20" t="s">
        <v>171</v>
      </c>
      <c r="C135" s="21" t="s">
        <v>172</v>
      </c>
      <c r="D135" s="21"/>
      <c r="E135" s="21" t="s">
        <v>173</v>
      </c>
      <c r="F135" s="22">
        <v>45630</v>
      </c>
      <c r="G135" s="23">
        <v>249.16</v>
      </c>
      <c r="H135" s="24" t="str">
        <f t="shared" ref="H135" si="133">IFERROR(L135/I135,"-")</f>
        <v>-</v>
      </c>
      <c r="I135" s="25"/>
      <c r="J135" s="24">
        <f t="shared" ref="J135" si="134">G135*I135</f>
        <v>0</v>
      </c>
      <c r="K135" s="26">
        <f t="shared" ref="K135:K151" si="135">$K$5</f>
        <v>0.25</v>
      </c>
      <c r="L135" s="24">
        <f t="shared" ref="L135" si="136">J135*(1+K135)</f>
        <v>0</v>
      </c>
      <c r="M135" s="332">
        <f t="shared" ref="M135" si="137">L135-J135</f>
        <v>0</v>
      </c>
      <c r="N135" s="353"/>
      <c r="O135" s="411"/>
      <c r="P135" s="421">
        <f t="shared" ref="P135:P151" si="138">O135*N135</f>
        <v>0</v>
      </c>
      <c r="Q135" s="421">
        <f t="shared" ref="Q135:Q151" si="139">J135-P135</f>
        <v>0</v>
      </c>
      <c r="R135" s="421">
        <f t="shared" ref="R135:R151" si="140">SUM(T135:Y135)</f>
        <v>0</v>
      </c>
      <c r="S135" s="354"/>
      <c r="T135" s="355"/>
      <c r="U135" s="355"/>
      <c r="V135" s="355"/>
      <c r="W135" s="355"/>
      <c r="X135" s="355"/>
      <c r="Y135" s="355"/>
    </row>
    <row r="136" spans="2:25" x14ac:dyDescent="0.3">
      <c r="B136" s="1" t="s">
        <v>171</v>
      </c>
      <c r="C136" s="21" t="s">
        <v>174</v>
      </c>
      <c r="D136" s="21"/>
      <c r="E136" s="21" t="s">
        <v>173</v>
      </c>
      <c r="F136" s="22">
        <v>45630</v>
      </c>
      <c r="G136" s="23">
        <v>107.5</v>
      </c>
      <c r="H136" s="15" t="str">
        <f t="shared" ref="H136" si="141">IFERROR(L136/I136,"-")</f>
        <v>-</v>
      </c>
      <c r="I136" s="16"/>
      <c r="J136" s="15">
        <f t="shared" ref="J136" si="142">G136*I136</f>
        <v>0</v>
      </c>
      <c r="K136" s="17">
        <f t="shared" si="135"/>
        <v>0.25</v>
      </c>
      <c r="L136" s="15">
        <f t="shared" ref="L136" si="143">J136*(1+K136)</f>
        <v>0</v>
      </c>
      <c r="M136" s="329">
        <f t="shared" ref="M136" si="144">L136-J136</f>
        <v>0</v>
      </c>
      <c r="N136" s="341"/>
      <c r="O136" s="415"/>
      <c r="P136" s="421">
        <f t="shared" si="138"/>
        <v>0</v>
      </c>
      <c r="Q136" s="421">
        <f t="shared" si="139"/>
        <v>0</v>
      </c>
      <c r="R136" s="421">
        <f t="shared" si="140"/>
        <v>0</v>
      </c>
      <c r="S136" s="343"/>
      <c r="T136" s="345"/>
      <c r="U136" s="345"/>
      <c r="V136" s="345"/>
      <c r="W136" s="345"/>
      <c r="X136" s="345"/>
      <c r="Y136" s="345"/>
    </row>
    <row r="137" spans="2:25" x14ac:dyDescent="0.3">
      <c r="B137" s="1" t="s">
        <v>171</v>
      </c>
      <c r="C137" s="13" t="s">
        <v>175</v>
      </c>
      <c r="D137" s="13"/>
      <c r="E137" s="13" t="s">
        <v>173</v>
      </c>
      <c r="F137" s="22">
        <v>45630</v>
      </c>
      <c r="G137" s="14">
        <v>114.04</v>
      </c>
      <c r="H137" s="15" t="str">
        <f t="shared" ref="H137:H139" si="145">IFERROR(L137/I137,"-")</f>
        <v>-</v>
      </c>
      <c r="I137" s="16"/>
      <c r="J137" s="15">
        <f t="shared" ref="J137:J139" si="146">G137*I137</f>
        <v>0</v>
      </c>
      <c r="K137" s="17">
        <f t="shared" si="135"/>
        <v>0.25</v>
      </c>
      <c r="L137" s="15">
        <f t="shared" ref="L137:L139" si="147">J137*(1+K137)</f>
        <v>0</v>
      </c>
      <c r="M137" s="329">
        <f t="shared" ref="M137:M139" si="148">L137-J137</f>
        <v>0</v>
      </c>
      <c r="N137" s="341"/>
      <c r="O137" s="415"/>
      <c r="P137" s="421">
        <f t="shared" si="138"/>
        <v>0</v>
      </c>
      <c r="Q137" s="421">
        <f t="shared" si="139"/>
        <v>0</v>
      </c>
      <c r="R137" s="421">
        <f t="shared" si="140"/>
        <v>0</v>
      </c>
      <c r="S137" s="343"/>
      <c r="T137" s="345"/>
      <c r="U137" s="345"/>
      <c r="V137" s="345"/>
      <c r="W137" s="345"/>
      <c r="X137" s="345"/>
      <c r="Y137" s="345"/>
    </row>
    <row r="138" spans="2:25" x14ac:dyDescent="0.3">
      <c r="B138" s="1" t="s">
        <v>171</v>
      </c>
      <c r="C138" s="13" t="s">
        <v>176</v>
      </c>
      <c r="D138" s="13"/>
      <c r="E138" s="13" t="s">
        <v>173</v>
      </c>
      <c r="F138" s="22">
        <v>45630</v>
      </c>
      <c r="G138" s="14">
        <f>146.46</f>
        <v>146.46</v>
      </c>
      <c r="H138" s="15" t="str">
        <f t="shared" si="145"/>
        <v>-</v>
      </c>
      <c r="I138" s="16"/>
      <c r="J138" s="15">
        <f t="shared" si="146"/>
        <v>0</v>
      </c>
      <c r="K138" s="17">
        <f t="shared" si="135"/>
        <v>0.25</v>
      </c>
      <c r="L138" s="15">
        <f t="shared" si="147"/>
        <v>0</v>
      </c>
      <c r="M138" s="329">
        <f t="shared" si="148"/>
        <v>0</v>
      </c>
      <c r="N138" s="341"/>
      <c r="O138" s="415"/>
      <c r="P138" s="421">
        <f t="shared" si="138"/>
        <v>0</v>
      </c>
      <c r="Q138" s="421">
        <f t="shared" si="139"/>
        <v>0</v>
      </c>
      <c r="R138" s="421">
        <f t="shared" si="140"/>
        <v>0</v>
      </c>
      <c r="S138" s="343"/>
      <c r="T138" s="345"/>
      <c r="U138" s="345"/>
      <c r="V138" s="345"/>
      <c r="W138" s="345"/>
      <c r="X138" s="345"/>
      <c r="Y138" s="345"/>
    </row>
    <row r="139" spans="2:25" x14ac:dyDescent="0.3">
      <c r="B139" s="1" t="s">
        <v>171</v>
      </c>
      <c r="C139" s="13" t="s">
        <v>177</v>
      </c>
      <c r="D139" s="13"/>
      <c r="E139" s="13" t="s">
        <v>173</v>
      </c>
      <c r="F139" s="22">
        <v>45630</v>
      </c>
      <c r="G139" s="14">
        <v>242.84</v>
      </c>
      <c r="H139" s="15" t="str">
        <f t="shared" si="145"/>
        <v>-</v>
      </c>
      <c r="I139" s="16"/>
      <c r="J139" s="15">
        <f t="shared" si="146"/>
        <v>0</v>
      </c>
      <c r="K139" s="17">
        <f t="shared" si="135"/>
        <v>0.25</v>
      </c>
      <c r="L139" s="15">
        <f t="shared" si="147"/>
        <v>0</v>
      </c>
      <c r="M139" s="329">
        <f t="shared" si="148"/>
        <v>0</v>
      </c>
      <c r="N139" s="341"/>
      <c r="O139" s="415"/>
      <c r="P139" s="421">
        <f t="shared" si="138"/>
        <v>0</v>
      </c>
      <c r="Q139" s="421">
        <f t="shared" si="139"/>
        <v>0</v>
      </c>
      <c r="R139" s="421">
        <f t="shared" si="140"/>
        <v>0</v>
      </c>
      <c r="S139" s="343"/>
      <c r="T139" s="345"/>
      <c r="U139" s="345"/>
      <c r="V139" s="345"/>
      <c r="W139" s="345"/>
      <c r="X139" s="345"/>
      <c r="Y139" s="345"/>
    </row>
    <row r="140" spans="2:25" x14ac:dyDescent="0.3">
      <c r="B140" s="1" t="s">
        <v>171</v>
      </c>
      <c r="C140" s="13" t="s">
        <v>178</v>
      </c>
      <c r="D140" s="13"/>
      <c r="E140" s="13" t="s">
        <v>173</v>
      </c>
      <c r="F140" s="22">
        <v>45630</v>
      </c>
      <c r="G140" s="14">
        <f>100.86</f>
        <v>100.86</v>
      </c>
      <c r="H140" s="15" t="str">
        <f t="shared" ref="H140:H151" si="149">IFERROR(L140/I140,"-")</f>
        <v>-</v>
      </c>
      <c r="I140" s="16"/>
      <c r="J140" s="15">
        <f t="shared" ref="J140:J151" si="150">G140*I140</f>
        <v>0</v>
      </c>
      <c r="K140" s="17">
        <f t="shared" si="135"/>
        <v>0.25</v>
      </c>
      <c r="L140" s="15">
        <f t="shared" ref="L140:L151" si="151">J140*(1+K140)</f>
        <v>0</v>
      </c>
      <c r="M140" s="329">
        <f t="shared" ref="M140:M151" si="152">L140-J140</f>
        <v>0</v>
      </c>
      <c r="N140" s="341"/>
      <c r="O140" s="415"/>
      <c r="P140" s="421">
        <f t="shared" si="138"/>
        <v>0</v>
      </c>
      <c r="Q140" s="421">
        <f t="shared" si="139"/>
        <v>0</v>
      </c>
      <c r="R140" s="421">
        <f t="shared" si="140"/>
        <v>0</v>
      </c>
      <c r="S140" s="343"/>
      <c r="T140" s="345"/>
      <c r="U140" s="345"/>
      <c r="V140" s="345"/>
      <c r="W140" s="345"/>
      <c r="X140" s="345"/>
      <c r="Y140" s="345"/>
    </row>
    <row r="141" spans="2:25" x14ac:dyDescent="0.3">
      <c r="B141" s="1" t="s">
        <v>171</v>
      </c>
      <c r="C141" s="13" t="s">
        <v>179</v>
      </c>
      <c r="D141" s="13"/>
      <c r="E141" s="13" t="s">
        <v>173</v>
      </c>
      <c r="F141" s="22">
        <v>45630</v>
      </c>
      <c r="G141" s="14">
        <v>233.88</v>
      </c>
      <c r="H141" s="15" t="str">
        <f t="shared" si="149"/>
        <v>-</v>
      </c>
      <c r="I141" s="16"/>
      <c r="J141" s="15">
        <f t="shared" si="150"/>
        <v>0</v>
      </c>
      <c r="K141" s="17">
        <f t="shared" si="135"/>
        <v>0.25</v>
      </c>
      <c r="L141" s="15">
        <f t="shared" si="151"/>
        <v>0</v>
      </c>
      <c r="M141" s="329">
        <f t="shared" si="152"/>
        <v>0</v>
      </c>
      <c r="N141" s="341"/>
      <c r="O141" s="415"/>
      <c r="P141" s="421">
        <f t="shared" si="138"/>
        <v>0</v>
      </c>
      <c r="Q141" s="421">
        <f t="shared" si="139"/>
        <v>0</v>
      </c>
      <c r="R141" s="421">
        <f t="shared" si="140"/>
        <v>0</v>
      </c>
      <c r="S141" s="343"/>
      <c r="T141" s="345"/>
      <c r="U141" s="345"/>
      <c r="V141" s="345"/>
      <c r="W141" s="345"/>
      <c r="X141" s="345"/>
      <c r="Y141" s="345"/>
    </row>
    <row r="142" spans="2:25" x14ac:dyDescent="0.3">
      <c r="B142" s="1" t="s">
        <v>171</v>
      </c>
      <c r="C142" s="13" t="s">
        <v>180</v>
      </c>
      <c r="D142" s="13"/>
      <c r="E142" s="13" t="s">
        <v>173</v>
      </c>
      <c r="F142" s="22">
        <v>45630</v>
      </c>
      <c r="G142" s="14">
        <v>339.78</v>
      </c>
      <c r="H142" s="15" t="str">
        <f t="shared" si="149"/>
        <v>-</v>
      </c>
      <c r="I142" s="16"/>
      <c r="J142" s="15">
        <f t="shared" si="150"/>
        <v>0</v>
      </c>
      <c r="K142" s="17">
        <f t="shared" si="135"/>
        <v>0.25</v>
      </c>
      <c r="L142" s="15">
        <f t="shared" si="151"/>
        <v>0</v>
      </c>
      <c r="M142" s="329">
        <f t="shared" si="152"/>
        <v>0</v>
      </c>
      <c r="N142" s="341"/>
      <c r="O142" s="415"/>
      <c r="P142" s="421">
        <f t="shared" si="138"/>
        <v>0</v>
      </c>
      <c r="Q142" s="421">
        <f t="shared" si="139"/>
        <v>0</v>
      </c>
      <c r="R142" s="421">
        <f t="shared" si="140"/>
        <v>0</v>
      </c>
      <c r="S142" s="343"/>
      <c r="T142" s="345"/>
      <c r="U142" s="345"/>
      <c r="V142" s="345"/>
      <c r="W142" s="345"/>
      <c r="X142" s="345"/>
      <c r="Y142" s="345"/>
    </row>
    <row r="143" spans="2:25" x14ac:dyDescent="0.3">
      <c r="B143" s="1" t="s">
        <v>171</v>
      </c>
      <c r="C143" s="13" t="s">
        <v>181</v>
      </c>
      <c r="D143" s="13"/>
      <c r="E143" s="13" t="s">
        <v>173</v>
      </c>
      <c r="F143" s="22">
        <v>45630</v>
      </c>
      <c r="G143" s="14">
        <v>637.16</v>
      </c>
      <c r="H143" s="15" t="str">
        <f t="shared" si="149"/>
        <v>-</v>
      </c>
      <c r="I143" s="16"/>
      <c r="J143" s="15">
        <f t="shared" si="150"/>
        <v>0</v>
      </c>
      <c r="K143" s="17">
        <f t="shared" si="135"/>
        <v>0.25</v>
      </c>
      <c r="L143" s="15">
        <f t="shared" si="151"/>
        <v>0</v>
      </c>
      <c r="M143" s="329">
        <f t="shared" si="152"/>
        <v>0</v>
      </c>
      <c r="N143" s="341"/>
      <c r="O143" s="415"/>
      <c r="P143" s="421">
        <f t="shared" si="138"/>
        <v>0</v>
      </c>
      <c r="Q143" s="421">
        <f t="shared" si="139"/>
        <v>0</v>
      </c>
      <c r="R143" s="421">
        <f t="shared" si="140"/>
        <v>0</v>
      </c>
      <c r="S143" s="343"/>
      <c r="T143" s="345"/>
      <c r="U143" s="345"/>
      <c r="V143" s="345"/>
      <c r="W143" s="345"/>
      <c r="X143" s="345"/>
      <c r="Y143" s="345"/>
    </row>
    <row r="144" spans="2:25" x14ac:dyDescent="0.3">
      <c r="B144" s="1" t="s">
        <v>171</v>
      </c>
      <c r="C144" s="13" t="s">
        <v>182</v>
      </c>
      <c r="D144" s="13"/>
      <c r="E144" s="13" t="s">
        <v>173</v>
      </c>
      <c r="F144" s="22">
        <v>45630</v>
      </c>
      <c r="G144" s="14">
        <v>439.18</v>
      </c>
      <c r="H144" s="15" t="str">
        <f t="shared" si="149"/>
        <v>-</v>
      </c>
      <c r="I144" s="16"/>
      <c r="J144" s="15">
        <f t="shared" si="150"/>
        <v>0</v>
      </c>
      <c r="K144" s="17">
        <f t="shared" si="135"/>
        <v>0.25</v>
      </c>
      <c r="L144" s="15">
        <f t="shared" si="151"/>
        <v>0</v>
      </c>
      <c r="M144" s="329">
        <f t="shared" si="152"/>
        <v>0</v>
      </c>
      <c r="N144" s="341"/>
      <c r="O144" s="415"/>
      <c r="P144" s="421">
        <f t="shared" si="138"/>
        <v>0</v>
      </c>
      <c r="Q144" s="421">
        <f t="shared" si="139"/>
        <v>0</v>
      </c>
      <c r="R144" s="421">
        <f t="shared" si="140"/>
        <v>0</v>
      </c>
      <c r="S144" s="343"/>
      <c r="T144" s="345"/>
      <c r="U144" s="345"/>
      <c r="V144" s="345"/>
      <c r="W144" s="345"/>
      <c r="X144" s="345"/>
      <c r="Y144" s="345"/>
    </row>
    <row r="145" spans="2:25" x14ac:dyDescent="0.3">
      <c r="B145" s="1" t="s">
        <v>171</v>
      </c>
      <c r="C145" s="13" t="s">
        <v>183</v>
      </c>
      <c r="D145" s="13" t="s">
        <v>184</v>
      </c>
      <c r="E145" s="13" t="s">
        <v>173</v>
      </c>
      <c r="F145" s="22">
        <v>45505</v>
      </c>
      <c r="G145" s="14">
        <f>340+(18600/50)</f>
        <v>712</v>
      </c>
      <c r="H145" s="15" t="str">
        <f t="shared" si="149"/>
        <v>-</v>
      </c>
      <c r="I145" s="16"/>
      <c r="J145" s="15">
        <f t="shared" si="150"/>
        <v>0</v>
      </c>
      <c r="K145" s="17">
        <f t="shared" si="135"/>
        <v>0.25</v>
      </c>
      <c r="L145" s="15">
        <f t="shared" si="151"/>
        <v>0</v>
      </c>
      <c r="M145" s="329">
        <f t="shared" si="152"/>
        <v>0</v>
      </c>
      <c r="N145" s="341"/>
      <c r="O145" s="415"/>
      <c r="P145" s="421">
        <f t="shared" si="138"/>
        <v>0</v>
      </c>
      <c r="Q145" s="421">
        <f t="shared" si="139"/>
        <v>0</v>
      </c>
      <c r="R145" s="421">
        <f t="shared" si="140"/>
        <v>0</v>
      </c>
      <c r="S145" s="343"/>
      <c r="T145" s="345"/>
      <c r="U145" s="345"/>
      <c r="V145" s="345"/>
      <c r="W145" s="345"/>
      <c r="X145" s="345"/>
      <c r="Y145" s="345"/>
    </row>
    <row r="146" spans="2:25" x14ac:dyDescent="0.3">
      <c r="B146" s="1" t="s">
        <v>171</v>
      </c>
      <c r="C146" s="13" t="s">
        <v>185</v>
      </c>
      <c r="D146" s="136"/>
      <c r="E146" s="13" t="s">
        <v>173</v>
      </c>
      <c r="F146" s="8"/>
      <c r="G146" s="14">
        <f>340</f>
        <v>340</v>
      </c>
      <c r="H146" s="15" t="str">
        <f t="shared" si="149"/>
        <v>-</v>
      </c>
      <c r="I146" s="16"/>
      <c r="J146" s="15">
        <f t="shared" si="150"/>
        <v>0</v>
      </c>
      <c r="K146" s="17">
        <f t="shared" si="135"/>
        <v>0.25</v>
      </c>
      <c r="L146" s="15">
        <f t="shared" si="151"/>
        <v>0</v>
      </c>
      <c r="M146" s="329">
        <f t="shared" si="152"/>
        <v>0</v>
      </c>
      <c r="N146" s="341"/>
      <c r="O146" s="415"/>
      <c r="P146" s="421">
        <f t="shared" si="138"/>
        <v>0</v>
      </c>
      <c r="Q146" s="421">
        <f t="shared" si="139"/>
        <v>0</v>
      </c>
      <c r="R146" s="421">
        <f t="shared" si="140"/>
        <v>0</v>
      </c>
      <c r="S146" s="343"/>
      <c r="T146" s="345"/>
      <c r="U146" s="345"/>
      <c r="V146" s="345"/>
      <c r="W146" s="345"/>
      <c r="X146" s="345"/>
      <c r="Y146" s="345"/>
    </row>
    <row r="147" spans="2:25" x14ac:dyDescent="0.3">
      <c r="B147" s="1" t="s">
        <v>171</v>
      </c>
      <c r="C147" s="30" t="s">
        <v>186</v>
      </c>
      <c r="D147" s="136"/>
      <c r="E147" s="13" t="s">
        <v>173</v>
      </c>
      <c r="F147" s="8">
        <v>45336</v>
      </c>
      <c r="G147" s="31">
        <v>880</v>
      </c>
      <c r="H147" s="15" t="str">
        <f t="shared" si="149"/>
        <v>-</v>
      </c>
      <c r="I147" s="16"/>
      <c r="J147" s="15">
        <f t="shared" si="150"/>
        <v>0</v>
      </c>
      <c r="K147" s="17">
        <f t="shared" si="135"/>
        <v>0.25</v>
      </c>
      <c r="L147" s="15">
        <f t="shared" si="151"/>
        <v>0</v>
      </c>
      <c r="M147" s="329">
        <f t="shared" si="152"/>
        <v>0</v>
      </c>
      <c r="N147" s="341"/>
      <c r="O147" s="415"/>
      <c r="P147" s="421">
        <f t="shared" si="138"/>
        <v>0</v>
      </c>
      <c r="Q147" s="421">
        <f t="shared" si="139"/>
        <v>0</v>
      </c>
      <c r="R147" s="421">
        <f t="shared" si="140"/>
        <v>0</v>
      </c>
      <c r="S147" s="343"/>
      <c r="T147" s="345"/>
      <c r="U147" s="345"/>
      <c r="V147" s="345"/>
      <c r="W147" s="345"/>
      <c r="X147" s="345"/>
      <c r="Y147" s="345"/>
    </row>
    <row r="148" spans="2:25" x14ac:dyDescent="0.3">
      <c r="B148" s="1" t="s">
        <v>171</v>
      </c>
      <c r="C148" s="13" t="s">
        <v>185</v>
      </c>
      <c r="D148" s="13" t="s">
        <v>187</v>
      </c>
      <c r="E148" s="13" t="s">
        <v>173</v>
      </c>
      <c r="F148" s="8"/>
      <c r="G148" s="14">
        <v>852</v>
      </c>
      <c r="H148" s="15" t="str">
        <f t="shared" si="149"/>
        <v>-</v>
      </c>
      <c r="I148" s="16"/>
      <c r="J148" s="15">
        <f t="shared" si="150"/>
        <v>0</v>
      </c>
      <c r="K148" s="17">
        <f t="shared" si="135"/>
        <v>0.25</v>
      </c>
      <c r="L148" s="15">
        <f t="shared" si="151"/>
        <v>0</v>
      </c>
      <c r="M148" s="329">
        <f t="shared" si="152"/>
        <v>0</v>
      </c>
      <c r="N148" s="341"/>
      <c r="O148" s="415"/>
      <c r="P148" s="421">
        <f t="shared" si="138"/>
        <v>0</v>
      </c>
      <c r="Q148" s="421">
        <f t="shared" si="139"/>
        <v>0</v>
      </c>
      <c r="R148" s="421">
        <f t="shared" si="140"/>
        <v>0</v>
      </c>
      <c r="S148" s="343"/>
      <c r="T148" s="345"/>
      <c r="U148" s="345"/>
      <c r="V148" s="345"/>
      <c r="W148" s="345"/>
      <c r="X148" s="345"/>
      <c r="Y148" s="345"/>
    </row>
    <row r="149" spans="2:25" x14ac:dyDescent="0.3">
      <c r="B149" s="1" t="s">
        <v>171</v>
      </c>
      <c r="C149" s="13" t="s">
        <v>188</v>
      </c>
      <c r="D149" s="13"/>
      <c r="E149" s="13" t="s">
        <v>173</v>
      </c>
      <c r="F149" s="22">
        <v>45505</v>
      </c>
      <c r="G149" s="14">
        <v>300</v>
      </c>
      <c r="H149" s="15" t="str">
        <f t="shared" ref="H149" si="153">IFERROR(L149/I149,"-")</f>
        <v>-</v>
      </c>
      <c r="I149" s="16"/>
      <c r="J149" s="15">
        <f t="shared" ref="J149" si="154">G149*I149</f>
        <v>0</v>
      </c>
      <c r="K149" s="17">
        <f t="shared" si="135"/>
        <v>0.25</v>
      </c>
      <c r="L149" s="15">
        <f t="shared" ref="L149" si="155">J149*(1+K149)</f>
        <v>0</v>
      </c>
      <c r="M149" s="329">
        <f t="shared" ref="M149" si="156">L149-J149</f>
        <v>0</v>
      </c>
      <c r="N149" s="341"/>
      <c r="O149" s="415"/>
      <c r="P149" s="421">
        <f t="shared" si="138"/>
        <v>0</v>
      </c>
      <c r="Q149" s="421">
        <f t="shared" si="139"/>
        <v>0</v>
      </c>
      <c r="R149" s="421">
        <f t="shared" si="140"/>
        <v>0</v>
      </c>
      <c r="S149" s="343"/>
      <c r="T149" s="345"/>
      <c r="U149" s="345"/>
      <c r="V149" s="345"/>
      <c r="W149" s="345"/>
      <c r="X149" s="345"/>
      <c r="Y149" s="345"/>
    </row>
    <row r="150" spans="2:25" x14ac:dyDescent="0.3">
      <c r="B150" s="1" t="s">
        <v>171</v>
      </c>
      <c r="C150" s="13" t="s">
        <v>189</v>
      </c>
      <c r="D150" s="13"/>
      <c r="E150" s="13" t="s">
        <v>173</v>
      </c>
      <c r="F150" s="22">
        <v>45630</v>
      </c>
      <c r="G150" s="14">
        <v>432.68</v>
      </c>
      <c r="H150" s="15" t="str">
        <f t="shared" si="149"/>
        <v>-</v>
      </c>
      <c r="I150" s="16"/>
      <c r="J150" s="15">
        <f t="shared" si="150"/>
        <v>0</v>
      </c>
      <c r="K150" s="17">
        <f t="shared" si="135"/>
        <v>0.25</v>
      </c>
      <c r="L150" s="15">
        <f t="shared" si="151"/>
        <v>0</v>
      </c>
      <c r="M150" s="329">
        <f t="shared" si="152"/>
        <v>0</v>
      </c>
      <c r="N150" s="341"/>
      <c r="O150" s="415"/>
      <c r="P150" s="421">
        <f t="shared" si="138"/>
        <v>0</v>
      </c>
      <c r="Q150" s="421">
        <f t="shared" si="139"/>
        <v>0</v>
      </c>
      <c r="R150" s="421">
        <f t="shared" si="140"/>
        <v>0</v>
      </c>
      <c r="S150" s="343"/>
      <c r="T150" s="345"/>
      <c r="U150" s="345"/>
      <c r="V150" s="345"/>
      <c r="W150" s="345"/>
      <c r="X150" s="345"/>
      <c r="Y150" s="345"/>
    </row>
    <row r="151" spans="2:25" ht="15" thickBot="1" x14ac:dyDescent="0.35">
      <c r="B151" s="28" t="s">
        <v>171</v>
      </c>
      <c r="C151" s="33" t="s">
        <v>190</v>
      </c>
      <c r="D151" s="33"/>
      <c r="E151" s="30" t="s">
        <v>173</v>
      </c>
      <c r="F151" s="167">
        <v>45630</v>
      </c>
      <c r="G151" s="168">
        <v>457.4</v>
      </c>
      <c r="H151" s="19" t="str">
        <f t="shared" si="149"/>
        <v>-</v>
      </c>
      <c r="I151" s="32"/>
      <c r="J151" s="19">
        <f t="shared" si="150"/>
        <v>0</v>
      </c>
      <c r="K151" s="37">
        <f t="shared" si="135"/>
        <v>0.25</v>
      </c>
      <c r="L151" s="19">
        <f t="shared" si="151"/>
        <v>0</v>
      </c>
      <c r="M151" s="336">
        <f t="shared" si="152"/>
        <v>0</v>
      </c>
      <c r="N151" s="356"/>
      <c r="O151" s="412"/>
      <c r="P151" s="421">
        <f t="shared" si="138"/>
        <v>0</v>
      </c>
      <c r="Q151" s="421">
        <f t="shared" si="139"/>
        <v>0</v>
      </c>
      <c r="R151" s="421">
        <f t="shared" si="140"/>
        <v>0</v>
      </c>
      <c r="S151" s="357"/>
      <c r="T151" s="358"/>
      <c r="U151" s="358"/>
      <c r="V151" s="358"/>
      <c r="W151" s="358"/>
      <c r="X151" s="358"/>
      <c r="Y151" s="358"/>
    </row>
    <row r="152" spans="2:25" ht="15" thickBot="1" x14ac:dyDescent="0.35">
      <c r="B152" s="6"/>
      <c r="C152" s="259" t="s">
        <v>191</v>
      </c>
      <c r="D152" s="7"/>
      <c r="E152" s="7"/>
      <c r="F152" s="133"/>
      <c r="G152" s="9"/>
      <c r="H152" s="10"/>
      <c r="I152" s="11" t="s">
        <v>12</v>
      </c>
      <c r="J152" s="271">
        <f>SUM(J153:J212)</f>
        <v>0</v>
      </c>
      <c r="K152" s="12"/>
      <c r="L152" s="271">
        <f t="shared" ref="L152:M152" si="157">SUM(L153:L212)</f>
        <v>0</v>
      </c>
      <c r="M152" s="338">
        <f t="shared" si="157"/>
        <v>0</v>
      </c>
      <c r="N152" s="368" t="s">
        <v>12</v>
      </c>
      <c r="O152" s="413"/>
      <c r="P152" s="423">
        <f>SUM(P153:P212)</f>
        <v>0</v>
      </c>
      <c r="Q152" s="423">
        <f>SUM(Q153:Q212)</f>
        <v>0</v>
      </c>
      <c r="R152" s="423">
        <f>SUM(R153:R212)</f>
        <v>0</v>
      </c>
      <c r="S152" s="368"/>
      <c r="T152" s="368"/>
      <c r="U152" s="368"/>
      <c r="V152" s="368"/>
      <c r="W152" s="368"/>
      <c r="X152" s="368"/>
      <c r="Y152" s="369"/>
    </row>
    <row r="153" spans="2:25" x14ac:dyDescent="0.3">
      <c r="B153" s="20" t="s">
        <v>192</v>
      </c>
      <c r="C153" s="27" t="s">
        <v>193</v>
      </c>
      <c r="D153" s="21"/>
      <c r="E153" s="21" t="s">
        <v>194</v>
      </c>
      <c r="F153" s="22">
        <v>45736</v>
      </c>
      <c r="G153" s="23">
        <v>60</v>
      </c>
      <c r="H153" s="24" t="str">
        <f t="shared" ref="H153" si="158">IFERROR(L153/I153,"-")</f>
        <v>-</v>
      </c>
      <c r="I153" s="25"/>
      <c r="J153" s="24">
        <f t="shared" ref="J153" si="159">G153*I153</f>
        <v>0</v>
      </c>
      <c r="K153" s="26">
        <f t="shared" ref="K153:K232" si="160">$K$5</f>
        <v>0.25</v>
      </c>
      <c r="L153" s="24">
        <f t="shared" ref="L153:L176" si="161">J153*(1+K153)</f>
        <v>0</v>
      </c>
      <c r="M153" s="332">
        <f t="shared" ref="M153:M160" si="162">L153-J153</f>
        <v>0</v>
      </c>
      <c r="N153" s="353"/>
      <c r="O153" s="411"/>
      <c r="P153" s="421">
        <f t="shared" ref="P153:P184" si="163">O153*N153</f>
        <v>0</v>
      </c>
      <c r="Q153" s="421">
        <f t="shared" ref="Q153:Q184" si="164">J153-P153</f>
        <v>0</v>
      </c>
      <c r="R153" s="421">
        <f t="shared" ref="R153:R184" si="165">SUM(T153:Y153)</f>
        <v>0</v>
      </c>
      <c r="S153" s="354"/>
      <c r="T153" s="355"/>
      <c r="U153" s="355"/>
      <c r="V153" s="355"/>
      <c r="W153" s="355"/>
      <c r="X153" s="355"/>
      <c r="Y153" s="355"/>
    </row>
    <row r="154" spans="2:25" x14ac:dyDescent="0.3">
      <c r="B154" s="1" t="s">
        <v>192</v>
      </c>
      <c r="C154" s="2" t="s">
        <v>195</v>
      </c>
      <c r="D154" s="13" t="s">
        <v>196</v>
      </c>
      <c r="E154" s="13" t="s">
        <v>194</v>
      </c>
      <c r="F154" s="22">
        <v>45736</v>
      </c>
      <c r="G154" s="14">
        <v>85</v>
      </c>
      <c r="H154" s="15" t="str">
        <f t="shared" ref="H154:H213" si="166">IFERROR(L154/I154,"-")</f>
        <v>-</v>
      </c>
      <c r="I154" s="16"/>
      <c r="J154" s="15">
        <f t="shared" ref="J154:J210" si="167">G154*I154</f>
        <v>0</v>
      </c>
      <c r="K154" s="17">
        <f t="shared" si="160"/>
        <v>0.25</v>
      </c>
      <c r="L154" s="15">
        <f t="shared" si="161"/>
        <v>0</v>
      </c>
      <c r="M154" s="329">
        <f t="shared" si="162"/>
        <v>0</v>
      </c>
      <c r="N154" s="341"/>
      <c r="O154" s="415"/>
      <c r="P154" s="421">
        <f t="shared" si="163"/>
        <v>0</v>
      </c>
      <c r="Q154" s="421">
        <f t="shared" si="164"/>
        <v>0</v>
      </c>
      <c r="R154" s="421">
        <f t="shared" si="165"/>
        <v>0</v>
      </c>
      <c r="S154" s="343"/>
      <c r="T154" s="345"/>
      <c r="U154" s="345"/>
      <c r="V154" s="345"/>
      <c r="W154" s="345"/>
      <c r="X154" s="345"/>
      <c r="Y154" s="345"/>
    </row>
    <row r="155" spans="2:25" x14ac:dyDescent="0.3">
      <c r="B155" s="1" t="s">
        <v>192</v>
      </c>
      <c r="C155" s="2" t="s">
        <v>197</v>
      </c>
      <c r="D155" s="13" t="s">
        <v>198</v>
      </c>
      <c r="E155" s="13" t="s">
        <v>194</v>
      </c>
      <c r="F155" s="22">
        <v>45736</v>
      </c>
      <c r="G155" s="14">
        <v>120</v>
      </c>
      <c r="H155" s="15" t="str">
        <f t="shared" si="166"/>
        <v>-</v>
      </c>
      <c r="I155" s="16"/>
      <c r="J155" s="15">
        <f t="shared" si="167"/>
        <v>0</v>
      </c>
      <c r="K155" s="17">
        <f t="shared" si="160"/>
        <v>0.25</v>
      </c>
      <c r="L155" s="15">
        <f t="shared" si="161"/>
        <v>0</v>
      </c>
      <c r="M155" s="329">
        <f t="shared" si="162"/>
        <v>0</v>
      </c>
      <c r="N155" s="341"/>
      <c r="O155" s="415"/>
      <c r="P155" s="421">
        <f t="shared" si="163"/>
        <v>0</v>
      </c>
      <c r="Q155" s="421">
        <f t="shared" si="164"/>
        <v>0</v>
      </c>
      <c r="R155" s="421">
        <f t="shared" si="165"/>
        <v>0</v>
      </c>
      <c r="S155" s="343"/>
      <c r="T155" s="345"/>
      <c r="U155" s="345"/>
      <c r="V155" s="345"/>
      <c r="W155" s="345"/>
      <c r="X155" s="345"/>
      <c r="Y155" s="345"/>
    </row>
    <row r="156" spans="2:25" x14ac:dyDescent="0.3">
      <c r="B156" s="1" t="s">
        <v>192</v>
      </c>
      <c r="C156" s="2" t="s">
        <v>199</v>
      </c>
      <c r="D156" s="13" t="s">
        <v>200</v>
      </c>
      <c r="E156" s="13" t="s">
        <v>194</v>
      </c>
      <c r="F156" s="22">
        <v>45736</v>
      </c>
      <c r="G156" s="14">
        <v>165</v>
      </c>
      <c r="H156" s="15" t="str">
        <f t="shared" si="166"/>
        <v>-</v>
      </c>
      <c r="I156" s="16"/>
      <c r="J156" s="15">
        <f t="shared" si="167"/>
        <v>0</v>
      </c>
      <c r="K156" s="17">
        <f t="shared" si="160"/>
        <v>0.25</v>
      </c>
      <c r="L156" s="15">
        <f t="shared" si="161"/>
        <v>0</v>
      </c>
      <c r="M156" s="329">
        <f t="shared" si="162"/>
        <v>0</v>
      </c>
      <c r="N156" s="341"/>
      <c r="O156" s="415"/>
      <c r="P156" s="421">
        <f t="shared" si="163"/>
        <v>0</v>
      </c>
      <c r="Q156" s="421">
        <f t="shared" si="164"/>
        <v>0</v>
      </c>
      <c r="R156" s="421">
        <f t="shared" si="165"/>
        <v>0</v>
      </c>
      <c r="S156" s="343"/>
      <c r="T156" s="345"/>
      <c r="U156" s="345"/>
      <c r="V156" s="345"/>
      <c r="W156" s="345"/>
      <c r="X156" s="345"/>
      <c r="Y156" s="345"/>
    </row>
    <row r="157" spans="2:25" x14ac:dyDescent="0.3">
      <c r="B157" s="1" t="s">
        <v>192</v>
      </c>
      <c r="C157" s="2" t="s">
        <v>201</v>
      </c>
      <c r="D157" s="13" t="s">
        <v>202</v>
      </c>
      <c r="E157" s="13" t="s">
        <v>194</v>
      </c>
      <c r="F157" s="22">
        <v>45736</v>
      </c>
      <c r="G157" s="14">
        <v>222</v>
      </c>
      <c r="H157" s="15" t="str">
        <f t="shared" si="166"/>
        <v>-</v>
      </c>
      <c r="I157" s="16"/>
      <c r="J157" s="15">
        <f t="shared" si="167"/>
        <v>0</v>
      </c>
      <c r="K157" s="17">
        <f t="shared" si="160"/>
        <v>0.25</v>
      </c>
      <c r="L157" s="15">
        <f t="shared" si="161"/>
        <v>0</v>
      </c>
      <c r="M157" s="329">
        <f t="shared" si="162"/>
        <v>0</v>
      </c>
      <c r="N157" s="341"/>
      <c r="O157" s="415"/>
      <c r="P157" s="421">
        <f t="shared" si="163"/>
        <v>0</v>
      </c>
      <c r="Q157" s="421">
        <f t="shared" si="164"/>
        <v>0</v>
      </c>
      <c r="R157" s="421">
        <f t="shared" si="165"/>
        <v>0</v>
      </c>
      <c r="S157" s="343"/>
      <c r="T157" s="345"/>
      <c r="U157" s="345"/>
      <c r="V157" s="345"/>
      <c r="W157" s="345"/>
      <c r="X157" s="345"/>
      <c r="Y157" s="345"/>
    </row>
    <row r="158" spans="2:25" x14ac:dyDescent="0.3">
      <c r="B158" s="1" t="s">
        <v>192</v>
      </c>
      <c r="C158" s="2" t="s">
        <v>203</v>
      </c>
      <c r="D158" s="13" t="s">
        <v>204</v>
      </c>
      <c r="E158" s="13" t="s">
        <v>194</v>
      </c>
      <c r="F158" s="22">
        <v>45736</v>
      </c>
      <c r="G158" s="14">
        <v>280</v>
      </c>
      <c r="H158" s="15" t="str">
        <f t="shared" si="166"/>
        <v>-</v>
      </c>
      <c r="I158" s="16"/>
      <c r="J158" s="15">
        <f t="shared" si="167"/>
        <v>0</v>
      </c>
      <c r="K158" s="17">
        <f t="shared" si="160"/>
        <v>0.25</v>
      </c>
      <c r="L158" s="15">
        <f t="shared" si="161"/>
        <v>0</v>
      </c>
      <c r="M158" s="329">
        <f t="shared" si="162"/>
        <v>0</v>
      </c>
      <c r="N158" s="341"/>
      <c r="O158" s="415"/>
      <c r="P158" s="421">
        <f t="shared" si="163"/>
        <v>0</v>
      </c>
      <c r="Q158" s="421">
        <f t="shared" si="164"/>
        <v>0</v>
      </c>
      <c r="R158" s="421">
        <f t="shared" si="165"/>
        <v>0</v>
      </c>
      <c r="S158" s="343"/>
      <c r="T158" s="345"/>
      <c r="U158" s="345"/>
      <c r="V158" s="345"/>
      <c r="W158" s="345"/>
      <c r="X158" s="345"/>
      <c r="Y158" s="345"/>
    </row>
    <row r="159" spans="2:25" x14ac:dyDescent="0.3">
      <c r="B159" s="1" t="s">
        <v>192</v>
      </c>
      <c r="C159" s="2" t="s">
        <v>205</v>
      </c>
      <c r="D159" s="13" t="s">
        <v>206</v>
      </c>
      <c r="E159" s="13" t="s">
        <v>194</v>
      </c>
      <c r="F159" s="22">
        <v>45736</v>
      </c>
      <c r="G159" s="14">
        <v>335</v>
      </c>
      <c r="H159" s="15" t="str">
        <f t="shared" si="166"/>
        <v>-</v>
      </c>
      <c r="I159" s="16"/>
      <c r="J159" s="15">
        <f t="shared" si="167"/>
        <v>0</v>
      </c>
      <c r="K159" s="17">
        <f t="shared" si="160"/>
        <v>0.25</v>
      </c>
      <c r="L159" s="15">
        <f t="shared" si="161"/>
        <v>0</v>
      </c>
      <c r="M159" s="329">
        <f t="shared" si="162"/>
        <v>0</v>
      </c>
      <c r="N159" s="341"/>
      <c r="O159" s="415"/>
      <c r="P159" s="421">
        <f t="shared" si="163"/>
        <v>0</v>
      </c>
      <c r="Q159" s="421">
        <f t="shared" si="164"/>
        <v>0</v>
      </c>
      <c r="R159" s="421">
        <f t="shared" si="165"/>
        <v>0</v>
      </c>
      <c r="S159" s="343"/>
      <c r="T159" s="345"/>
      <c r="U159" s="345"/>
      <c r="V159" s="345"/>
      <c r="W159" s="345"/>
      <c r="X159" s="345"/>
      <c r="Y159" s="345"/>
    </row>
    <row r="160" spans="2:25" x14ac:dyDescent="0.3">
      <c r="B160" s="1" t="s">
        <v>192</v>
      </c>
      <c r="C160" s="2" t="s">
        <v>207</v>
      </c>
      <c r="D160" s="13"/>
      <c r="E160" s="13" t="s">
        <v>194</v>
      </c>
      <c r="F160" s="22">
        <v>45736</v>
      </c>
      <c r="G160" s="14">
        <v>430</v>
      </c>
      <c r="H160" s="15" t="str">
        <f t="shared" si="166"/>
        <v>-</v>
      </c>
      <c r="I160" s="16"/>
      <c r="J160" s="15">
        <f t="shared" si="167"/>
        <v>0</v>
      </c>
      <c r="K160" s="17">
        <f t="shared" si="160"/>
        <v>0.25</v>
      </c>
      <c r="L160" s="15">
        <f t="shared" si="161"/>
        <v>0</v>
      </c>
      <c r="M160" s="329">
        <f t="shared" si="162"/>
        <v>0</v>
      </c>
      <c r="N160" s="341"/>
      <c r="O160" s="415"/>
      <c r="P160" s="421">
        <f t="shared" si="163"/>
        <v>0</v>
      </c>
      <c r="Q160" s="421">
        <f t="shared" si="164"/>
        <v>0</v>
      </c>
      <c r="R160" s="421">
        <f t="shared" si="165"/>
        <v>0</v>
      </c>
      <c r="S160" s="343"/>
      <c r="T160" s="345"/>
      <c r="U160" s="345"/>
      <c r="V160" s="345"/>
      <c r="W160" s="345"/>
      <c r="X160" s="345"/>
      <c r="Y160" s="345"/>
    </row>
    <row r="161" spans="2:25" x14ac:dyDescent="0.3">
      <c r="B161" s="1" t="s">
        <v>208</v>
      </c>
      <c r="C161" s="2" t="s">
        <v>209</v>
      </c>
      <c r="D161" s="13"/>
      <c r="E161" s="13" t="s">
        <v>194</v>
      </c>
      <c r="F161" s="22">
        <v>45722</v>
      </c>
      <c r="G161" s="14">
        <v>170</v>
      </c>
      <c r="H161" s="15" t="str">
        <f t="shared" ref="H161:H166" si="168">IFERROR(L161/I161,"-")</f>
        <v>-</v>
      </c>
      <c r="I161" s="16"/>
      <c r="J161" s="15">
        <f t="shared" ref="J161:J166" si="169">G161*I161</f>
        <v>0</v>
      </c>
      <c r="K161" s="17">
        <f t="shared" si="160"/>
        <v>0.25</v>
      </c>
      <c r="L161" s="15">
        <f t="shared" ref="L161:L166" si="170">J161*(1+K161)</f>
        <v>0</v>
      </c>
      <c r="M161" s="329">
        <f t="shared" ref="M161:M166" si="171">L161-J161</f>
        <v>0</v>
      </c>
      <c r="N161" s="341"/>
      <c r="O161" s="415"/>
      <c r="P161" s="421">
        <f t="shared" si="163"/>
        <v>0</v>
      </c>
      <c r="Q161" s="421">
        <f t="shared" si="164"/>
        <v>0</v>
      </c>
      <c r="R161" s="421">
        <f t="shared" si="165"/>
        <v>0</v>
      </c>
      <c r="S161" s="343"/>
      <c r="T161" s="345"/>
      <c r="U161" s="345"/>
      <c r="V161" s="345"/>
      <c r="W161" s="345"/>
      <c r="X161" s="345"/>
      <c r="Y161" s="345"/>
    </row>
    <row r="162" spans="2:25" x14ac:dyDescent="0.3">
      <c r="B162" s="1" t="s">
        <v>192</v>
      </c>
      <c r="C162" s="2" t="s">
        <v>210</v>
      </c>
      <c r="D162" s="13" t="s">
        <v>211</v>
      </c>
      <c r="E162" s="13" t="s">
        <v>194</v>
      </c>
      <c r="F162" s="22">
        <v>45736</v>
      </c>
      <c r="G162" s="14">
        <v>75</v>
      </c>
      <c r="H162" s="15" t="str">
        <f t="shared" si="168"/>
        <v>-</v>
      </c>
      <c r="I162" s="16"/>
      <c r="J162" s="15">
        <f t="shared" si="169"/>
        <v>0</v>
      </c>
      <c r="K162" s="17">
        <f t="shared" si="160"/>
        <v>0.25</v>
      </c>
      <c r="L162" s="15">
        <f t="shared" si="170"/>
        <v>0</v>
      </c>
      <c r="M162" s="329">
        <f t="shared" si="171"/>
        <v>0</v>
      </c>
      <c r="N162" s="341"/>
      <c r="O162" s="415"/>
      <c r="P162" s="421">
        <f t="shared" si="163"/>
        <v>0</v>
      </c>
      <c r="Q162" s="421">
        <f t="shared" si="164"/>
        <v>0</v>
      </c>
      <c r="R162" s="421">
        <f t="shared" si="165"/>
        <v>0</v>
      </c>
      <c r="S162" s="343"/>
      <c r="T162" s="345"/>
      <c r="U162" s="345"/>
      <c r="V162" s="345"/>
      <c r="W162" s="345"/>
      <c r="X162" s="345"/>
      <c r="Y162" s="345"/>
    </row>
    <row r="163" spans="2:25" x14ac:dyDescent="0.3">
      <c r="B163" s="1" t="s">
        <v>208</v>
      </c>
      <c r="C163" s="35" t="s">
        <v>212</v>
      </c>
      <c r="D163" s="13" t="s">
        <v>213</v>
      </c>
      <c r="E163" s="13" t="s">
        <v>194</v>
      </c>
      <c r="F163" s="22">
        <v>45736</v>
      </c>
      <c r="G163" s="38">
        <v>110</v>
      </c>
      <c r="H163" s="15" t="str">
        <f t="shared" si="168"/>
        <v>-</v>
      </c>
      <c r="I163" s="16"/>
      <c r="J163" s="15">
        <f t="shared" si="169"/>
        <v>0</v>
      </c>
      <c r="K163" s="17">
        <f t="shared" si="160"/>
        <v>0.25</v>
      </c>
      <c r="L163" s="15">
        <f t="shared" si="170"/>
        <v>0</v>
      </c>
      <c r="M163" s="329">
        <f t="shared" si="171"/>
        <v>0</v>
      </c>
      <c r="N163" s="341"/>
      <c r="O163" s="415"/>
      <c r="P163" s="421">
        <f t="shared" si="163"/>
        <v>0</v>
      </c>
      <c r="Q163" s="421">
        <f t="shared" si="164"/>
        <v>0</v>
      </c>
      <c r="R163" s="421">
        <f t="shared" si="165"/>
        <v>0</v>
      </c>
      <c r="S163" s="343"/>
      <c r="T163" s="345"/>
      <c r="U163" s="345"/>
      <c r="V163" s="345"/>
      <c r="W163" s="345"/>
      <c r="X163" s="345"/>
      <c r="Y163" s="345"/>
    </row>
    <row r="164" spans="2:25" x14ac:dyDescent="0.3">
      <c r="B164" s="1" t="s">
        <v>208</v>
      </c>
      <c r="C164" s="35" t="s">
        <v>214</v>
      </c>
      <c r="D164" s="13" t="s">
        <v>213</v>
      </c>
      <c r="E164" s="13" t="s">
        <v>194</v>
      </c>
      <c r="F164" s="22">
        <v>45736</v>
      </c>
      <c r="G164" s="38">
        <v>96</v>
      </c>
      <c r="H164" s="15" t="str">
        <f t="shared" si="168"/>
        <v>-</v>
      </c>
      <c r="I164" s="16"/>
      <c r="J164" s="15">
        <f t="shared" si="169"/>
        <v>0</v>
      </c>
      <c r="K164" s="17">
        <f t="shared" si="160"/>
        <v>0.25</v>
      </c>
      <c r="L164" s="15">
        <f t="shared" si="170"/>
        <v>0</v>
      </c>
      <c r="M164" s="329">
        <f t="shared" si="171"/>
        <v>0</v>
      </c>
      <c r="N164" s="341"/>
      <c r="O164" s="415"/>
      <c r="P164" s="421">
        <f t="shared" si="163"/>
        <v>0</v>
      </c>
      <c r="Q164" s="421">
        <f t="shared" si="164"/>
        <v>0</v>
      </c>
      <c r="R164" s="421">
        <f t="shared" si="165"/>
        <v>0</v>
      </c>
      <c r="S164" s="343"/>
      <c r="T164" s="345"/>
      <c r="U164" s="345"/>
      <c r="V164" s="345"/>
      <c r="W164" s="345"/>
      <c r="X164" s="345"/>
      <c r="Y164" s="345"/>
    </row>
    <row r="165" spans="2:25" x14ac:dyDescent="0.3">
      <c r="B165" s="1" t="s">
        <v>208</v>
      </c>
      <c r="C165" s="2" t="s">
        <v>215</v>
      </c>
      <c r="D165" s="13"/>
      <c r="E165" s="13" t="s">
        <v>194</v>
      </c>
      <c r="F165" s="22">
        <v>45755</v>
      </c>
      <c r="G165" s="14">
        <v>180</v>
      </c>
      <c r="H165" s="15" t="str">
        <f t="shared" si="168"/>
        <v>-</v>
      </c>
      <c r="I165" s="16"/>
      <c r="J165" s="15">
        <f t="shared" si="169"/>
        <v>0</v>
      </c>
      <c r="K165" s="17">
        <f t="shared" si="160"/>
        <v>0.25</v>
      </c>
      <c r="L165" s="15">
        <f t="shared" si="170"/>
        <v>0</v>
      </c>
      <c r="M165" s="329">
        <f t="shared" si="171"/>
        <v>0</v>
      </c>
      <c r="N165" s="341"/>
      <c r="O165" s="415"/>
      <c r="P165" s="421">
        <f t="shared" si="163"/>
        <v>0</v>
      </c>
      <c r="Q165" s="421">
        <f t="shared" si="164"/>
        <v>0</v>
      </c>
      <c r="R165" s="421">
        <f t="shared" si="165"/>
        <v>0</v>
      </c>
      <c r="S165" s="343"/>
      <c r="T165" s="345"/>
      <c r="U165" s="345"/>
      <c r="V165" s="345"/>
      <c r="W165" s="345"/>
      <c r="X165" s="345"/>
      <c r="Y165" s="345"/>
    </row>
    <row r="166" spans="2:25" x14ac:dyDescent="0.3">
      <c r="B166" s="1" t="s">
        <v>208</v>
      </c>
      <c r="C166" s="2" t="s">
        <v>216</v>
      </c>
      <c r="D166" s="13"/>
      <c r="E166" s="13" t="s">
        <v>194</v>
      </c>
      <c r="F166" s="22">
        <v>45736</v>
      </c>
      <c r="G166" s="14">
        <v>130</v>
      </c>
      <c r="H166" s="15" t="str">
        <f t="shared" si="168"/>
        <v>-</v>
      </c>
      <c r="I166" s="16"/>
      <c r="J166" s="15">
        <f t="shared" si="169"/>
        <v>0</v>
      </c>
      <c r="K166" s="17">
        <f t="shared" si="160"/>
        <v>0.25</v>
      </c>
      <c r="L166" s="15">
        <f t="shared" si="170"/>
        <v>0</v>
      </c>
      <c r="M166" s="329">
        <f t="shared" si="171"/>
        <v>0</v>
      </c>
      <c r="N166" s="341"/>
      <c r="O166" s="415"/>
      <c r="P166" s="421">
        <f t="shared" si="163"/>
        <v>0</v>
      </c>
      <c r="Q166" s="421">
        <f t="shared" si="164"/>
        <v>0</v>
      </c>
      <c r="R166" s="421">
        <f t="shared" si="165"/>
        <v>0</v>
      </c>
      <c r="S166" s="343"/>
      <c r="T166" s="345"/>
      <c r="U166" s="345"/>
      <c r="V166" s="345"/>
      <c r="W166" s="345"/>
      <c r="X166" s="345"/>
      <c r="Y166" s="345"/>
    </row>
    <row r="167" spans="2:25" x14ac:dyDescent="0.3">
      <c r="B167" s="1" t="s">
        <v>208</v>
      </c>
      <c r="C167" s="2" t="s">
        <v>217</v>
      </c>
      <c r="D167" s="13"/>
      <c r="E167" s="13" t="s">
        <v>218</v>
      </c>
      <c r="F167" s="22">
        <v>45736</v>
      </c>
      <c r="G167" s="14">
        <v>230</v>
      </c>
      <c r="H167" s="15"/>
      <c r="I167" s="16"/>
      <c r="J167" s="15">
        <f t="shared" ref="J167:J172" si="172">G167*I167</f>
        <v>0</v>
      </c>
      <c r="K167" s="17">
        <f t="shared" ref="K167:K172" si="173">$K$5</f>
        <v>0.25</v>
      </c>
      <c r="L167" s="15">
        <f t="shared" ref="L167:L172" si="174">J167*(1+K167)</f>
        <v>0</v>
      </c>
      <c r="M167" s="329">
        <f t="shared" ref="M167:M172" si="175">L167-J167</f>
        <v>0</v>
      </c>
      <c r="N167" s="341"/>
      <c r="O167" s="415"/>
      <c r="P167" s="421">
        <f t="shared" si="163"/>
        <v>0</v>
      </c>
      <c r="Q167" s="421">
        <f t="shared" si="164"/>
        <v>0</v>
      </c>
      <c r="R167" s="421">
        <f t="shared" si="165"/>
        <v>0</v>
      </c>
      <c r="S167" s="343"/>
      <c r="T167" s="345"/>
      <c r="U167" s="345"/>
      <c r="V167" s="345"/>
      <c r="W167" s="345"/>
      <c r="X167" s="345"/>
      <c r="Y167" s="345"/>
    </row>
    <row r="168" spans="2:25" x14ac:dyDescent="0.3">
      <c r="B168" s="1" t="s">
        <v>208</v>
      </c>
      <c r="C168" s="2" t="s">
        <v>219</v>
      </c>
      <c r="D168" s="13"/>
      <c r="E168" s="13" t="s">
        <v>194</v>
      </c>
      <c r="F168" s="22">
        <v>45736</v>
      </c>
      <c r="G168" s="14">
        <v>600</v>
      </c>
      <c r="H168" s="15"/>
      <c r="I168" s="16"/>
      <c r="J168" s="15">
        <f t="shared" si="172"/>
        <v>0</v>
      </c>
      <c r="K168" s="17">
        <f t="shared" si="173"/>
        <v>0.25</v>
      </c>
      <c r="L168" s="15">
        <f t="shared" si="174"/>
        <v>0</v>
      </c>
      <c r="M168" s="329">
        <f t="shared" si="175"/>
        <v>0</v>
      </c>
      <c r="N168" s="341"/>
      <c r="O168" s="415"/>
      <c r="P168" s="421">
        <f t="shared" si="163"/>
        <v>0</v>
      </c>
      <c r="Q168" s="421">
        <f t="shared" si="164"/>
        <v>0</v>
      </c>
      <c r="R168" s="421">
        <f t="shared" si="165"/>
        <v>0</v>
      </c>
      <c r="S168" s="343"/>
      <c r="T168" s="345"/>
      <c r="U168" s="345"/>
      <c r="V168" s="345"/>
      <c r="W168" s="345"/>
      <c r="X168" s="345"/>
      <c r="Y168" s="345"/>
    </row>
    <row r="169" spans="2:25" x14ac:dyDescent="0.3">
      <c r="B169" s="1" t="s">
        <v>208</v>
      </c>
      <c r="C169" s="2" t="s">
        <v>220</v>
      </c>
      <c r="D169" s="13"/>
      <c r="E169" s="13" t="s">
        <v>194</v>
      </c>
      <c r="F169" s="22">
        <v>45736</v>
      </c>
      <c r="G169" s="14">
        <v>68</v>
      </c>
      <c r="H169" s="15" t="str">
        <f t="shared" si="166"/>
        <v>-</v>
      </c>
      <c r="I169" s="16"/>
      <c r="J169" s="15">
        <f t="shared" si="172"/>
        <v>0</v>
      </c>
      <c r="K169" s="17">
        <f t="shared" si="173"/>
        <v>0.25</v>
      </c>
      <c r="L169" s="15">
        <f t="shared" si="174"/>
        <v>0</v>
      </c>
      <c r="M169" s="329">
        <f t="shared" si="175"/>
        <v>0</v>
      </c>
      <c r="N169" s="341"/>
      <c r="O169" s="415"/>
      <c r="P169" s="421">
        <f t="shared" si="163"/>
        <v>0</v>
      </c>
      <c r="Q169" s="421">
        <f t="shared" si="164"/>
        <v>0</v>
      </c>
      <c r="R169" s="421">
        <f t="shared" si="165"/>
        <v>0</v>
      </c>
      <c r="S169" s="343"/>
      <c r="T169" s="345"/>
      <c r="U169" s="345"/>
      <c r="V169" s="345"/>
      <c r="W169" s="345"/>
      <c r="X169" s="345"/>
      <c r="Y169" s="345"/>
    </row>
    <row r="170" spans="2:25" x14ac:dyDescent="0.3">
      <c r="B170" s="1" t="s">
        <v>208</v>
      </c>
      <c r="C170" s="2" t="s">
        <v>221</v>
      </c>
      <c r="D170" s="13"/>
      <c r="E170" s="13" t="s">
        <v>194</v>
      </c>
      <c r="F170" s="22">
        <v>45736</v>
      </c>
      <c r="G170" s="14">
        <v>150</v>
      </c>
      <c r="H170" s="15" t="str">
        <f t="shared" si="166"/>
        <v>-</v>
      </c>
      <c r="I170" s="16"/>
      <c r="J170" s="15">
        <f t="shared" si="172"/>
        <v>0</v>
      </c>
      <c r="K170" s="17">
        <f t="shared" si="173"/>
        <v>0.25</v>
      </c>
      <c r="L170" s="15">
        <f t="shared" si="174"/>
        <v>0</v>
      </c>
      <c r="M170" s="329">
        <f t="shared" si="175"/>
        <v>0</v>
      </c>
      <c r="N170" s="341"/>
      <c r="O170" s="415"/>
      <c r="P170" s="421">
        <f t="shared" si="163"/>
        <v>0</v>
      </c>
      <c r="Q170" s="421">
        <f t="shared" si="164"/>
        <v>0</v>
      </c>
      <c r="R170" s="421">
        <f t="shared" si="165"/>
        <v>0</v>
      </c>
      <c r="S170" s="343"/>
      <c r="T170" s="345"/>
      <c r="U170" s="345"/>
      <c r="V170" s="345"/>
      <c r="W170" s="345"/>
      <c r="X170" s="345"/>
      <c r="Y170" s="345"/>
    </row>
    <row r="171" spans="2:25" x14ac:dyDescent="0.3">
      <c r="B171" s="1" t="s">
        <v>208</v>
      </c>
      <c r="C171" s="2" t="s">
        <v>222</v>
      </c>
      <c r="D171" s="13"/>
      <c r="E171" s="13" t="s">
        <v>194</v>
      </c>
      <c r="F171" s="22">
        <v>45736</v>
      </c>
      <c r="G171" s="14">
        <v>120</v>
      </c>
      <c r="H171" s="15" t="str">
        <f t="shared" si="166"/>
        <v>-</v>
      </c>
      <c r="I171" s="16"/>
      <c r="J171" s="15">
        <f t="shared" si="172"/>
        <v>0</v>
      </c>
      <c r="K171" s="17">
        <f t="shared" si="173"/>
        <v>0.25</v>
      </c>
      <c r="L171" s="15">
        <f t="shared" si="174"/>
        <v>0</v>
      </c>
      <c r="M171" s="329">
        <f t="shared" si="175"/>
        <v>0</v>
      </c>
      <c r="N171" s="341"/>
      <c r="O171" s="415"/>
      <c r="P171" s="421">
        <f t="shared" si="163"/>
        <v>0</v>
      </c>
      <c r="Q171" s="421">
        <f t="shared" si="164"/>
        <v>0</v>
      </c>
      <c r="R171" s="421">
        <f t="shared" si="165"/>
        <v>0</v>
      </c>
      <c r="S171" s="343"/>
      <c r="T171" s="345"/>
      <c r="U171" s="345"/>
      <c r="V171" s="345"/>
      <c r="W171" s="345"/>
      <c r="X171" s="345"/>
      <c r="Y171" s="345"/>
    </row>
    <row r="172" spans="2:25" x14ac:dyDescent="0.3">
      <c r="B172" s="1" t="s">
        <v>208</v>
      </c>
      <c r="C172" s="2" t="s">
        <v>223</v>
      </c>
      <c r="D172" s="13"/>
      <c r="E172" s="13" t="s">
        <v>194</v>
      </c>
      <c r="F172" s="22">
        <v>45736</v>
      </c>
      <c r="G172" s="14">
        <v>170</v>
      </c>
      <c r="H172" s="15" t="str">
        <f t="shared" si="166"/>
        <v>-</v>
      </c>
      <c r="I172" s="16"/>
      <c r="J172" s="15">
        <f t="shared" si="172"/>
        <v>0</v>
      </c>
      <c r="K172" s="17">
        <f t="shared" si="173"/>
        <v>0.25</v>
      </c>
      <c r="L172" s="15">
        <f t="shared" si="174"/>
        <v>0</v>
      </c>
      <c r="M172" s="329">
        <f t="shared" si="175"/>
        <v>0</v>
      </c>
      <c r="N172" s="341"/>
      <c r="O172" s="415"/>
      <c r="P172" s="421">
        <f t="shared" si="163"/>
        <v>0</v>
      </c>
      <c r="Q172" s="421">
        <f t="shared" si="164"/>
        <v>0</v>
      </c>
      <c r="R172" s="421">
        <f t="shared" si="165"/>
        <v>0</v>
      </c>
      <c r="S172" s="343"/>
      <c r="T172" s="345"/>
      <c r="U172" s="345"/>
      <c r="V172" s="345"/>
      <c r="W172" s="345"/>
      <c r="X172" s="345"/>
      <c r="Y172" s="345"/>
    </row>
    <row r="173" spans="2:25" x14ac:dyDescent="0.3">
      <c r="B173" s="1" t="s">
        <v>208</v>
      </c>
      <c r="C173" s="2" t="s">
        <v>224</v>
      </c>
      <c r="D173" s="13"/>
      <c r="E173" s="13" t="s">
        <v>194</v>
      </c>
      <c r="F173" s="22">
        <v>45755</v>
      </c>
      <c r="G173" s="14">
        <v>270</v>
      </c>
      <c r="H173" s="15" t="str">
        <f t="shared" ref="H173" si="176">IFERROR(L173/I173,"-")</f>
        <v>-</v>
      </c>
      <c r="I173" s="16"/>
      <c r="J173" s="15">
        <f t="shared" ref="J173" si="177">G173*I173</f>
        <v>0</v>
      </c>
      <c r="K173" s="17">
        <f t="shared" si="160"/>
        <v>0.25</v>
      </c>
      <c r="L173" s="15">
        <f t="shared" ref="L173" si="178">J173*(1+K173)</f>
        <v>0</v>
      </c>
      <c r="M173" s="329">
        <f t="shared" ref="M173" si="179">L173-J173</f>
        <v>0</v>
      </c>
      <c r="N173" s="341"/>
      <c r="O173" s="415"/>
      <c r="P173" s="421">
        <f t="shared" si="163"/>
        <v>0</v>
      </c>
      <c r="Q173" s="421">
        <f t="shared" si="164"/>
        <v>0</v>
      </c>
      <c r="R173" s="421">
        <f t="shared" si="165"/>
        <v>0</v>
      </c>
      <c r="S173" s="343"/>
      <c r="T173" s="345"/>
      <c r="U173" s="345"/>
      <c r="V173" s="345"/>
      <c r="W173" s="345"/>
      <c r="X173" s="345"/>
      <c r="Y173" s="345"/>
    </row>
    <row r="174" spans="2:25" x14ac:dyDescent="0.3">
      <c r="B174" s="1" t="s">
        <v>208</v>
      </c>
      <c r="C174" s="35" t="s">
        <v>225</v>
      </c>
      <c r="D174" s="13"/>
      <c r="E174" s="13" t="s">
        <v>194</v>
      </c>
      <c r="F174" s="22">
        <v>45736</v>
      </c>
      <c r="G174" s="38">
        <v>430</v>
      </c>
      <c r="H174" s="15" t="str">
        <f t="shared" si="166"/>
        <v>-</v>
      </c>
      <c r="I174" s="16"/>
      <c r="J174" s="15">
        <f t="shared" ref="J174:J192" si="180">G174*I174</f>
        <v>0</v>
      </c>
      <c r="K174" s="17">
        <f t="shared" si="160"/>
        <v>0.25</v>
      </c>
      <c r="L174" s="15">
        <f t="shared" si="161"/>
        <v>0</v>
      </c>
      <c r="M174" s="329">
        <f t="shared" ref="M174:M183" si="181">L174-J174</f>
        <v>0</v>
      </c>
      <c r="N174" s="341"/>
      <c r="O174" s="415"/>
      <c r="P174" s="421">
        <f t="shared" si="163"/>
        <v>0</v>
      </c>
      <c r="Q174" s="421">
        <f t="shared" si="164"/>
        <v>0</v>
      </c>
      <c r="R174" s="421">
        <f t="shared" si="165"/>
        <v>0</v>
      </c>
      <c r="S174" s="343"/>
      <c r="T174" s="345"/>
      <c r="U174" s="345"/>
      <c r="V174" s="345"/>
      <c r="W174" s="345"/>
      <c r="X174" s="345"/>
      <c r="Y174" s="345"/>
    </row>
    <row r="175" spans="2:25" x14ac:dyDescent="0.3">
      <c r="B175" s="1" t="s">
        <v>208</v>
      </c>
      <c r="C175" s="35" t="s">
        <v>226</v>
      </c>
      <c r="D175" s="13"/>
      <c r="E175" s="13" t="s">
        <v>194</v>
      </c>
      <c r="F175" s="22">
        <v>45736</v>
      </c>
      <c r="G175" s="38">
        <v>372</v>
      </c>
      <c r="H175" s="15" t="str">
        <f t="shared" si="166"/>
        <v>-</v>
      </c>
      <c r="I175" s="16"/>
      <c r="J175" s="15">
        <f>G175*I175</f>
        <v>0</v>
      </c>
      <c r="K175" s="17">
        <f t="shared" si="160"/>
        <v>0.25</v>
      </c>
      <c r="L175" s="15">
        <f t="shared" si="161"/>
        <v>0</v>
      </c>
      <c r="M175" s="329">
        <f t="shared" si="181"/>
        <v>0</v>
      </c>
      <c r="N175" s="341"/>
      <c r="O175" s="415"/>
      <c r="P175" s="421">
        <f t="shared" si="163"/>
        <v>0</v>
      </c>
      <c r="Q175" s="421">
        <f t="shared" si="164"/>
        <v>0</v>
      </c>
      <c r="R175" s="421">
        <f t="shared" si="165"/>
        <v>0</v>
      </c>
      <c r="S175" s="343"/>
      <c r="T175" s="345"/>
      <c r="U175" s="345"/>
      <c r="V175" s="345"/>
      <c r="W175" s="345"/>
      <c r="X175" s="345"/>
      <c r="Y175" s="345"/>
    </row>
    <row r="176" spans="2:25" x14ac:dyDescent="0.3">
      <c r="B176" s="1" t="s">
        <v>208</v>
      </c>
      <c r="C176" s="35" t="s">
        <v>227</v>
      </c>
      <c r="D176" s="13" t="s">
        <v>228</v>
      </c>
      <c r="E176" s="13" t="s">
        <v>194</v>
      </c>
      <c r="F176" s="22">
        <v>45736</v>
      </c>
      <c r="G176" s="38">
        <v>535</v>
      </c>
      <c r="H176" s="15" t="str">
        <f t="shared" si="166"/>
        <v>-</v>
      </c>
      <c r="I176" s="16"/>
      <c r="J176" s="15">
        <f t="shared" si="180"/>
        <v>0</v>
      </c>
      <c r="K176" s="17">
        <f t="shared" si="160"/>
        <v>0.25</v>
      </c>
      <c r="L176" s="15">
        <f t="shared" si="161"/>
        <v>0</v>
      </c>
      <c r="M176" s="329">
        <f t="shared" si="181"/>
        <v>0</v>
      </c>
      <c r="N176" s="341"/>
      <c r="O176" s="415"/>
      <c r="P176" s="421">
        <f t="shared" si="163"/>
        <v>0</v>
      </c>
      <c r="Q176" s="421">
        <f t="shared" si="164"/>
        <v>0</v>
      </c>
      <c r="R176" s="421">
        <f t="shared" si="165"/>
        <v>0</v>
      </c>
      <c r="S176" s="343"/>
      <c r="T176" s="345"/>
      <c r="U176" s="345"/>
      <c r="V176" s="345"/>
      <c r="W176" s="345"/>
      <c r="X176" s="345"/>
      <c r="Y176" s="345"/>
    </row>
    <row r="177" spans="2:25" x14ac:dyDescent="0.3">
      <c r="B177" s="1" t="s">
        <v>208</v>
      </c>
      <c r="C177" s="35" t="s">
        <v>229</v>
      </c>
      <c r="D177" s="13"/>
      <c r="E177" s="13" t="s">
        <v>194</v>
      </c>
      <c r="F177" s="22">
        <v>45736</v>
      </c>
      <c r="G177" s="38">
        <v>500</v>
      </c>
      <c r="H177" s="15" t="str">
        <f t="shared" si="166"/>
        <v>-</v>
      </c>
      <c r="I177" s="16"/>
      <c r="J177" s="15">
        <f>G177*I177</f>
        <v>0</v>
      </c>
      <c r="K177" s="17">
        <f t="shared" si="160"/>
        <v>0.25</v>
      </c>
      <c r="L177" s="15">
        <f t="shared" ref="L177:L183" si="182">J177*(1+K177)</f>
        <v>0</v>
      </c>
      <c r="M177" s="329">
        <f t="shared" si="181"/>
        <v>0</v>
      </c>
      <c r="N177" s="341"/>
      <c r="O177" s="415"/>
      <c r="P177" s="421">
        <f t="shared" si="163"/>
        <v>0</v>
      </c>
      <c r="Q177" s="421">
        <f t="shared" si="164"/>
        <v>0</v>
      </c>
      <c r="R177" s="421">
        <f t="shared" si="165"/>
        <v>0</v>
      </c>
      <c r="S177" s="343"/>
      <c r="T177" s="345"/>
      <c r="U177" s="345"/>
      <c r="V177" s="345"/>
      <c r="W177" s="345"/>
      <c r="X177" s="345"/>
      <c r="Y177" s="345"/>
    </row>
    <row r="178" spans="2:25" x14ac:dyDescent="0.3">
      <c r="B178" s="1" t="s">
        <v>208</v>
      </c>
      <c r="C178" s="35" t="s">
        <v>230</v>
      </c>
      <c r="D178" s="13"/>
      <c r="E178" s="13" t="s">
        <v>194</v>
      </c>
      <c r="F178" s="22">
        <v>45736</v>
      </c>
      <c r="G178" s="315">
        <v>590</v>
      </c>
      <c r="H178" s="15" t="str">
        <f t="shared" si="166"/>
        <v>-</v>
      </c>
      <c r="I178" s="16"/>
      <c r="J178" s="15">
        <f t="shared" si="180"/>
        <v>0</v>
      </c>
      <c r="K178" s="17">
        <f t="shared" si="160"/>
        <v>0.25</v>
      </c>
      <c r="L178" s="15">
        <f t="shared" si="182"/>
        <v>0</v>
      </c>
      <c r="M178" s="329">
        <f t="shared" si="181"/>
        <v>0</v>
      </c>
      <c r="N178" s="341"/>
      <c r="O178" s="415"/>
      <c r="P178" s="421">
        <f t="shared" si="163"/>
        <v>0</v>
      </c>
      <c r="Q178" s="421">
        <f t="shared" si="164"/>
        <v>0</v>
      </c>
      <c r="R178" s="421">
        <f t="shared" si="165"/>
        <v>0</v>
      </c>
      <c r="S178" s="343"/>
      <c r="T178" s="345"/>
      <c r="U178" s="345"/>
      <c r="V178" s="345"/>
      <c r="W178" s="345"/>
      <c r="X178" s="345"/>
      <c r="Y178" s="345"/>
    </row>
    <row r="179" spans="2:25" x14ac:dyDescent="0.3">
      <c r="B179" s="1" t="s">
        <v>208</v>
      </c>
      <c r="C179" s="2" t="s">
        <v>231</v>
      </c>
      <c r="D179" s="13" t="s">
        <v>228</v>
      </c>
      <c r="E179" s="13" t="s">
        <v>194</v>
      </c>
      <c r="F179" s="22">
        <v>45736</v>
      </c>
      <c r="G179" s="14">
        <v>1165</v>
      </c>
      <c r="H179" s="15" t="str">
        <f t="shared" si="166"/>
        <v>-</v>
      </c>
      <c r="I179" s="16"/>
      <c r="J179" s="15">
        <f t="shared" si="180"/>
        <v>0</v>
      </c>
      <c r="K179" s="17">
        <f t="shared" si="160"/>
        <v>0.25</v>
      </c>
      <c r="L179" s="15">
        <f t="shared" si="182"/>
        <v>0</v>
      </c>
      <c r="M179" s="329">
        <f t="shared" si="181"/>
        <v>0</v>
      </c>
      <c r="N179" s="341"/>
      <c r="O179" s="415"/>
      <c r="P179" s="421">
        <f t="shared" si="163"/>
        <v>0</v>
      </c>
      <c r="Q179" s="421">
        <f t="shared" si="164"/>
        <v>0</v>
      </c>
      <c r="R179" s="421">
        <f t="shared" si="165"/>
        <v>0</v>
      </c>
      <c r="S179" s="343"/>
      <c r="T179" s="345"/>
      <c r="U179" s="345"/>
      <c r="V179" s="345"/>
      <c r="W179" s="345"/>
      <c r="X179" s="345"/>
      <c r="Y179" s="345"/>
    </row>
    <row r="180" spans="2:25" x14ac:dyDescent="0.3">
      <c r="B180" s="1" t="s">
        <v>208</v>
      </c>
      <c r="C180" s="2" t="s">
        <v>232</v>
      </c>
      <c r="D180" s="13"/>
      <c r="E180" s="13" t="s">
        <v>194</v>
      </c>
      <c r="F180" s="22">
        <v>45736</v>
      </c>
      <c r="G180" s="14">
        <v>900</v>
      </c>
      <c r="H180" s="15" t="str">
        <f t="shared" si="166"/>
        <v>-</v>
      </c>
      <c r="I180" s="16"/>
      <c r="J180" s="15">
        <f>G180*I180</f>
        <v>0</v>
      </c>
      <c r="K180" s="17">
        <f t="shared" si="160"/>
        <v>0.25</v>
      </c>
      <c r="L180" s="15">
        <f t="shared" si="182"/>
        <v>0</v>
      </c>
      <c r="M180" s="329">
        <f t="shared" si="181"/>
        <v>0</v>
      </c>
      <c r="N180" s="341"/>
      <c r="O180" s="415"/>
      <c r="P180" s="421">
        <f t="shared" si="163"/>
        <v>0</v>
      </c>
      <c r="Q180" s="421">
        <f t="shared" si="164"/>
        <v>0</v>
      </c>
      <c r="R180" s="421">
        <f t="shared" si="165"/>
        <v>0</v>
      </c>
      <c r="S180" s="343"/>
      <c r="T180" s="345"/>
      <c r="U180" s="345"/>
      <c r="V180" s="345"/>
      <c r="W180" s="345"/>
      <c r="X180" s="345"/>
      <c r="Y180" s="345"/>
    </row>
    <row r="181" spans="2:25" x14ac:dyDescent="0.3">
      <c r="B181" s="1" t="s">
        <v>208</v>
      </c>
      <c r="C181" s="2" t="s">
        <v>233</v>
      </c>
      <c r="D181" s="13"/>
      <c r="E181" s="13" t="s">
        <v>194</v>
      </c>
      <c r="F181" s="22">
        <v>45736</v>
      </c>
      <c r="G181" s="14">
        <v>1185</v>
      </c>
      <c r="H181" s="15" t="str">
        <f t="shared" si="166"/>
        <v>-</v>
      </c>
      <c r="I181" s="16"/>
      <c r="J181" s="15">
        <f t="shared" si="180"/>
        <v>0</v>
      </c>
      <c r="K181" s="17">
        <f t="shared" si="160"/>
        <v>0.25</v>
      </c>
      <c r="L181" s="15">
        <f t="shared" si="182"/>
        <v>0</v>
      </c>
      <c r="M181" s="329">
        <f t="shared" si="181"/>
        <v>0</v>
      </c>
      <c r="N181" s="341"/>
      <c r="O181" s="415"/>
      <c r="P181" s="421">
        <f t="shared" si="163"/>
        <v>0</v>
      </c>
      <c r="Q181" s="421">
        <f t="shared" si="164"/>
        <v>0</v>
      </c>
      <c r="R181" s="421">
        <f t="shared" si="165"/>
        <v>0</v>
      </c>
      <c r="S181" s="343"/>
      <c r="T181" s="345"/>
      <c r="U181" s="345"/>
      <c r="V181" s="345"/>
      <c r="W181" s="345"/>
      <c r="X181" s="345"/>
      <c r="Y181" s="345"/>
    </row>
    <row r="182" spans="2:25" x14ac:dyDescent="0.3">
      <c r="B182" s="1" t="s">
        <v>208</v>
      </c>
      <c r="C182" s="2" t="s">
        <v>234</v>
      </c>
      <c r="D182" s="13"/>
      <c r="E182" s="13" t="s">
        <v>194</v>
      </c>
      <c r="F182" s="22">
        <v>45736</v>
      </c>
      <c r="G182" s="14">
        <v>1500</v>
      </c>
      <c r="H182" s="15" t="str">
        <f t="shared" si="166"/>
        <v>-</v>
      </c>
      <c r="I182" s="16"/>
      <c r="J182" s="15">
        <f t="shared" si="180"/>
        <v>0</v>
      </c>
      <c r="K182" s="17">
        <f t="shared" si="160"/>
        <v>0.25</v>
      </c>
      <c r="L182" s="15">
        <f t="shared" si="182"/>
        <v>0</v>
      </c>
      <c r="M182" s="329">
        <f t="shared" si="181"/>
        <v>0</v>
      </c>
      <c r="N182" s="341"/>
      <c r="O182" s="415"/>
      <c r="P182" s="421">
        <f t="shared" si="163"/>
        <v>0</v>
      </c>
      <c r="Q182" s="421">
        <f t="shared" si="164"/>
        <v>0</v>
      </c>
      <c r="R182" s="421">
        <f t="shared" si="165"/>
        <v>0</v>
      </c>
      <c r="S182" s="343"/>
      <c r="T182" s="345"/>
      <c r="U182" s="345"/>
      <c r="V182" s="345"/>
      <c r="W182" s="345"/>
      <c r="X182" s="345"/>
      <c r="Y182" s="345"/>
    </row>
    <row r="183" spans="2:25" x14ac:dyDescent="0.3">
      <c r="B183" s="1" t="s">
        <v>208</v>
      </c>
      <c r="C183" s="2" t="s">
        <v>235</v>
      </c>
      <c r="D183" s="13"/>
      <c r="E183" s="13" t="s">
        <v>194</v>
      </c>
      <c r="F183" s="22">
        <v>45736</v>
      </c>
      <c r="G183" s="14">
        <v>2100</v>
      </c>
      <c r="H183" s="15" t="str">
        <f t="shared" si="166"/>
        <v>-</v>
      </c>
      <c r="I183" s="16"/>
      <c r="J183" s="15">
        <f t="shared" si="180"/>
        <v>0</v>
      </c>
      <c r="K183" s="17">
        <f t="shared" si="160"/>
        <v>0.25</v>
      </c>
      <c r="L183" s="15">
        <f t="shared" si="182"/>
        <v>0</v>
      </c>
      <c r="M183" s="329">
        <f t="shared" si="181"/>
        <v>0</v>
      </c>
      <c r="N183" s="341"/>
      <c r="O183" s="415"/>
      <c r="P183" s="421">
        <f t="shared" si="163"/>
        <v>0</v>
      </c>
      <c r="Q183" s="421">
        <f t="shared" si="164"/>
        <v>0</v>
      </c>
      <c r="R183" s="421">
        <f t="shared" si="165"/>
        <v>0</v>
      </c>
      <c r="S183" s="343"/>
      <c r="T183" s="345"/>
      <c r="U183" s="345"/>
      <c r="V183" s="345"/>
      <c r="W183" s="345"/>
      <c r="X183" s="345"/>
      <c r="Y183" s="345"/>
    </row>
    <row r="184" spans="2:25" x14ac:dyDescent="0.3">
      <c r="B184" s="1" t="s">
        <v>208</v>
      </c>
      <c r="C184" s="2" t="s">
        <v>236</v>
      </c>
      <c r="D184" s="13"/>
      <c r="E184" s="13" t="s">
        <v>194</v>
      </c>
      <c r="F184" s="22">
        <v>45736</v>
      </c>
      <c r="G184" s="14">
        <v>1800</v>
      </c>
      <c r="H184" s="15" t="str">
        <f t="shared" ref="H184:H185" si="183">IFERROR(L184/I184,"-")</f>
        <v>-</v>
      </c>
      <c r="I184" s="16"/>
      <c r="J184" s="15">
        <f t="shared" si="180"/>
        <v>0</v>
      </c>
      <c r="K184" s="17">
        <f t="shared" si="160"/>
        <v>0.25</v>
      </c>
      <c r="L184" s="15">
        <f t="shared" ref="L184:L193" si="184">J184*(1+K184)</f>
        <v>0</v>
      </c>
      <c r="M184" s="329">
        <f t="shared" ref="M184:M193" si="185">L184-J184</f>
        <v>0</v>
      </c>
      <c r="N184" s="341"/>
      <c r="O184" s="415"/>
      <c r="P184" s="421">
        <f t="shared" si="163"/>
        <v>0</v>
      </c>
      <c r="Q184" s="421">
        <f t="shared" si="164"/>
        <v>0</v>
      </c>
      <c r="R184" s="421">
        <f t="shared" si="165"/>
        <v>0</v>
      </c>
      <c r="S184" s="343"/>
      <c r="T184" s="345"/>
      <c r="U184" s="345"/>
      <c r="V184" s="345"/>
      <c r="W184" s="345"/>
      <c r="X184" s="345"/>
      <c r="Y184" s="345"/>
    </row>
    <row r="185" spans="2:25" x14ac:dyDescent="0.3">
      <c r="B185" s="1" t="s">
        <v>208</v>
      </c>
      <c r="C185" s="2" t="s">
        <v>237</v>
      </c>
      <c r="D185" s="13" t="s">
        <v>238</v>
      </c>
      <c r="E185" s="13" t="s">
        <v>194</v>
      </c>
      <c r="F185" s="22">
        <v>45736</v>
      </c>
      <c r="G185" s="14">
        <v>126</v>
      </c>
      <c r="H185" s="15" t="str">
        <f t="shared" si="183"/>
        <v>-</v>
      </c>
      <c r="I185" s="16"/>
      <c r="J185" s="15">
        <f t="shared" si="180"/>
        <v>0</v>
      </c>
      <c r="K185" s="17">
        <f t="shared" si="160"/>
        <v>0.25</v>
      </c>
      <c r="L185" s="15">
        <f t="shared" si="184"/>
        <v>0</v>
      </c>
      <c r="M185" s="329">
        <f t="shared" si="185"/>
        <v>0</v>
      </c>
      <c r="N185" s="341"/>
      <c r="O185" s="415"/>
      <c r="P185" s="421">
        <f t="shared" ref="P185:P212" si="186">O185*N185</f>
        <v>0</v>
      </c>
      <c r="Q185" s="421">
        <f t="shared" ref="Q185:Q212" si="187">J185-P185</f>
        <v>0</v>
      </c>
      <c r="R185" s="421">
        <f t="shared" ref="R185:R212" si="188">SUM(T185:Y185)</f>
        <v>0</v>
      </c>
      <c r="S185" s="343"/>
      <c r="T185" s="345"/>
      <c r="U185" s="345"/>
      <c r="V185" s="345"/>
      <c r="W185" s="345"/>
      <c r="X185" s="345"/>
      <c r="Y185" s="345"/>
    </row>
    <row r="186" spans="2:25" x14ac:dyDescent="0.3">
      <c r="B186" s="1" t="s">
        <v>208</v>
      </c>
      <c r="C186" s="2" t="s">
        <v>239</v>
      </c>
      <c r="D186" s="13" t="s">
        <v>238</v>
      </c>
      <c r="E186" s="13"/>
      <c r="F186" s="22"/>
      <c r="G186" s="14">
        <v>70.3</v>
      </c>
      <c r="H186" s="15" t="str">
        <f t="shared" ref="H186" si="189">IFERROR(L186/I186,"-")</f>
        <v>-</v>
      </c>
      <c r="I186" s="16"/>
      <c r="J186" s="15">
        <f t="shared" ref="J186" si="190">G186*I186</f>
        <v>0</v>
      </c>
      <c r="K186" s="17">
        <f t="shared" si="160"/>
        <v>0.25</v>
      </c>
      <c r="L186" s="15">
        <f t="shared" ref="L186" si="191">J186*(1+K186)</f>
        <v>0</v>
      </c>
      <c r="M186" s="329">
        <f t="shared" ref="M186" si="192">L186-J186</f>
        <v>0</v>
      </c>
      <c r="N186" s="341"/>
      <c r="O186" s="415"/>
      <c r="P186" s="421">
        <f t="shared" si="186"/>
        <v>0</v>
      </c>
      <c r="Q186" s="421">
        <f t="shared" si="187"/>
        <v>0</v>
      </c>
      <c r="R186" s="421">
        <f t="shared" si="188"/>
        <v>0</v>
      </c>
      <c r="S186" s="343"/>
      <c r="T186" s="345"/>
      <c r="U186" s="345"/>
      <c r="V186" s="345"/>
      <c r="W186" s="345"/>
      <c r="X186" s="345"/>
      <c r="Y186" s="345"/>
    </row>
    <row r="187" spans="2:25" x14ac:dyDescent="0.3">
      <c r="B187" s="1" t="s">
        <v>208</v>
      </c>
      <c r="C187" s="2" t="s">
        <v>240</v>
      </c>
      <c r="D187" s="13" t="s">
        <v>241</v>
      </c>
      <c r="E187" s="13" t="s">
        <v>194</v>
      </c>
      <c r="F187" s="22">
        <v>45756</v>
      </c>
      <c r="G187" s="14">
        <v>215</v>
      </c>
      <c r="H187" s="15" t="str">
        <f>IFERROR(L187/I187,"-")</f>
        <v>-</v>
      </c>
      <c r="I187" s="16"/>
      <c r="J187" s="15">
        <f t="shared" si="180"/>
        <v>0</v>
      </c>
      <c r="K187" s="17">
        <f t="shared" si="160"/>
        <v>0.25</v>
      </c>
      <c r="L187" s="15">
        <f t="shared" si="184"/>
        <v>0</v>
      </c>
      <c r="M187" s="329">
        <f t="shared" si="185"/>
        <v>0</v>
      </c>
      <c r="N187" s="341"/>
      <c r="O187" s="415"/>
      <c r="P187" s="421">
        <f t="shared" si="186"/>
        <v>0</v>
      </c>
      <c r="Q187" s="421">
        <f t="shared" si="187"/>
        <v>0</v>
      </c>
      <c r="R187" s="421">
        <f t="shared" si="188"/>
        <v>0</v>
      </c>
      <c r="S187" s="343"/>
      <c r="T187" s="345"/>
      <c r="U187" s="345"/>
      <c r="V187" s="345"/>
      <c r="W187" s="345"/>
      <c r="X187" s="345"/>
      <c r="Y187" s="345"/>
    </row>
    <row r="188" spans="2:25" x14ac:dyDescent="0.3">
      <c r="B188" s="1" t="s">
        <v>208</v>
      </c>
      <c r="C188" s="2" t="s">
        <v>242</v>
      </c>
      <c r="D188" s="13" t="s">
        <v>243</v>
      </c>
      <c r="E188" s="13" t="s">
        <v>194</v>
      </c>
      <c r="F188" s="22">
        <v>45736</v>
      </c>
      <c r="G188" s="14">
        <v>315</v>
      </c>
      <c r="H188" s="15" t="str">
        <f>IFERROR(L188/I188,"-")</f>
        <v>-</v>
      </c>
      <c r="I188" s="16"/>
      <c r="J188" s="15">
        <f t="shared" si="180"/>
        <v>0</v>
      </c>
      <c r="K188" s="17">
        <f t="shared" si="160"/>
        <v>0.25</v>
      </c>
      <c r="L188" s="15">
        <f t="shared" si="184"/>
        <v>0</v>
      </c>
      <c r="M188" s="329">
        <f t="shared" si="185"/>
        <v>0</v>
      </c>
      <c r="N188" s="341"/>
      <c r="O188" s="415"/>
      <c r="P188" s="421">
        <f t="shared" si="186"/>
        <v>0</v>
      </c>
      <c r="Q188" s="421">
        <f t="shared" si="187"/>
        <v>0</v>
      </c>
      <c r="R188" s="421">
        <f t="shared" si="188"/>
        <v>0</v>
      </c>
      <c r="S188" s="343"/>
      <c r="T188" s="345"/>
      <c r="U188" s="345"/>
      <c r="V188" s="345"/>
      <c r="W188" s="345"/>
      <c r="X188" s="345"/>
      <c r="Y188" s="345"/>
    </row>
    <row r="189" spans="2:25" x14ac:dyDescent="0.3">
      <c r="B189" s="1" t="s">
        <v>208</v>
      </c>
      <c r="C189" s="2" t="s">
        <v>244</v>
      </c>
      <c r="D189" s="13" t="s">
        <v>245</v>
      </c>
      <c r="E189" s="13" t="s">
        <v>194</v>
      </c>
      <c r="F189" s="22">
        <v>45756</v>
      </c>
      <c r="G189" s="14">
        <v>460</v>
      </c>
      <c r="H189" s="15" t="str">
        <f>IFERROR(L189/I189,"-")</f>
        <v>-</v>
      </c>
      <c r="I189" s="16"/>
      <c r="J189" s="15">
        <f t="shared" si="180"/>
        <v>0</v>
      </c>
      <c r="K189" s="17">
        <f t="shared" si="160"/>
        <v>0.25</v>
      </c>
      <c r="L189" s="15">
        <f t="shared" si="184"/>
        <v>0</v>
      </c>
      <c r="M189" s="329">
        <f t="shared" si="185"/>
        <v>0</v>
      </c>
      <c r="N189" s="341"/>
      <c r="O189" s="415"/>
      <c r="P189" s="421">
        <f t="shared" si="186"/>
        <v>0</v>
      </c>
      <c r="Q189" s="421">
        <f t="shared" si="187"/>
        <v>0</v>
      </c>
      <c r="R189" s="421">
        <f t="shared" si="188"/>
        <v>0</v>
      </c>
      <c r="S189" s="343"/>
      <c r="T189" s="345"/>
      <c r="U189" s="345"/>
      <c r="V189" s="345"/>
      <c r="W189" s="345"/>
      <c r="X189" s="345"/>
      <c r="Y189" s="345"/>
    </row>
    <row r="190" spans="2:25" x14ac:dyDescent="0.3">
      <c r="B190" s="1" t="s">
        <v>208</v>
      </c>
      <c r="C190" s="2" t="s">
        <v>246</v>
      </c>
      <c r="D190" s="13"/>
      <c r="E190" s="13"/>
      <c r="F190" s="22"/>
      <c r="G190" s="14">
        <v>333.9</v>
      </c>
      <c r="H190" s="15" t="str">
        <f t="shared" ref="H190:H191" si="193">IFERROR(L190/I190,"-")</f>
        <v>-</v>
      </c>
      <c r="I190" s="16"/>
      <c r="J190" s="15">
        <f t="shared" si="180"/>
        <v>0</v>
      </c>
      <c r="K190" s="17">
        <f t="shared" si="160"/>
        <v>0.25</v>
      </c>
      <c r="L190" s="15">
        <f t="shared" ref="L190" si="194">J190*(1+K190)</f>
        <v>0</v>
      </c>
      <c r="M190" s="329">
        <f t="shared" ref="M190" si="195">L190-J190</f>
        <v>0</v>
      </c>
      <c r="N190" s="341"/>
      <c r="O190" s="415"/>
      <c r="P190" s="421">
        <f t="shared" si="186"/>
        <v>0</v>
      </c>
      <c r="Q190" s="421">
        <f t="shared" si="187"/>
        <v>0</v>
      </c>
      <c r="R190" s="421">
        <f t="shared" si="188"/>
        <v>0</v>
      </c>
      <c r="S190" s="343"/>
      <c r="T190" s="345"/>
      <c r="U190" s="345"/>
      <c r="V190" s="345"/>
      <c r="W190" s="345"/>
      <c r="X190" s="345"/>
      <c r="Y190" s="345"/>
    </row>
    <row r="191" spans="2:25" x14ac:dyDescent="0.3">
      <c r="B191" s="1" t="s">
        <v>192</v>
      </c>
      <c r="C191" s="35" t="s">
        <v>247</v>
      </c>
      <c r="D191" s="13" t="s">
        <v>248</v>
      </c>
      <c r="E191" s="13" t="s">
        <v>194</v>
      </c>
      <c r="F191" s="22">
        <v>45736</v>
      </c>
      <c r="G191" s="14">
        <v>12.95</v>
      </c>
      <c r="H191" s="15" t="str">
        <f t="shared" si="193"/>
        <v>-</v>
      </c>
      <c r="I191" s="16"/>
      <c r="J191" s="15">
        <f t="shared" si="180"/>
        <v>0</v>
      </c>
      <c r="K191" s="17">
        <f t="shared" si="160"/>
        <v>0.25</v>
      </c>
      <c r="L191" s="15">
        <f t="shared" si="184"/>
        <v>0</v>
      </c>
      <c r="M191" s="329">
        <f t="shared" si="185"/>
        <v>0</v>
      </c>
      <c r="N191" s="341"/>
      <c r="O191" s="415"/>
      <c r="P191" s="421">
        <f t="shared" si="186"/>
        <v>0</v>
      </c>
      <c r="Q191" s="421">
        <f t="shared" si="187"/>
        <v>0</v>
      </c>
      <c r="R191" s="421">
        <f t="shared" si="188"/>
        <v>0</v>
      </c>
      <c r="S191" s="343"/>
      <c r="T191" s="345"/>
      <c r="U191" s="345"/>
      <c r="V191" s="345"/>
      <c r="W191" s="345"/>
      <c r="X191" s="345"/>
      <c r="Y191" s="345"/>
    </row>
    <row r="192" spans="2:25" x14ac:dyDescent="0.3">
      <c r="B192" s="1" t="s">
        <v>192</v>
      </c>
      <c r="C192" s="35" t="s">
        <v>249</v>
      </c>
      <c r="D192" s="13" t="s">
        <v>250</v>
      </c>
      <c r="E192" s="13" t="s">
        <v>194</v>
      </c>
      <c r="F192" s="22">
        <v>45736</v>
      </c>
      <c r="G192" s="14">
        <v>15.5</v>
      </c>
      <c r="H192" s="15" t="str">
        <f t="shared" si="166"/>
        <v>-</v>
      </c>
      <c r="I192" s="16"/>
      <c r="J192" s="15">
        <f t="shared" si="180"/>
        <v>0</v>
      </c>
      <c r="K192" s="17">
        <f t="shared" si="160"/>
        <v>0.25</v>
      </c>
      <c r="L192" s="15">
        <f t="shared" si="184"/>
        <v>0</v>
      </c>
      <c r="M192" s="329">
        <f t="shared" si="185"/>
        <v>0</v>
      </c>
      <c r="N192" s="341"/>
      <c r="O192" s="415"/>
      <c r="P192" s="421">
        <f t="shared" si="186"/>
        <v>0</v>
      </c>
      <c r="Q192" s="421">
        <f t="shared" si="187"/>
        <v>0</v>
      </c>
      <c r="R192" s="421">
        <f t="shared" si="188"/>
        <v>0</v>
      </c>
      <c r="S192" s="343"/>
      <c r="T192" s="345"/>
      <c r="U192" s="345"/>
      <c r="V192" s="345"/>
      <c r="W192" s="345"/>
      <c r="X192" s="345"/>
      <c r="Y192" s="345"/>
    </row>
    <row r="193" spans="2:25" x14ac:dyDescent="0.3">
      <c r="B193" s="1" t="s">
        <v>192</v>
      </c>
      <c r="C193" s="35" t="s">
        <v>251</v>
      </c>
      <c r="D193" s="13"/>
      <c r="E193" s="13" t="s">
        <v>194</v>
      </c>
      <c r="F193" s="22">
        <v>45736</v>
      </c>
      <c r="G193" s="14">
        <v>31</v>
      </c>
      <c r="H193" s="15" t="str">
        <f t="shared" ref="H193" si="196">IFERROR(L193/I193,"-")</f>
        <v>-</v>
      </c>
      <c r="I193" s="16"/>
      <c r="J193" s="15">
        <f t="shared" ref="J193" si="197">G193*I193</f>
        <v>0</v>
      </c>
      <c r="K193" s="17">
        <f t="shared" si="160"/>
        <v>0.25</v>
      </c>
      <c r="L193" s="15">
        <f t="shared" si="184"/>
        <v>0</v>
      </c>
      <c r="M193" s="329">
        <f t="shared" si="185"/>
        <v>0</v>
      </c>
      <c r="N193" s="341"/>
      <c r="O193" s="415"/>
      <c r="P193" s="421">
        <f t="shared" si="186"/>
        <v>0</v>
      </c>
      <c r="Q193" s="421">
        <f t="shared" si="187"/>
        <v>0</v>
      </c>
      <c r="R193" s="421">
        <f t="shared" si="188"/>
        <v>0</v>
      </c>
      <c r="S193" s="343"/>
      <c r="T193" s="345"/>
      <c r="U193" s="345"/>
      <c r="V193" s="345"/>
      <c r="W193" s="345"/>
      <c r="X193" s="345"/>
      <c r="Y193" s="345"/>
    </row>
    <row r="194" spans="2:25" x14ac:dyDescent="0.3">
      <c r="B194" s="1" t="s">
        <v>252</v>
      </c>
      <c r="C194" s="2" t="s">
        <v>253</v>
      </c>
      <c r="D194" s="13"/>
      <c r="E194" s="13" t="s">
        <v>254</v>
      </c>
      <c r="F194" s="22">
        <v>45736</v>
      </c>
      <c r="G194" s="315">
        <v>42.4</v>
      </c>
      <c r="H194" s="15" t="str">
        <f t="shared" ref="H194:H205" si="198">IFERROR(L194/I194,"-")</f>
        <v>-</v>
      </c>
      <c r="I194" s="16"/>
      <c r="J194" s="15">
        <f t="shared" ref="J194:J205" si="199">G194*I194</f>
        <v>0</v>
      </c>
      <c r="K194" s="17">
        <f t="shared" si="160"/>
        <v>0.25</v>
      </c>
      <c r="L194" s="15">
        <f t="shared" ref="L194:L205" si="200">J194*(1+K194)</f>
        <v>0</v>
      </c>
      <c r="M194" s="329">
        <f t="shared" ref="M194:M205" si="201">L194-J194</f>
        <v>0</v>
      </c>
      <c r="N194" s="341"/>
      <c r="O194" s="415"/>
      <c r="P194" s="421">
        <f t="shared" si="186"/>
        <v>0</v>
      </c>
      <c r="Q194" s="421">
        <f t="shared" si="187"/>
        <v>0</v>
      </c>
      <c r="R194" s="421">
        <f t="shared" si="188"/>
        <v>0</v>
      </c>
      <c r="S194" s="343"/>
      <c r="T194" s="345"/>
      <c r="U194" s="345"/>
      <c r="V194" s="345"/>
      <c r="W194" s="345"/>
      <c r="X194" s="345"/>
      <c r="Y194" s="345"/>
    </row>
    <row r="195" spans="2:25" x14ac:dyDescent="0.3">
      <c r="B195" s="1" t="s">
        <v>252</v>
      </c>
      <c r="C195" s="2" t="s">
        <v>255</v>
      </c>
      <c r="D195" s="13"/>
      <c r="E195" s="13" t="s">
        <v>254</v>
      </c>
      <c r="F195" s="22">
        <v>45736</v>
      </c>
      <c r="G195" s="315">
        <v>179</v>
      </c>
      <c r="H195" s="15" t="str">
        <f t="shared" si="198"/>
        <v>-</v>
      </c>
      <c r="I195" s="16"/>
      <c r="J195" s="15">
        <f t="shared" si="199"/>
        <v>0</v>
      </c>
      <c r="K195" s="17">
        <f t="shared" si="160"/>
        <v>0.25</v>
      </c>
      <c r="L195" s="15">
        <f t="shared" si="200"/>
        <v>0</v>
      </c>
      <c r="M195" s="329">
        <f t="shared" si="201"/>
        <v>0</v>
      </c>
      <c r="N195" s="341"/>
      <c r="O195" s="415"/>
      <c r="P195" s="421">
        <f t="shared" si="186"/>
        <v>0</v>
      </c>
      <c r="Q195" s="421">
        <f t="shared" si="187"/>
        <v>0</v>
      </c>
      <c r="R195" s="421">
        <f t="shared" si="188"/>
        <v>0</v>
      </c>
      <c r="S195" s="343"/>
      <c r="T195" s="345"/>
      <c r="U195" s="345"/>
      <c r="V195" s="345"/>
      <c r="W195" s="345"/>
      <c r="X195" s="345"/>
      <c r="Y195" s="345"/>
    </row>
    <row r="196" spans="2:25" x14ac:dyDescent="0.3">
      <c r="B196" s="1" t="s">
        <v>256</v>
      </c>
      <c r="C196" s="2" t="s">
        <v>257</v>
      </c>
      <c r="D196" s="13"/>
      <c r="E196" s="13" t="s">
        <v>194</v>
      </c>
      <c r="F196" s="22">
        <v>45756</v>
      </c>
      <c r="G196" s="315">
        <v>13.5</v>
      </c>
      <c r="H196" s="15" t="str">
        <f t="shared" ref="H196" si="202">IFERROR(L196/I196,"-")</f>
        <v>-</v>
      </c>
      <c r="I196" s="16"/>
      <c r="J196" s="15">
        <f t="shared" ref="J196" si="203">G196*I196</f>
        <v>0</v>
      </c>
      <c r="K196" s="17">
        <f t="shared" si="160"/>
        <v>0.25</v>
      </c>
      <c r="L196" s="15">
        <f t="shared" ref="L196" si="204">J196*(1+K196)</f>
        <v>0</v>
      </c>
      <c r="M196" s="329">
        <f t="shared" ref="M196" si="205">L196-J196</f>
        <v>0</v>
      </c>
      <c r="N196" s="341"/>
      <c r="O196" s="415"/>
      <c r="P196" s="421">
        <f t="shared" si="186"/>
        <v>0</v>
      </c>
      <c r="Q196" s="421">
        <f t="shared" si="187"/>
        <v>0</v>
      </c>
      <c r="R196" s="421">
        <f t="shared" si="188"/>
        <v>0</v>
      </c>
      <c r="S196" s="343"/>
      <c r="T196" s="345"/>
      <c r="U196" s="345"/>
      <c r="V196" s="345"/>
      <c r="W196" s="345"/>
      <c r="X196" s="345"/>
      <c r="Y196" s="345"/>
    </row>
    <row r="197" spans="2:25" x14ac:dyDescent="0.3">
      <c r="B197" s="1" t="s">
        <v>256</v>
      </c>
      <c r="C197" s="2" t="s">
        <v>258</v>
      </c>
      <c r="D197" s="13"/>
      <c r="E197" s="13" t="s">
        <v>194</v>
      </c>
      <c r="F197" s="22">
        <v>45756</v>
      </c>
      <c r="G197" s="315">
        <v>23.5</v>
      </c>
      <c r="H197" s="15" t="str">
        <f t="shared" si="198"/>
        <v>-</v>
      </c>
      <c r="I197" s="16"/>
      <c r="J197" s="15">
        <f t="shared" si="199"/>
        <v>0</v>
      </c>
      <c r="K197" s="17">
        <f t="shared" si="160"/>
        <v>0.25</v>
      </c>
      <c r="L197" s="15">
        <f t="shared" si="200"/>
        <v>0</v>
      </c>
      <c r="M197" s="329">
        <f t="shared" si="201"/>
        <v>0</v>
      </c>
      <c r="N197" s="341"/>
      <c r="O197" s="415"/>
      <c r="P197" s="421">
        <f t="shared" si="186"/>
        <v>0</v>
      </c>
      <c r="Q197" s="421">
        <f t="shared" si="187"/>
        <v>0</v>
      </c>
      <c r="R197" s="421">
        <f t="shared" si="188"/>
        <v>0</v>
      </c>
      <c r="S197" s="343"/>
      <c r="T197" s="345"/>
      <c r="U197" s="345"/>
      <c r="V197" s="345"/>
      <c r="W197" s="345"/>
      <c r="X197" s="345"/>
      <c r="Y197" s="345"/>
    </row>
    <row r="198" spans="2:25" x14ac:dyDescent="0.3">
      <c r="B198" s="1" t="s">
        <v>256</v>
      </c>
      <c r="C198" s="2" t="s">
        <v>259</v>
      </c>
      <c r="D198" s="13"/>
      <c r="E198" s="13" t="s">
        <v>194</v>
      </c>
      <c r="F198" s="22">
        <v>45756</v>
      </c>
      <c r="G198" s="315">
        <v>34</v>
      </c>
      <c r="H198" s="15" t="str">
        <f t="shared" si="198"/>
        <v>-</v>
      </c>
      <c r="I198" s="16"/>
      <c r="J198" s="15">
        <f t="shared" si="199"/>
        <v>0</v>
      </c>
      <c r="K198" s="17">
        <f t="shared" si="160"/>
        <v>0.25</v>
      </c>
      <c r="L198" s="15">
        <f t="shared" si="200"/>
        <v>0</v>
      </c>
      <c r="M198" s="329">
        <f t="shared" si="201"/>
        <v>0</v>
      </c>
      <c r="N198" s="341"/>
      <c r="O198" s="415"/>
      <c r="P198" s="421">
        <f t="shared" si="186"/>
        <v>0</v>
      </c>
      <c r="Q198" s="421">
        <f t="shared" si="187"/>
        <v>0</v>
      </c>
      <c r="R198" s="421">
        <f t="shared" si="188"/>
        <v>0</v>
      </c>
      <c r="S198" s="343"/>
      <c r="T198" s="345"/>
      <c r="U198" s="345"/>
      <c r="V198" s="345"/>
      <c r="W198" s="345"/>
      <c r="X198" s="345"/>
      <c r="Y198" s="345"/>
    </row>
    <row r="199" spans="2:25" x14ac:dyDescent="0.3">
      <c r="B199" s="1" t="s">
        <v>256</v>
      </c>
      <c r="C199" s="2" t="s">
        <v>260</v>
      </c>
      <c r="D199" s="13"/>
      <c r="E199" s="13" t="s">
        <v>194</v>
      </c>
      <c r="F199" s="22">
        <v>45756</v>
      </c>
      <c r="G199" s="315">
        <v>55</v>
      </c>
      <c r="H199" s="15" t="str">
        <f t="shared" si="198"/>
        <v>-</v>
      </c>
      <c r="I199" s="16"/>
      <c r="J199" s="15">
        <f t="shared" si="199"/>
        <v>0</v>
      </c>
      <c r="K199" s="17">
        <f t="shared" si="160"/>
        <v>0.25</v>
      </c>
      <c r="L199" s="15">
        <f t="shared" si="200"/>
        <v>0</v>
      </c>
      <c r="M199" s="329">
        <f t="shared" si="201"/>
        <v>0</v>
      </c>
      <c r="N199" s="341"/>
      <c r="O199" s="415"/>
      <c r="P199" s="421">
        <f t="shared" si="186"/>
        <v>0</v>
      </c>
      <c r="Q199" s="421">
        <f t="shared" si="187"/>
        <v>0</v>
      </c>
      <c r="R199" s="421">
        <f t="shared" si="188"/>
        <v>0</v>
      </c>
      <c r="S199" s="343"/>
      <c r="T199" s="345"/>
      <c r="U199" s="345"/>
      <c r="V199" s="345"/>
      <c r="W199" s="345"/>
      <c r="X199" s="345"/>
      <c r="Y199" s="345"/>
    </row>
    <row r="200" spans="2:25" x14ac:dyDescent="0.3">
      <c r="B200" s="1" t="s">
        <v>256</v>
      </c>
      <c r="C200" s="2" t="s">
        <v>261</v>
      </c>
      <c r="D200" s="13" t="s">
        <v>262</v>
      </c>
      <c r="E200" s="13" t="s">
        <v>194</v>
      </c>
      <c r="F200" s="22">
        <v>45736</v>
      </c>
      <c r="G200" s="315">
        <v>77</v>
      </c>
      <c r="H200" s="15" t="str">
        <f t="shared" si="198"/>
        <v>-</v>
      </c>
      <c r="I200" s="16"/>
      <c r="J200" s="15">
        <f t="shared" si="199"/>
        <v>0</v>
      </c>
      <c r="K200" s="17">
        <f t="shared" si="160"/>
        <v>0.25</v>
      </c>
      <c r="L200" s="15">
        <f t="shared" si="200"/>
        <v>0</v>
      </c>
      <c r="M200" s="329">
        <f t="shared" si="201"/>
        <v>0</v>
      </c>
      <c r="N200" s="341"/>
      <c r="O200" s="415"/>
      <c r="P200" s="421">
        <f t="shared" si="186"/>
        <v>0</v>
      </c>
      <c r="Q200" s="421">
        <f t="shared" si="187"/>
        <v>0</v>
      </c>
      <c r="R200" s="421">
        <f t="shared" si="188"/>
        <v>0</v>
      </c>
      <c r="S200" s="343"/>
      <c r="T200" s="345"/>
      <c r="U200" s="345"/>
      <c r="V200" s="345"/>
      <c r="W200" s="345"/>
      <c r="X200" s="345"/>
      <c r="Y200" s="345"/>
    </row>
    <row r="201" spans="2:25" x14ac:dyDescent="0.3">
      <c r="B201" s="1" t="s">
        <v>256</v>
      </c>
      <c r="C201" s="2" t="s">
        <v>263</v>
      </c>
      <c r="D201" s="13"/>
      <c r="E201" s="13" t="s">
        <v>194</v>
      </c>
      <c r="F201" s="22">
        <v>45736</v>
      </c>
      <c r="G201" s="38">
        <v>105</v>
      </c>
      <c r="H201" s="15" t="str">
        <f t="shared" si="198"/>
        <v>-</v>
      </c>
      <c r="I201" s="16"/>
      <c r="J201" s="15">
        <f t="shared" si="199"/>
        <v>0</v>
      </c>
      <c r="K201" s="17">
        <f t="shared" si="160"/>
        <v>0.25</v>
      </c>
      <c r="L201" s="15">
        <f t="shared" si="200"/>
        <v>0</v>
      </c>
      <c r="M201" s="329">
        <f t="shared" si="201"/>
        <v>0</v>
      </c>
      <c r="N201" s="341"/>
      <c r="O201" s="415"/>
      <c r="P201" s="421">
        <f t="shared" si="186"/>
        <v>0</v>
      </c>
      <c r="Q201" s="421">
        <f t="shared" si="187"/>
        <v>0</v>
      </c>
      <c r="R201" s="421">
        <f t="shared" si="188"/>
        <v>0</v>
      </c>
      <c r="S201" s="343"/>
      <c r="T201" s="345"/>
      <c r="U201" s="345"/>
      <c r="V201" s="345"/>
      <c r="W201" s="345"/>
      <c r="X201" s="345"/>
      <c r="Y201" s="345"/>
    </row>
    <row r="202" spans="2:25" x14ac:dyDescent="0.3">
      <c r="B202" s="1" t="s">
        <v>256</v>
      </c>
      <c r="C202" s="2" t="s">
        <v>264</v>
      </c>
      <c r="D202" s="13" t="s">
        <v>262</v>
      </c>
      <c r="E202" s="13" t="s">
        <v>194</v>
      </c>
      <c r="F202" s="22">
        <v>45736</v>
      </c>
      <c r="G202" s="315">
        <v>150</v>
      </c>
      <c r="H202" s="15" t="str">
        <f t="shared" si="198"/>
        <v>-</v>
      </c>
      <c r="I202" s="16"/>
      <c r="J202" s="15">
        <f t="shared" si="199"/>
        <v>0</v>
      </c>
      <c r="K202" s="17">
        <f t="shared" si="160"/>
        <v>0.25</v>
      </c>
      <c r="L202" s="15">
        <f t="shared" si="200"/>
        <v>0</v>
      </c>
      <c r="M202" s="329">
        <f t="shared" si="201"/>
        <v>0</v>
      </c>
      <c r="N202" s="341"/>
      <c r="O202" s="415"/>
      <c r="P202" s="421">
        <f t="shared" si="186"/>
        <v>0</v>
      </c>
      <c r="Q202" s="421">
        <f t="shared" si="187"/>
        <v>0</v>
      </c>
      <c r="R202" s="421">
        <f t="shared" si="188"/>
        <v>0</v>
      </c>
      <c r="S202" s="343"/>
      <c r="T202" s="345"/>
      <c r="U202" s="345"/>
      <c r="V202" s="345"/>
      <c r="W202" s="345"/>
      <c r="X202" s="345"/>
      <c r="Y202" s="345"/>
    </row>
    <row r="203" spans="2:25" x14ac:dyDescent="0.3">
      <c r="B203" s="1" t="s">
        <v>256</v>
      </c>
      <c r="C203" s="2" t="s">
        <v>265</v>
      </c>
      <c r="D203" s="13" t="s">
        <v>266</v>
      </c>
      <c r="E203" s="13" t="s">
        <v>194</v>
      </c>
      <c r="F203" s="22">
        <v>45736</v>
      </c>
      <c r="G203" s="315">
        <v>215</v>
      </c>
      <c r="H203" s="15" t="str">
        <f t="shared" si="198"/>
        <v>-</v>
      </c>
      <c r="I203" s="16"/>
      <c r="J203" s="15">
        <f t="shared" si="199"/>
        <v>0</v>
      </c>
      <c r="K203" s="17">
        <f t="shared" si="160"/>
        <v>0.25</v>
      </c>
      <c r="L203" s="15">
        <f t="shared" si="200"/>
        <v>0</v>
      </c>
      <c r="M203" s="329">
        <f t="shared" si="201"/>
        <v>0</v>
      </c>
      <c r="N203" s="341"/>
      <c r="O203" s="415"/>
      <c r="P203" s="421">
        <f t="shared" si="186"/>
        <v>0</v>
      </c>
      <c r="Q203" s="421">
        <f t="shared" si="187"/>
        <v>0</v>
      </c>
      <c r="R203" s="421">
        <f t="shared" si="188"/>
        <v>0</v>
      </c>
      <c r="S203" s="343"/>
      <c r="T203" s="345"/>
      <c r="U203" s="345"/>
      <c r="V203" s="345"/>
      <c r="W203" s="345"/>
      <c r="X203" s="345"/>
      <c r="Y203" s="345"/>
    </row>
    <row r="204" spans="2:25" x14ac:dyDescent="0.3">
      <c r="B204" s="1" t="s">
        <v>256</v>
      </c>
      <c r="C204" s="2" t="s">
        <v>267</v>
      </c>
      <c r="D204" s="13"/>
      <c r="E204" s="13" t="s">
        <v>194</v>
      </c>
      <c r="F204" s="22">
        <v>45736</v>
      </c>
      <c r="G204" s="315">
        <v>265</v>
      </c>
      <c r="H204" s="15" t="str">
        <f t="shared" si="198"/>
        <v>-</v>
      </c>
      <c r="I204" s="16"/>
      <c r="J204" s="15">
        <f t="shared" si="199"/>
        <v>0</v>
      </c>
      <c r="K204" s="17">
        <f t="shared" si="160"/>
        <v>0.25</v>
      </c>
      <c r="L204" s="15">
        <f t="shared" si="200"/>
        <v>0</v>
      </c>
      <c r="M204" s="329">
        <f t="shared" si="201"/>
        <v>0</v>
      </c>
      <c r="N204" s="341"/>
      <c r="O204" s="415"/>
      <c r="P204" s="421">
        <f t="shared" si="186"/>
        <v>0</v>
      </c>
      <c r="Q204" s="421">
        <f t="shared" si="187"/>
        <v>0</v>
      </c>
      <c r="R204" s="421">
        <f t="shared" si="188"/>
        <v>0</v>
      </c>
      <c r="S204" s="343"/>
      <c r="T204" s="345"/>
      <c r="U204" s="345"/>
      <c r="V204" s="345"/>
      <c r="W204" s="345"/>
      <c r="X204" s="345"/>
      <c r="Y204" s="345"/>
    </row>
    <row r="205" spans="2:25" x14ac:dyDescent="0.3">
      <c r="B205" s="1" t="s">
        <v>256</v>
      </c>
      <c r="C205" s="2" t="s">
        <v>268</v>
      </c>
      <c r="D205" s="13"/>
      <c r="E205" s="13" t="s">
        <v>194</v>
      </c>
      <c r="F205" s="22">
        <v>45736</v>
      </c>
      <c r="G205" s="315">
        <v>340</v>
      </c>
      <c r="H205" s="15" t="str">
        <f t="shared" si="198"/>
        <v>-</v>
      </c>
      <c r="I205" s="16"/>
      <c r="J205" s="15">
        <f t="shared" si="199"/>
        <v>0</v>
      </c>
      <c r="K205" s="17">
        <f t="shared" si="160"/>
        <v>0.25</v>
      </c>
      <c r="L205" s="15">
        <f t="shared" si="200"/>
        <v>0</v>
      </c>
      <c r="M205" s="329">
        <f t="shared" si="201"/>
        <v>0</v>
      </c>
      <c r="N205" s="341"/>
      <c r="O205" s="415"/>
      <c r="P205" s="421">
        <f t="shared" si="186"/>
        <v>0</v>
      </c>
      <c r="Q205" s="421">
        <f t="shared" si="187"/>
        <v>0</v>
      </c>
      <c r="R205" s="421">
        <f t="shared" si="188"/>
        <v>0</v>
      </c>
      <c r="S205" s="343"/>
      <c r="T205" s="345"/>
      <c r="U205" s="345"/>
      <c r="V205" s="345"/>
      <c r="W205" s="345"/>
      <c r="X205" s="345"/>
      <c r="Y205" s="345"/>
    </row>
    <row r="206" spans="2:25" x14ac:dyDescent="0.3">
      <c r="B206" s="1" t="s">
        <v>256</v>
      </c>
      <c r="C206" s="2" t="s">
        <v>269</v>
      </c>
      <c r="D206" s="13"/>
      <c r="E206" s="13" t="s">
        <v>194</v>
      </c>
      <c r="F206" s="22">
        <v>45736</v>
      </c>
      <c r="G206" s="315">
        <v>410</v>
      </c>
      <c r="H206" s="15" t="str">
        <f t="shared" ref="H206" si="206">IFERROR(L206/I206,"-")</f>
        <v>-</v>
      </c>
      <c r="I206" s="16"/>
      <c r="J206" s="15">
        <f t="shared" ref="J206" si="207">G206*I206</f>
        <v>0</v>
      </c>
      <c r="K206" s="17">
        <f t="shared" si="160"/>
        <v>0.25</v>
      </c>
      <c r="L206" s="15">
        <f t="shared" ref="L206" si="208">J206*(1+K206)</f>
        <v>0</v>
      </c>
      <c r="M206" s="329">
        <f t="shared" ref="M206" si="209">L206-J206</f>
        <v>0</v>
      </c>
      <c r="N206" s="341"/>
      <c r="O206" s="415"/>
      <c r="P206" s="421">
        <f t="shared" si="186"/>
        <v>0</v>
      </c>
      <c r="Q206" s="421">
        <f t="shared" si="187"/>
        <v>0</v>
      </c>
      <c r="R206" s="421">
        <f t="shared" si="188"/>
        <v>0</v>
      </c>
      <c r="S206" s="343"/>
      <c r="T206" s="345"/>
      <c r="U206" s="345"/>
      <c r="V206" s="345"/>
      <c r="W206" s="345"/>
      <c r="X206" s="345"/>
      <c r="Y206" s="345"/>
    </row>
    <row r="207" spans="2:25" x14ac:dyDescent="0.3">
      <c r="B207" s="1" t="s">
        <v>270</v>
      </c>
      <c r="C207" s="2" t="s">
        <v>271</v>
      </c>
      <c r="D207" s="13" t="s">
        <v>272</v>
      </c>
      <c r="E207" s="13" t="s">
        <v>194</v>
      </c>
      <c r="F207" s="22">
        <v>45736</v>
      </c>
      <c r="G207" s="315">
        <v>3</v>
      </c>
      <c r="H207" s="15" t="str">
        <f t="shared" ref="H207:H210" si="210">IFERROR(L207/I207,"-")</f>
        <v>-</v>
      </c>
      <c r="I207" s="16"/>
      <c r="J207" s="15">
        <f t="shared" si="167"/>
        <v>0</v>
      </c>
      <c r="K207" s="17">
        <f t="shared" si="160"/>
        <v>0.25</v>
      </c>
      <c r="L207" s="15">
        <f t="shared" ref="L207:L209" si="211">J207*(1+K207)</f>
        <v>0</v>
      </c>
      <c r="M207" s="329">
        <f t="shared" ref="M207:M210" si="212">L207-J207</f>
        <v>0</v>
      </c>
      <c r="N207" s="341"/>
      <c r="O207" s="415"/>
      <c r="P207" s="421">
        <f t="shared" si="186"/>
        <v>0</v>
      </c>
      <c r="Q207" s="421">
        <f t="shared" si="187"/>
        <v>0</v>
      </c>
      <c r="R207" s="421">
        <f t="shared" si="188"/>
        <v>0</v>
      </c>
      <c r="S207" s="343"/>
      <c r="T207" s="345"/>
      <c r="U207" s="345"/>
      <c r="V207" s="345"/>
      <c r="W207" s="345"/>
      <c r="X207" s="345"/>
      <c r="Y207" s="345"/>
    </row>
    <row r="208" spans="2:25" x14ac:dyDescent="0.3">
      <c r="B208" s="1" t="s">
        <v>273</v>
      </c>
      <c r="C208" s="2" t="s">
        <v>274</v>
      </c>
      <c r="D208" s="13"/>
      <c r="E208" s="13" t="s">
        <v>194</v>
      </c>
      <c r="F208" s="22">
        <v>45736</v>
      </c>
      <c r="G208" s="315">
        <v>14</v>
      </c>
      <c r="H208" s="15" t="str">
        <f t="shared" si="210"/>
        <v>-</v>
      </c>
      <c r="I208" s="16"/>
      <c r="J208" s="15">
        <f t="shared" si="167"/>
        <v>0</v>
      </c>
      <c r="K208" s="17">
        <f t="shared" si="160"/>
        <v>0.25</v>
      </c>
      <c r="L208" s="15">
        <f t="shared" si="211"/>
        <v>0</v>
      </c>
      <c r="M208" s="329">
        <f t="shared" si="212"/>
        <v>0</v>
      </c>
      <c r="N208" s="341"/>
      <c r="O208" s="415"/>
      <c r="P208" s="421">
        <f t="shared" si="186"/>
        <v>0</v>
      </c>
      <c r="Q208" s="421">
        <f t="shared" si="187"/>
        <v>0</v>
      </c>
      <c r="R208" s="421">
        <f t="shared" si="188"/>
        <v>0</v>
      </c>
      <c r="S208" s="343"/>
      <c r="T208" s="345"/>
      <c r="U208" s="345"/>
      <c r="V208" s="345"/>
      <c r="W208" s="345"/>
      <c r="X208" s="345"/>
      <c r="Y208" s="345"/>
    </row>
    <row r="209" spans="2:25" x14ac:dyDescent="0.3">
      <c r="B209" s="1" t="s">
        <v>273</v>
      </c>
      <c r="C209" s="29" t="s">
        <v>275</v>
      </c>
      <c r="D209" s="30"/>
      <c r="E209" s="13" t="s">
        <v>194</v>
      </c>
      <c r="F209" s="22">
        <v>45736</v>
      </c>
      <c r="G209" s="316">
        <v>35</v>
      </c>
      <c r="H209" s="19" t="str">
        <f t="shared" ref="H209" si="213">IFERROR(L209/I209,"-")</f>
        <v>-</v>
      </c>
      <c r="I209" s="32"/>
      <c r="J209" s="19">
        <f t="shared" ref="J209" si="214">G209*I209</f>
        <v>0</v>
      </c>
      <c r="K209" s="17">
        <f t="shared" si="160"/>
        <v>0.25</v>
      </c>
      <c r="L209" s="19">
        <f t="shared" si="211"/>
        <v>0</v>
      </c>
      <c r="M209" s="336">
        <f t="shared" ref="M209" si="215">L209-J209</f>
        <v>0</v>
      </c>
      <c r="N209" s="341"/>
      <c r="O209" s="415"/>
      <c r="P209" s="421">
        <f t="shared" si="186"/>
        <v>0</v>
      </c>
      <c r="Q209" s="421">
        <f t="shared" si="187"/>
        <v>0</v>
      </c>
      <c r="R209" s="421">
        <f t="shared" si="188"/>
        <v>0</v>
      </c>
      <c r="S209" s="343"/>
      <c r="T209" s="345"/>
      <c r="U209" s="345"/>
      <c r="V209" s="345"/>
      <c r="W209" s="345"/>
      <c r="X209" s="345"/>
      <c r="Y209" s="345"/>
    </row>
    <row r="210" spans="2:25" x14ac:dyDescent="0.3">
      <c r="B210" s="28" t="s">
        <v>273</v>
      </c>
      <c r="C210" s="29" t="s">
        <v>276</v>
      </c>
      <c r="D210" s="30"/>
      <c r="E210" s="13" t="s">
        <v>194</v>
      </c>
      <c r="F210" s="22">
        <v>45736</v>
      </c>
      <c r="G210" s="31">
        <v>23</v>
      </c>
      <c r="H210" s="19" t="str">
        <f t="shared" si="210"/>
        <v>-</v>
      </c>
      <c r="I210" s="32"/>
      <c r="J210" s="19">
        <f t="shared" si="167"/>
        <v>0</v>
      </c>
      <c r="K210" s="17">
        <f t="shared" si="160"/>
        <v>0.25</v>
      </c>
      <c r="L210" s="19">
        <f t="shared" ref="L210" si="216">J210*(1+K210)</f>
        <v>0</v>
      </c>
      <c r="M210" s="336">
        <f t="shared" si="212"/>
        <v>0</v>
      </c>
      <c r="N210" s="341"/>
      <c r="O210" s="415"/>
      <c r="P210" s="421">
        <f t="shared" si="186"/>
        <v>0</v>
      </c>
      <c r="Q210" s="421">
        <f t="shared" si="187"/>
        <v>0</v>
      </c>
      <c r="R210" s="421">
        <f t="shared" si="188"/>
        <v>0</v>
      </c>
      <c r="S210" s="343"/>
      <c r="T210" s="345"/>
      <c r="U210" s="345"/>
      <c r="V210" s="345"/>
      <c r="W210" s="345"/>
      <c r="X210" s="345"/>
      <c r="Y210" s="345"/>
    </row>
    <row r="211" spans="2:25" x14ac:dyDescent="0.3">
      <c r="B211" s="237"/>
      <c r="C211" s="2" t="s">
        <v>277</v>
      </c>
      <c r="D211" s="13"/>
      <c r="E211" s="13" t="s">
        <v>194</v>
      </c>
      <c r="F211" s="22">
        <v>45736</v>
      </c>
      <c r="G211" s="14">
        <v>68</v>
      </c>
      <c r="H211" s="19" t="str">
        <f t="shared" ref="H211:H212" si="217">IFERROR(L211/I211,"-")</f>
        <v>-</v>
      </c>
      <c r="I211" s="32"/>
      <c r="J211" s="19">
        <f t="shared" ref="J211:J212" si="218">G211*I211</f>
        <v>0</v>
      </c>
      <c r="K211" s="17">
        <f t="shared" si="160"/>
        <v>0.25</v>
      </c>
      <c r="L211" s="19">
        <f t="shared" ref="L211:L212" si="219">J211*(1+K211)</f>
        <v>0</v>
      </c>
      <c r="M211" s="336">
        <f t="shared" ref="M211:M212" si="220">L211-J211</f>
        <v>0</v>
      </c>
      <c r="N211" s="341"/>
      <c r="O211" s="415"/>
      <c r="P211" s="421">
        <f t="shared" si="186"/>
        <v>0</v>
      </c>
      <c r="Q211" s="421">
        <f t="shared" si="187"/>
        <v>0</v>
      </c>
      <c r="R211" s="421">
        <f t="shared" si="188"/>
        <v>0</v>
      </c>
      <c r="S211" s="343"/>
      <c r="T211" s="345"/>
      <c r="U211" s="345"/>
      <c r="V211" s="345"/>
      <c r="W211" s="345"/>
      <c r="X211" s="345"/>
      <c r="Y211" s="345"/>
    </row>
    <row r="212" spans="2:25" ht="15" thickBot="1" x14ac:dyDescent="0.35">
      <c r="B212" s="270"/>
      <c r="C212" s="29" t="s">
        <v>278</v>
      </c>
      <c r="D212" s="30"/>
      <c r="E212" s="30" t="s">
        <v>194</v>
      </c>
      <c r="F212" s="167">
        <v>45736</v>
      </c>
      <c r="G212" s="31">
        <v>98</v>
      </c>
      <c r="H212" s="19" t="str">
        <f t="shared" si="217"/>
        <v>-</v>
      </c>
      <c r="I212" s="32"/>
      <c r="J212" s="19">
        <f t="shared" si="218"/>
        <v>0</v>
      </c>
      <c r="K212" s="37">
        <f t="shared" si="160"/>
        <v>0.25</v>
      </c>
      <c r="L212" s="19">
        <f t="shared" si="219"/>
        <v>0</v>
      </c>
      <c r="M212" s="336">
        <f t="shared" si="220"/>
        <v>0</v>
      </c>
      <c r="N212" s="356"/>
      <c r="O212" s="412"/>
      <c r="P212" s="421">
        <f t="shared" si="186"/>
        <v>0</v>
      </c>
      <c r="Q212" s="421">
        <f t="shared" si="187"/>
        <v>0</v>
      </c>
      <c r="R212" s="421">
        <f t="shared" si="188"/>
        <v>0</v>
      </c>
      <c r="S212" s="357"/>
      <c r="T212" s="358"/>
      <c r="U212" s="358"/>
      <c r="V212" s="358"/>
      <c r="W212" s="358"/>
      <c r="X212" s="358"/>
      <c r="Y212" s="358"/>
    </row>
    <row r="213" spans="2:25" ht="15" thickBot="1" x14ac:dyDescent="0.35">
      <c r="B213" s="6"/>
      <c r="C213" s="259" t="s">
        <v>279</v>
      </c>
      <c r="D213" s="7" t="s">
        <v>280</v>
      </c>
      <c r="E213" s="7"/>
      <c r="F213" s="7"/>
      <c r="G213" s="9"/>
      <c r="H213" s="10" t="str">
        <f t="shared" si="166"/>
        <v>-</v>
      </c>
      <c r="I213" s="11" t="s">
        <v>12</v>
      </c>
      <c r="J213" s="271">
        <f>SUM(J214:J243)</f>
        <v>0</v>
      </c>
      <c r="K213" s="12"/>
      <c r="L213" s="271">
        <f>SUM(L214:L243)</f>
        <v>0</v>
      </c>
      <c r="M213" s="338">
        <f>SUM(M214:M243)</f>
        <v>0</v>
      </c>
      <c r="N213" s="368" t="s">
        <v>12</v>
      </c>
      <c r="O213" s="413"/>
      <c r="P213" s="423">
        <f>SUM(P214:P243)</f>
        <v>0</v>
      </c>
      <c r="Q213" s="423">
        <f>SUM(Q214:Q243)</f>
        <v>0</v>
      </c>
      <c r="R213" s="423">
        <f>SUM(R214:R243)</f>
        <v>0</v>
      </c>
      <c r="S213" s="368"/>
      <c r="T213" s="368"/>
      <c r="U213" s="368"/>
      <c r="V213" s="368"/>
      <c r="W213" s="368"/>
      <c r="X213" s="368"/>
      <c r="Y213" s="369"/>
    </row>
    <row r="214" spans="2:25" x14ac:dyDescent="0.3">
      <c r="B214" s="20" t="s">
        <v>281</v>
      </c>
      <c r="C214" s="27" t="s">
        <v>282</v>
      </c>
      <c r="D214" s="21" t="s">
        <v>283</v>
      </c>
      <c r="E214" s="21" t="s">
        <v>284</v>
      </c>
      <c r="F214" s="22">
        <v>45622</v>
      </c>
      <c r="G214" s="23">
        <v>147</v>
      </c>
      <c r="H214" s="24" t="str">
        <f>IFERROR(L214/I214,"-")</f>
        <v>-</v>
      </c>
      <c r="I214" s="25"/>
      <c r="J214" s="24">
        <f t="shared" ref="J214" si="221">G214*I214</f>
        <v>0</v>
      </c>
      <c r="K214" s="26">
        <f t="shared" si="160"/>
        <v>0.25</v>
      </c>
      <c r="L214" s="24">
        <f t="shared" ref="L214" si="222">J214*(1+K214)</f>
        <v>0</v>
      </c>
      <c r="M214" s="332">
        <f t="shared" ref="M214" si="223">L214-J214</f>
        <v>0</v>
      </c>
      <c r="N214" s="353"/>
      <c r="O214" s="411"/>
      <c r="P214" s="421">
        <f t="shared" ref="P214:P243" si="224">O214*N214</f>
        <v>0</v>
      </c>
      <c r="Q214" s="421">
        <f t="shared" ref="Q214:Q243" si="225">J214-P214</f>
        <v>0</v>
      </c>
      <c r="R214" s="421">
        <f t="shared" ref="R214:R243" si="226">SUM(T214:Y214)</f>
        <v>0</v>
      </c>
      <c r="S214" s="354"/>
      <c r="T214" s="355"/>
      <c r="U214" s="355"/>
      <c r="V214" s="355"/>
      <c r="W214" s="355"/>
      <c r="X214" s="355"/>
      <c r="Y214" s="355"/>
    </row>
    <row r="215" spans="2:25" x14ac:dyDescent="0.3">
      <c r="B215" s="1" t="s">
        <v>281</v>
      </c>
      <c r="C215" s="2" t="s">
        <v>812</v>
      </c>
      <c r="D215" s="39"/>
      <c r="E215" s="13" t="s">
        <v>129</v>
      </c>
      <c r="F215" s="8">
        <v>45698</v>
      </c>
      <c r="G215" s="31">
        <v>7.15</v>
      </c>
      <c r="H215" s="24" t="str">
        <f t="shared" ref="H215:H243" si="227">IFERROR(L215/I215,"-")</f>
        <v>-</v>
      </c>
      <c r="I215" s="25"/>
      <c r="J215" s="24">
        <f t="shared" ref="J215:J243" si="228">G215*I215</f>
        <v>0</v>
      </c>
      <c r="K215" s="26">
        <f t="shared" si="160"/>
        <v>0.25</v>
      </c>
      <c r="L215" s="24">
        <f t="shared" ref="L215:L243" si="229">J215*(1+K215)</f>
        <v>0</v>
      </c>
      <c r="M215" s="332">
        <f t="shared" ref="M215:M243" si="230">L215-J215</f>
        <v>0</v>
      </c>
      <c r="N215" s="341"/>
      <c r="O215" s="415"/>
      <c r="P215" s="421">
        <f t="shared" si="224"/>
        <v>0</v>
      </c>
      <c r="Q215" s="421">
        <f t="shared" si="225"/>
        <v>0</v>
      </c>
      <c r="R215" s="421">
        <f t="shared" si="226"/>
        <v>0</v>
      </c>
      <c r="S215" s="343"/>
      <c r="T215" s="345"/>
      <c r="U215" s="345"/>
      <c r="V215" s="345"/>
      <c r="W215" s="345"/>
      <c r="X215" s="345"/>
      <c r="Y215" s="345"/>
    </row>
    <row r="216" spans="2:25" x14ac:dyDescent="0.3">
      <c r="B216" s="1" t="s">
        <v>281</v>
      </c>
      <c r="C216" s="2" t="s">
        <v>285</v>
      </c>
      <c r="D216" s="39"/>
      <c r="E216" s="13" t="s">
        <v>129</v>
      </c>
      <c r="F216" s="8">
        <v>45687</v>
      </c>
      <c r="G216" s="31">
        <v>8.1999999999999993</v>
      </c>
      <c r="H216" s="24" t="str">
        <f t="shared" si="227"/>
        <v>-</v>
      </c>
      <c r="I216" s="25"/>
      <c r="J216" s="24">
        <f t="shared" si="228"/>
        <v>0</v>
      </c>
      <c r="K216" s="26">
        <f t="shared" si="160"/>
        <v>0.25</v>
      </c>
      <c r="L216" s="24">
        <f t="shared" si="229"/>
        <v>0</v>
      </c>
      <c r="M216" s="332">
        <f t="shared" si="230"/>
        <v>0</v>
      </c>
      <c r="N216" s="341"/>
      <c r="O216" s="415"/>
      <c r="P216" s="421">
        <f t="shared" si="224"/>
        <v>0</v>
      </c>
      <c r="Q216" s="421">
        <f t="shared" si="225"/>
        <v>0</v>
      </c>
      <c r="R216" s="421">
        <f t="shared" si="226"/>
        <v>0</v>
      </c>
      <c r="S216" s="343"/>
      <c r="T216" s="345"/>
      <c r="U216" s="345"/>
      <c r="V216" s="345"/>
      <c r="W216" s="345"/>
      <c r="X216" s="345"/>
      <c r="Y216" s="345"/>
    </row>
    <row r="217" spans="2:25" x14ac:dyDescent="0.3">
      <c r="B217" s="1" t="s">
        <v>281</v>
      </c>
      <c r="C217" s="2" t="s">
        <v>830</v>
      </c>
      <c r="D217" s="39"/>
      <c r="E217" s="13" t="s">
        <v>129</v>
      </c>
      <c r="F217" s="8">
        <v>45757</v>
      </c>
      <c r="G217" s="31">
        <v>550</v>
      </c>
      <c r="H217" s="24" t="str">
        <f t="shared" si="227"/>
        <v>-</v>
      </c>
      <c r="I217" s="25"/>
      <c r="J217" s="24">
        <f t="shared" si="228"/>
        <v>0</v>
      </c>
      <c r="K217" s="26">
        <f t="shared" si="160"/>
        <v>0.25</v>
      </c>
      <c r="L217" s="24">
        <f t="shared" si="229"/>
        <v>0</v>
      </c>
      <c r="M217" s="332">
        <f t="shared" si="230"/>
        <v>0</v>
      </c>
      <c r="N217" s="341"/>
      <c r="O217" s="415"/>
      <c r="P217" s="421">
        <f t="shared" si="224"/>
        <v>0</v>
      </c>
      <c r="Q217" s="421">
        <f t="shared" si="225"/>
        <v>0</v>
      </c>
      <c r="R217" s="421">
        <f t="shared" si="226"/>
        <v>0</v>
      </c>
      <c r="S217" s="343"/>
      <c r="T217" s="345"/>
      <c r="U217" s="345"/>
      <c r="V217" s="345"/>
      <c r="W217" s="345"/>
      <c r="X217" s="345"/>
      <c r="Y217" s="345"/>
    </row>
    <row r="218" spans="2:25" x14ac:dyDescent="0.3">
      <c r="B218" s="1" t="s">
        <v>281</v>
      </c>
      <c r="C218" s="2" t="s">
        <v>813</v>
      </c>
      <c r="D218" s="39"/>
      <c r="E218" s="13"/>
      <c r="F218" s="8">
        <v>45728</v>
      </c>
      <c r="G218" s="31">
        <v>32</v>
      </c>
      <c r="H218" s="15" t="str">
        <f t="shared" si="227"/>
        <v>-</v>
      </c>
      <c r="I218" s="16"/>
      <c r="J218" s="15">
        <f t="shared" si="228"/>
        <v>0</v>
      </c>
      <c r="K218" s="17">
        <f t="shared" si="160"/>
        <v>0.25</v>
      </c>
      <c r="L218" s="15">
        <f t="shared" si="229"/>
        <v>0</v>
      </c>
      <c r="M218" s="329">
        <f t="shared" si="230"/>
        <v>0</v>
      </c>
      <c r="N218" s="341"/>
      <c r="O218" s="415"/>
      <c r="P218" s="421">
        <f t="shared" si="224"/>
        <v>0</v>
      </c>
      <c r="Q218" s="421">
        <f t="shared" si="225"/>
        <v>0</v>
      </c>
      <c r="R218" s="421">
        <f t="shared" si="226"/>
        <v>0</v>
      </c>
      <c r="S218" s="343"/>
      <c r="T218" s="345"/>
      <c r="U218" s="345"/>
      <c r="V218" s="345"/>
      <c r="W218" s="345"/>
      <c r="X218" s="345"/>
      <c r="Y218" s="345"/>
    </row>
    <row r="219" spans="2:25" x14ac:dyDescent="0.3">
      <c r="B219" s="1" t="s">
        <v>281</v>
      </c>
      <c r="C219" s="2" t="s">
        <v>286</v>
      </c>
      <c r="D219" s="39"/>
      <c r="E219" s="13" t="s">
        <v>254</v>
      </c>
      <c r="F219" s="8">
        <v>45390</v>
      </c>
      <c r="G219" s="31">
        <v>513.91999999999996</v>
      </c>
      <c r="H219" s="24" t="str">
        <f t="shared" si="227"/>
        <v>-</v>
      </c>
      <c r="I219" s="25"/>
      <c r="J219" s="24">
        <f t="shared" si="228"/>
        <v>0</v>
      </c>
      <c r="K219" s="26">
        <f t="shared" si="160"/>
        <v>0.25</v>
      </c>
      <c r="L219" s="24">
        <f t="shared" si="229"/>
        <v>0</v>
      </c>
      <c r="M219" s="332">
        <f t="shared" si="230"/>
        <v>0</v>
      </c>
      <c r="N219" s="341"/>
      <c r="O219" s="415"/>
      <c r="P219" s="421">
        <f t="shared" si="224"/>
        <v>0</v>
      </c>
      <c r="Q219" s="421">
        <f t="shared" si="225"/>
        <v>0</v>
      </c>
      <c r="R219" s="421">
        <f t="shared" si="226"/>
        <v>0</v>
      </c>
      <c r="S219" s="343"/>
      <c r="T219" s="345"/>
      <c r="U219" s="345"/>
      <c r="V219" s="345"/>
      <c r="W219" s="345"/>
      <c r="X219" s="345"/>
      <c r="Y219" s="345"/>
    </row>
    <row r="220" spans="2:25" x14ac:dyDescent="0.3">
      <c r="B220" s="1" t="s">
        <v>281</v>
      </c>
      <c r="C220" s="2" t="s">
        <v>834</v>
      </c>
      <c r="D220" s="39"/>
      <c r="E220" s="13" t="s">
        <v>129</v>
      </c>
      <c r="F220" s="8">
        <v>45622</v>
      </c>
      <c r="G220" s="31">
        <v>800</v>
      </c>
      <c r="H220" s="24" t="str">
        <f t="shared" si="227"/>
        <v>-</v>
      </c>
      <c r="I220" s="25"/>
      <c r="J220" s="24">
        <f t="shared" si="228"/>
        <v>0</v>
      </c>
      <c r="K220" s="26">
        <f t="shared" si="160"/>
        <v>0.25</v>
      </c>
      <c r="L220" s="24">
        <f t="shared" si="229"/>
        <v>0</v>
      </c>
      <c r="M220" s="332">
        <f t="shared" si="230"/>
        <v>0</v>
      </c>
      <c r="N220" s="341"/>
      <c r="O220" s="415"/>
      <c r="P220" s="421">
        <f t="shared" si="224"/>
        <v>0</v>
      </c>
      <c r="Q220" s="421">
        <f t="shared" si="225"/>
        <v>0</v>
      </c>
      <c r="R220" s="421">
        <f t="shared" si="226"/>
        <v>0</v>
      </c>
      <c r="S220" s="343"/>
      <c r="T220" s="345"/>
      <c r="U220" s="345"/>
      <c r="V220" s="345"/>
      <c r="W220" s="345"/>
      <c r="X220" s="345"/>
      <c r="Y220" s="345"/>
    </row>
    <row r="221" spans="2:25" x14ac:dyDescent="0.3">
      <c r="B221" s="1" t="s">
        <v>287</v>
      </c>
      <c r="C221" s="13" t="s">
        <v>288</v>
      </c>
      <c r="D221" s="13"/>
      <c r="E221" s="13" t="s">
        <v>129</v>
      </c>
      <c r="F221" s="8">
        <v>45677</v>
      </c>
      <c r="G221" s="14">
        <v>192.32</v>
      </c>
      <c r="H221" s="24" t="str">
        <f t="shared" si="227"/>
        <v>-</v>
      </c>
      <c r="I221" s="25"/>
      <c r="J221" s="24">
        <f t="shared" si="228"/>
        <v>0</v>
      </c>
      <c r="K221" s="26">
        <f t="shared" si="160"/>
        <v>0.25</v>
      </c>
      <c r="L221" s="24">
        <f t="shared" si="229"/>
        <v>0</v>
      </c>
      <c r="M221" s="332">
        <f t="shared" si="230"/>
        <v>0</v>
      </c>
      <c r="N221" s="341"/>
      <c r="O221" s="415"/>
      <c r="P221" s="421">
        <f t="shared" si="224"/>
        <v>0</v>
      </c>
      <c r="Q221" s="421">
        <f t="shared" si="225"/>
        <v>0</v>
      </c>
      <c r="R221" s="421">
        <f t="shared" si="226"/>
        <v>0</v>
      </c>
      <c r="S221" s="343"/>
      <c r="T221" s="345"/>
      <c r="U221" s="345"/>
      <c r="V221" s="345"/>
      <c r="W221" s="345"/>
      <c r="X221" s="345"/>
      <c r="Y221" s="345"/>
    </row>
    <row r="222" spans="2:25" x14ac:dyDescent="0.3">
      <c r="B222" s="1" t="s">
        <v>287</v>
      </c>
      <c r="C222" s="13" t="s">
        <v>289</v>
      </c>
      <c r="D222" s="13"/>
      <c r="E222" s="13" t="s">
        <v>129</v>
      </c>
      <c r="F222" s="8">
        <v>45677</v>
      </c>
      <c r="G222" s="14">
        <v>278.22000000000003</v>
      </c>
      <c r="H222" s="24" t="str">
        <f t="shared" si="227"/>
        <v>-</v>
      </c>
      <c r="I222" s="25"/>
      <c r="J222" s="24">
        <f t="shared" si="228"/>
        <v>0</v>
      </c>
      <c r="K222" s="26">
        <f t="shared" si="160"/>
        <v>0.25</v>
      </c>
      <c r="L222" s="24">
        <f t="shared" si="229"/>
        <v>0</v>
      </c>
      <c r="M222" s="332">
        <f t="shared" si="230"/>
        <v>0</v>
      </c>
      <c r="N222" s="341"/>
      <c r="O222" s="415"/>
      <c r="P222" s="421">
        <f t="shared" si="224"/>
        <v>0</v>
      </c>
      <c r="Q222" s="421">
        <f t="shared" si="225"/>
        <v>0</v>
      </c>
      <c r="R222" s="421">
        <f t="shared" si="226"/>
        <v>0</v>
      </c>
      <c r="S222" s="343"/>
      <c r="T222" s="345"/>
      <c r="U222" s="345"/>
      <c r="V222" s="345"/>
      <c r="W222" s="345"/>
      <c r="X222" s="345"/>
      <c r="Y222" s="345"/>
    </row>
    <row r="223" spans="2:25" x14ac:dyDescent="0.3">
      <c r="B223" s="1" t="s">
        <v>287</v>
      </c>
      <c r="C223" s="13" t="s">
        <v>290</v>
      </c>
      <c r="D223" s="13" t="s">
        <v>291</v>
      </c>
      <c r="E223" s="13" t="s">
        <v>129</v>
      </c>
      <c r="F223" s="8">
        <v>45677</v>
      </c>
      <c r="G223" s="14">
        <v>624.35</v>
      </c>
      <c r="H223" s="24" t="str">
        <f t="shared" si="227"/>
        <v>-</v>
      </c>
      <c r="I223" s="25"/>
      <c r="J223" s="24">
        <f t="shared" si="228"/>
        <v>0</v>
      </c>
      <c r="K223" s="26">
        <f t="shared" si="160"/>
        <v>0.25</v>
      </c>
      <c r="L223" s="24">
        <f t="shared" si="229"/>
        <v>0</v>
      </c>
      <c r="M223" s="332">
        <f t="shared" si="230"/>
        <v>0</v>
      </c>
      <c r="N223" s="341"/>
      <c r="O223" s="415"/>
      <c r="P223" s="421">
        <f t="shared" si="224"/>
        <v>0</v>
      </c>
      <c r="Q223" s="421">
        <f t="shared" si="225"/>
        <v>0</v>
      </c>
      <c r="R223" s="421">
        <f t="shared" si="226"/>
        <v>0</v>
      </c>
      <c r="S223" s="343"/>
      <c r="T223" s="345"/>
      <c r="U223" s="345"/>
      <c r="V223" s="345"/>
      <c r="W223" s="345"/>
      <c r="X223" s="345"/>
      <c r="Y223" s="345"/>
    </row>
    <row r="224" spans="2:25" x14ac:dyDescent="0.3">
      <c r="B224" s="1" t="s">
        <v>287</v>
      </c>
      <c r="C224" s="13" t="s">
        <v>292</v>
      </c>
      <c r="D224" s="13" t="s">
        <v>293</v>
      </c>
      <c r="E224" s="30" t="s">
        <v>129</v>
      </c>
      <c r="F224" s="8">
        <v>45698</v>
      </c>
      <c r="G224" s="14">
        <v>830</v>
      </c>
      <c r="H224" s="24" t="str">
        <f t="shared" si="227"/>
        <v>-</v>
      </c>
      <c r="I224" s="25"/>
      <c r="J224" s="24">
        <f t="shared" si="228"/>
        <v>0</v>
      </c>
      <c r="K224" s="26">
        <f t="shared" si="160"/>
        <v>0.25</v>
      </c>
      <c r="L224" s="24">
        <f t="shared" si="229"/>
        <v>0</v>
      </c>
      <c r="M224" s="332">
        <f t="shared" si="230"/>
        <v>0</v>
      </c>
      <c r="N224" s="341"/>
      <c r="O224" s="415"/>
      <c r="P224" s="421">
        <f t="shared" si="224"/>
        <v>0</v>
      </c>
      <c r="Q224" s="421">
        <f t="shared" si="225"/>
        <v>0</v>
      </c>
      <c r="R224" s="421">
        <f t="shared" si="226"/>
        <v>0</v>
      </c>
      <c r="S224" s="343"/>
      <c r="T224" s="345"/>
      <c r="U224" s="345"/>
      <c r="V224" s="345"/>
      <c r="W224" s="345"/>
      <c r="X224" s="345"/>
      <c r="Y224" s="345"/>
    </row>
    <row r="225" spans="2:25" x14ac:dyDescent="0.3">
      <c r="B225" s="1" t="s">
        <v>287</v>
      </c>
      <c r="C225" s="13" t="s">
        <v>294</v>
      </c>
      <c r="D225" s="30"/>
      <c r="E225" s="30"/>
      <c r="F225" s="8">
        <v>45701</v>
      </c>
      <c r="G225" s="31">
        <v>694.07</v>
      </c>
      <c r="H225" s="24" t="str">
        <f t="shared" si="227"/>
        <v>-</v>
      </c>
      <c r="I225" s="25"/>
      <c r="J225" s="24">
        <f t="shared" si="228"/>
        <v>0</v>
      </c>
      <c r="K225" s="26">
        <f t="shared" si="160"/>
        <v>0.25</v>
      </c>
      <c r="L225" s="24">
        <f t="shared" si="229"/>
        <v>0</v>
      </c>
      <c r="M225" s="332">
        <f t="shared" si="230"/>
        <v>0</v>
      </c>
      <c r="N225" s="341"/>
      <c r="O225" s="415"/>
      <c r="P225" s="421">
        <f t="shared" si="224"/>
        <v>0</v>
      </c>
      <c r="Q225" s="421">
        <f t="shared" si="225"/>
        <v>0</v>
      </c>
      <c r="R225" s="421">
        <f t="shared" si="226"/>
        <v>0</v>
      </c>
      <c r="S225" s="343"/>
      <c r="T225" s="345"/>
      <c r="U225" s="345"/>
      <c r="V225" s="345"/>
      <c r="W225" s="345"/>
      <c r="X225" s="345"/>
      <c r="Y225" s="345"/>
    </row>
    <row r="226" spans="2:25" x14ac:dyDescent="0.3">
      <c r="B226" s="1" t="s">
        <v>287</v>
      </c>
      <c r="C226" s="13" t="s">
        <v>295</v>
      </c>
      <c r="D226" s="30"/>
      <c r="E226" s="30"/>
      <c r="F226" s="8">
        <v>45701</v>
      </c>
      <c r="G226" s="31">
        <v>901.07</v>
      </c>
      <c r="H226" s="24" t="str">
        <f t="shared" si="227"/>
        <v>-</v>
      </c>
      <c r="I226" s="25"/>
      <c r="J226" s="24">
        <f t="shared" si="228"/>
        <v>0</v>
      </c>
      <c r="K226" s="26">
        <f t="shared" si="160"/>
        <v>0.25</v>
      </c>
      <c r="L226" s="24">
        <f t="shared" si="229"/>
        <v>0</v>
      </c>
      <c r="M226" s="332">
        <f t="shared" si="230"/>
        <v>0</v>
      </c>
      <c r="N226" s="341"/>
      <c r="O226" s="415"/>
      <c r="P226" s="421">
        <f t="shared" si="224"/>
        <v>0</v>
      </c>
      <c r="Q226" s="421">
        <f t="shared" si="225"/>
        <v>0</v>
      </c>
      <c r="R226" s="421">
        <f t="shared" si="226"/>
        <v>0</v>
      </c>
      <c r="S226" s="343"/>
      <c r="T226" s="345"/>
      <c r="U226" s="345"/>
      <c r="V226" s="345"/>
      <c r="W226" s="345"/>
      <c r="X226" s="345"/>
      <c r="Y226" s="345"/>
    </row>
    <row r="227" spans="2:25" x14ac:dyDescent="0.3">
      <c r="B227" s="1" t="s">
        <v>296</v>
      </c>
      <c r="C227" s="30" t="s">
        <v>297</v>
      </c>
      <c r="D227" s="30"/>
      <c r="E227" s="30"/>
      <c r="F227" s="8">
        <v>45701</v>
      </c>
      <c r="G227" s="31">
        <v>170.5</v>
      </c>
      <c r="H227" s="24" t="str">
        <f t="shared" si="227"/>
        <v>-</v>
      </c>
      <c r="I227" s="25"/>
      <c r="J227" s="24">
        <f t="shared" si="228"/>
        <v>0</v>
      </c>
      <c r="K227" s="26">
        <f t="shared" si="160"/>
        <v>0.25</v>
      </c>
      <c r="L227" s="24">
        <f t="shared" si="229"/>
        <v>0</v>
      </c>
      <c r="M227" s="332">
        <f t="shared" si="230"/>
        <v>0</v>
      </c>
      <c r="N227" s="341"/>
      <c r="O227" s="415"/>
      <c r="P227" s="421">
        <f t="shared" si="224"/>
        <v>0</v>
      </c>
      <c r="Q227" s="421">
        <f t="shared" si="225"/>
        <v>0</v>
      </c>
      <c r="R227" s="421">
        <f t="shared" si="226"/>
        <v>0</v>
      </c>
      <c r="S227" s="343"/>
      <c r="T227" s="345"/>
      <c r="U227" s="345"/>
      <c r="V227" s="345"/>
      <c r="W227" s="345"/>
      <c r="X227" s="345"/>
      <c r="Y227" s="345"/>
    </row>
    <row r="228" spans="2:25" x14ac:dyDescent="0.3">
      <c r="B228" s="1" t="s">
        <v>296</v>
      </c>
      <c r="C228" s="30" t="s">
        <v>298</v>
      </c>
      <c r="D228" s="30"/>
      <c r="E228" s="30"/>
      <c r="F228" s="8">
        <v>45701</v>
      </c>
      <c r="G228" s="31">
        <v>296.60000000000002</v>
      </c>
      <c r="H228" s="24" t="str">
        <f t="shared" si="227"/>
        <v>-</v>
      </c>
      <c r="I228" s="25"/>
      <c r="J228" s="24">
        <f t="shared" si="228"/>
        <v>0</v>
      </c>
      <c r="K228" s="26">
        <f t="shared" si="160"/>
        <v>0.25</v>
      </c>
      <c r="L228" s="24">
        <f t="shared" si="229"/>
        <v>0</v>
      </c>
      <c r="M228" s="332">
        <f t="shared" si="230"/>
        <v>0</v>
      </c>
      <c r="N228" s="341"/>
      <c r="O228" s="415"/>
      <c r="P228" s="421">
        <f t="shared" si="224"/>
        <v>0</v>
      </c>
      <c r="Q228" s="421">
        <f t="shared" si="225"/>
        <v>0</v>
      </c>
      <c r="R228" s="421">
        <f t="shared" si="226"/>
        <v>0</v>
      </c>
      <c r="S228" s="343"/>
      <c r="T228" s="345"/>
      <c r="U228" s="345"/>
      <c r="V228" s="345"/>
      <c r="W228" s="345"/>
      <c r="X228" s="345"/>
      <c r="Y228" s="345"/>
    </row>
    <row r="229" spans="2:25" x14ac:dyDescent="0.3">
      <c r="B229" s="1" t="s">
        <v>296</v>
      </c>
      <c r="C229" s="30" t="s">
        <v>299</v>
      </c>
      <c r="D229" s="30"/>
      <c r="E229" s="30"/>
      <c r="F229" s="8">
        <v>45701</v>
      </c>
      <c r="G229" s="31">
        <v>170.5</v>
      </c>
      <c r="H229" s="24" t="str">
        <f t="shared" si="227"/>
        <v>-</v>
      </c>
      <c r="I229" s="25"/>
      <c r="J229" s="24">
        <f t="shared" si="228"/>
        <v>0</v>
      </c>
      <c r="K229" s="26">
        <f t="shared" si="160"/>
        <v>0.25</v>
      </c>
      <c r="L229" s="24">
        <f t="shared" si="229"/>
        <v>0</v>
      </c>
      <c r="M229" s="332">
        <f t="shared" si="230"/>
        <v>0</v>
      </c>
      <c r="N229" s="341"/>
      <c r="O229" s="415"/>
      <c r="P229" s="421">
        <f t="shared" si="224"/>
        <v>0</v>
      </c>
      <c r="Q229" s="421">
        <f t="shared" si="225"/>
        <v>0</v>
      </c>
      <c r="R229" s="421">
        <f t="shared" si="226"/>
        <v>0</v>
      </c>
      <c r="S229" s="343"/>
      <c r="T229" s="345"/>
      <c r="U229" s="345"/>
      <c r="V229" s="345"/>
      <c r="W229" s="345"/>
      <c r="X229" s="345"/>
      <c r="Y229" s="345"/>
    </row>
    <row r="230" spans="2:25" x14ac:dyDescent="0.3">
      <c r="B230" s="1" t="s">
        <v>296</v>
      </c>
      <c r="C230" s="30" t="s">
        <v>300</v>
      </c>
      <c r="D230" s="30"/>
      <c r="E230" s="30"/>
      <c r="F230" s="8">
        <v>45701</v>
      </c>
      <c r="G230" s="31">
        <v>296.60000000000002</v>
      </c>
      <c r="H230" s="24" t="str">
        <f t="shared" si="227"/>
        <v>-</v>
      </c>
      <c r="I230" s="25"/>
      <c r="J230" s="24">
        <f t="shared" si="228"/>
        <v>0</v>
      </c>
      <c r="K230" s="26">
        <f t="shared" si="160"/>
        <v>0.25</v>
      </c>
      <c r="L230" s="24">
        <f t="shared" si="229"/>
        <v>0</v>
      </c>
      <c r="M230" s="332">
        <f t="shared" si="230"/>
        <v>0</v>
      </c>
      <c r="N230" s="341"/>
      <c r="O230" s="415"/>
      <c r="P230" s="421">
        <f t="shared" si="224"/>
        <v>0</v>
      </c>
      <c r="Q230" s="421">
        <f t="shared" si="225"/>
        <v>0</v>
      </c>
      <c r="R230" s="421">
        <f t="shared" si="226"/>
        <v>0</v>
      </c>
      <c r="S230" s="343"/>
      <c r="T230" s="345"/>
      <c r="U230" s="345"/>
      <c r="V230" s="345"/>
      <c r="W230" s="345"/>
      <c r="X230" s="345"/>
      <c r="Y230" s="345"/>
    </row>
    <row r="231" spans="2:25" x14ac:dyDescent="0.3">
      <c r="B231" s="1" t="s">
        <v>301</v>
      </c>
      <c r="C231" s="29" t="s">
        <v>302</v>
      </c>
      <c r="D231" s="30"/>
      <c r="E231" s="30"/>
      <c r="F231" s="8">
        <v>45698</v>
      </c>
      <c r="G231" s="31">
        <v>295</v>
      </c>
      <c r="H231" s="24" t="str">
        <f t="shared" si="227"/>
        <v>-</v>
      </c>
      <c r="I231" s="16"/>
      <c r="J231" s="24">
        <f t="shared" si="228"/>
        <v>0</v>
      </c>
      <c r="K231" s="26">
        <f t="shared" si="160"/>
        <v>0.25</v>
      </c>
      <c r="L231" s="24">
        <f t="shared" si="229"/>
        <v>0</v>
      </c>
      <c r="M231" s="332">
        <f t="shared" si="230"/>
        <v>0</v>
      </c>
      <c r="N231" s="341"/>
      <c r="O231" s="415"/>
      <c r="P231" s="421">
        <f t="shared" si="224"/>
        <v>0</v>
      </c>
      <c r="Q231" s="421">
        <f t="shared" si="225"/>
        <v>0</v>
      </c>
      <c r="R231" s="421">
        <f t="shared" si="226"/>
        <v>0</v>
      </c>
      <c r="S231" s="343"/>
      <c r="T231" s="345"/>
      <c r="U231" s="345"/>
      <c r="V231" s="345"/>
      <c r="W231" s="345"/>
      <c r="X231" s="345"/>
      <c r="Y231" s="345"/>
    </row>
    <row r="232" spans="2:25" x14ac:dyDescent="0.3">
      <c r="B232" s="1" t="s">
        <v>301</v>
      </c>
      <c r="C232" s="29" t="s">
        <v>303</v>
      </c>
      <c r="D232" s="30"/>
      <c r="E232" s="30"/>
      <c r="F232" s="8">
        <v>45728</v>
      </c>
      <c r="G232" s="31">
        <v>135</v>
      </c>
      <c r="H232" s="24" t="str">
        <f t="shared" si="227"/>
        <v>-</v>
      </c>
      <c r="I232" s="16"/>
      <c r="J232" s="24">
        <f t="shared" si="228"/>
        <v>0</v>
      </c>
      <c r="K232" s="26">
        <f t="shared" si="160"/>
        <v>0.25</v>
      </c>
      <c r="L232" s="24">
        <f t="shared" si="229"/>
        <v>0</v>
      </c>
      <c r="M232" s="332">
        <f t="shared" si="230"/>
        <v>0</v>
      </c>
      <c r="N232" s="341"/>
      <c r="O232" s="415"/>
      <c r="P232" s="421">
        <f t="shared" si="224"/>
        <v>0</v>
      </c>
      <c r="Q232" s="421">
        <f t="shared" si="225"/>
        <v>0</v>
      </c>
      <c r="R232" s="421">
        <f t="shared" si="226"/>
        <v>0</v>
      </c>
      <c r="S232" s="343"/>
      <c r="T232" s="345"/>
      <c r="U232" s="345"/>
      <c r="V232" s="345"/>
      <c r="W232" s="345"/>
      <c r="X232" s="345"/>
      <c r="Y232" s="345"/>
    </row>
    <row r="233" spans="2:25" x14ac:dyDescent="0.3">
      <c r="B233" s="1" t="s">
        <v>301</v>
      </c>
      <c r="C233" s="29" t="s">
        <v>304</v>
      </c>
      <c r="D233" s="30"/>
      <c r="E233" s="30" t="s">
        <v>129</v>
      </c>
      <c r="F233" s="8">
        <v>45743</v>
      </c>
      <c r="G233" s="31">
        <v>249</v>
      </c>
      <c r="H233" s="24" t="str">
        <f t="shared" si="227"/>
        <v>-</v>
      </c>
      <c r="I233" s="25"/>
      <c r="J233" s="24">
        <f t="shared" si="228"/>
        <v>0</v>
      </c>
      <c r="K233" s="26">
        <f t="shared" ref="K233:K234" si="231">$K$5</f>
        <v>0.25</v>
      </c>
      <c r="L233" s="24">
        <f t="shared" si="229"/>
        <v>0</v>
      </c>
      <c r="M233" s="332">
        <f t="shared" si="230"/>
        <v>0</v>
      </c>
      <c r="N233" s="341"/>
      <c r="O233" s="415"/>
      <c r="P233" s="421">
        <f t="shared" si="224"/>
        <v>0</v>
      </c>
      <c r="Q233" s="421">
        <f t="shared" si="225"/>
        <v>0</v>
      </c>
      <c r="R233" s="421">
        <f t="shared" si="226"/>
        <v>0</v>
      </c>
      <c r="S233" s="343"/>
      <c r="T233" s="345"/>
      <c r="U233" s="345"/>
      <c r="V233" s="345"/>
      <c r="W233" s="345"/>
      <c r="X233" s="345"/>
      <c r="Y233" s="345"/>
    </row>
    <row r="234" spans="2:25" x14ac:dyDescent="0.3">
      <c r="B234" s="1" t="s">
        <v>301</v>
      </c>
      <c r="C234" s="29" t="s">
        <v>305</v>
      </c>
      <c r="D234" s="30"/>
      <c r="E234" s="30" t="s">
        <v>129</v>
      </c>
      <c r="F234" s="8">
        <v>45744</v>
      </c>
      <c r="G234" s="31">
        <v>104</v>
      </c>
      <c r="H234" s="24" t="str">
        <f t="shared" si="227"/>
        <v>-</v>
      </c>
      <c r="I234" s="25"/>
      <c r="J234" s="24">
        <f t="shared" si="228"/>
        <v>0</v>
      </c>
      <c r="K234" s="26">
        <f t="shared" si="231"/>
        <v>0.25</v>
      </c>
      <c r="L234" s="24">
        <f t="shared" si="229"/>
        <v>0</v>
      </c>
      <c r="M234" s="332">
        <f t="shared" si="230"/>
        <v>0</v>
      </c>
      <c r="N234" s="341"/>
      <c r="O234" s="415"/>
      <c r="P234" s="421">
        <f t="shared" si="224"/>
        <v>0</v>
      </c>
      <c r="Q234" s="421">
        <f t="shared" si="225"/>
        <v>0</v>
      </c>
      <c r="R234" s="421">
        <f t="shared" si="226"/>
        <v>0</v>
      </c>
      <c r="S234" s="343"/>
      <c r="T234" s="345"/>
      <c r="U234" s="345"/>
      <c r="V234" s="345"/>
      <c r="W234" s="345"/>
      <c r="X234" s="345"/>
      <c r="Y234" s="345"/>
    </row>
    <row r="235" spans="2:25" x14ac:dyDescent="0.3">
      <c r="B235" s="1" t="s">
        <v>301</v>
      </c>
      <c r="C235" s="29" t="s">
        <v>306</v>
      </c>
      <c r="D235" s="30"/>
      <c r="E235" s="13" t="s">
        <v>129</v>
      </c>
      <c r="F235" s="8">
        <v>45691</v>
      </c>
      <c r="G235" s="31">
        <v>270</v>
      </c>
      <c r="H235" s="24" t="str">
        <f t="shared" si="227"/>
        <v>-</v>
      </c>
      <c r="I235" s="25"/>
      <c r="J235" s="24">
        <f t="shared" si="228"/>
        <v>0</v>
      </c>
      <c r="K235" s="26">
        <f t="shared" ref="K235:K297" si="232">$K$5</f>
        <v>0.25</v>
      </c>
      <c r="L235" s="24">
        <f t="shared" si="229"/>
        <v>0</v>
      </c>
      <c r="M235" s="332">
        <f t="shared" si="230"/>
        <v>0</v>
      </c>
      <c r="N235" s="341"/>
      <c r="O235" s="415"/>
      <c r="P235" s="421">
        <f t="shared" si="224"/>
        <v>0</v>
      </c>
      <c r="Q235" s="421">
        <f t="shared" si="225"/>
        <v>0</v>
      </c>
      <c r="R235" s="421">
        <f t="shared" si="226"/>
        <v>0</v>
      </c>
      <c r="S235" s="343"/>
      <c r="T235" s="345"/>
      <c r="U235" s="345"/>
      <c r="V235" s="345"/>
      <c r="W235" s="345"/>
      <c r="X235" s="345"/>
      <c r="Y235" s="345"/>
    </row>
    <row r="236" spans="2:25" x14ac:dyDescent="0.3">
      <c r="B236" s="1" t="s">
        <v>301</v>
      </c>
      <c r="C236" s="29" t="s">
        <v>307</v>
      </c>
      <c r="D236" s="30"/>
      <c r="E236" s="13" t="s">
        <v>129</v>
      </c>
      <c r="F236" s="8">
        <v>45691</v>
      </c>
      <c r="G236" s="31">
        <v>76.41</v>
      </c>
      <c r="H236" s="24" t="str">
        <f t="shared" si="227"/>
        <v>-</v>
      </c>
      <c r="I236" s="25"/>
      <c r="J236" s="24">
        <f t="shared" si="228"/>
        <v>0</v>
      </c>
      <c r="K236" s="26">
        <f t="shared" si="232"/>
        <v>0.25</v>
      </c>
      <c r="L236" s="24">
        <f t="shared" si="229"/>
        <v>0</v>
      </c>
      <c r="M236" s="332">
        <f t="shared" si="230"/>
        <v>0</v>
      </c>
      <c r="N236" s="341"/>
      <c r="O236" s="415"/>
      <c r="P236" s="421">
        <f t="shared" si="224"/>
        <v>0</v>
      </c>
      <c r="Q236" s="421">
        <f t="shared" si="225"/>
        <v>0</v>
      </c>
      <c r="R236" s="421">
        <f t="shared" si="226"/>
        <v>0</v>
      </c>
      <c r="S236" s="343"/>
      <c r="T236" s="345"/>
      <c r="U236" s="345"/>
      <c r="V236" s="345"/>
      <c r="W236" s="345"/>
      <c r="X236" s="345"/>
      <c r="Y236" s="345"/>
    </row>
    <row r="237" spans="2:25" x14ac:dyDescent="0.3">
      <c r="B237" s="1" t="s">
        <v>301</v>
      </c>
      <c r="C237" s="2" t="s">
        <v>308</v>
      </c>
      <c r="D237" s="39"/>
      <c r="E237" s="13" t="s">
        <v>129</v>
      </c>
      <c r="F237" s="8">
        <v>45679</v>
      </c>
      <c r="G237" s="31">
        <v>66.91</v>
      </c>
      <c r="H237" s="24" t="str">
        <f t="shared" si="227"/>
        <v>-</v>
      </c>
      <c r="I237" s="25"/>
      <c r="J237" s="24">
        <f t="shared" si="228"/>
        <v>0</v>
      </c>
      <c r="K237" s="26">
        <f t="shared" si="232"/>
        <v>0.25</v>
      </c>
      <c r="L237" s="24">
        <f t="shared" si="229"/>
        <v>0</v>
      </c>
      <c r="M237" s="332">
        <f t="shared" si="230"/>
        <v>0</v>
      </c>
      <c r="N237" s="341"/>
      <c r="O237" s="415"/>
      <c r="P237" s="421">
        <f t="shared" si="224"/>
        <v>0</v>
      </c>
      <c r="Q237" s="421">
        <f t="shared" si="225"/>
        <v>0</v>
      </c>
      <c r="R237" s="421">
        <f t="shared" si="226"/>
        <v>0</v>
      </c>
      <c r="S237" s="343"/>
      <c r="T237" s="345"/>
      <c r="U237" s="345"/>
      <c r="V237" s="345"/>
      <c r="W237" s="345"/>
      <c r="X237" s="345"/>
      <c r="Y237" s="345"/>
    </row>
    <row r="238" spans="2:25" x14ac:dyDescent="0.3">
      <c r="B238" s="1" t="s">
        <v>301</v>
      </c>
      <c r="C238" s="2" t="s">
        <v>309</v>
      </c>
      <c r="D238" s="39"/>
      <c r="E238" s="13" t="s">
        <v>129</v>
      </c>
      <c r="F238" s="8">
        <v>45390</v>
      </c>
      <c r="G238" s="31">
        <v>533.84</v>
      </c>
      <c r="H238" s="24" t="str">
        <f t="shared" si="227"/>
        <v>-</v>
      </c>
      <c r="I238" s="25"/>
      <c r="J238" s="24">
        <f t="shared" si="228"/>
        <v>0</v>
      </c>
      <c r="K238" s="26">
        <f t="shared" si="232"/>
        <v>0.25</v>
      </c>
      <c r="L238" s="24">
        <f t="shared" si="229"/>
        <v>0</v>
      </c>
      <c r="M238" s="332">
        <f t="shared" si="230"/>
        <v>0</v>
      </c>
      <c r="N238" s="341"/>
      <c r="O238" s="415"/>
      <c r="P238" s="421">
        <f t="shared" si="224"/>
        <v>0</v>
      </c>
      <c r="Q238" s="421">
        <f t="shared" si="225"/>
        <v>0</v>
      </c>
      <c r="R238" s="421">
        <f t="shared" si="226"/>
        <v>0</v>
      </c>
      <c r="S238" s="343"/>
      <c r="T238" s="345"/>
      <c r="U238" s="345"/>
      <c r="V238" s="345"/>
      <c r="W238" s="345"/>
      <c r="X238" s="345"/>
      <c r="Y238" s="345"/>
    </row>
    <row r="239" spans="2:25" ht="15" thickBot="1" x14ac:dyDescent="0.35">
      <c r="B239" s="1" t="s">
        <v>301</v>
      </c>
      <c r="C239" s="35" t="s">
        <v>310</v>
      </c>
      <c r="D239" s="40" t="s">
        <v>311</v>
      </c>
      <c r="E239" s="13" t="s">
        <v>129</v>
      </c>
      <c r="F239" s="36">
        <v>45691</v>
      </c>
      <c r="G239" s="31">
        <v>269</v>
      </c>
      <c r="H239" s="24" t="str">
        <f t="shared" si="227"/>
        <v>-</v>
      </c>
      <c r="I239" s="25"/>
      <c r="J239" s="24">
        <f t="shared" si="228"/>
        <v>0</v>
      </c>
      <c r="K239" s="26">
        <f t="shared" si="232"/>
        <v>0.25</v>
      </c>
      <c r="L239" s="24">
        <f t="shared" si="229"/>
        <v>0</v>
      </c>
      <c r="M239" s="332">
        <f t="shared" si="230"/>
        <v>0</v>
      </c>
      <c r="N239" s="341"/>
      <c r="O239" s="415"/>
      <c r="P239" s="421">
        <f t="shared" si="224"/>
        <v>0</v>
      </c>
      <c r="Q239" s="421">
        <f t="shared" si="225"/>
        <v>0</v>
      </c>
      <c r="R239" s="421">
        <f t="shared" si="226"/>
        <v>0</v>
      </c>
      <c r="S239" s="343"/>
      <c r="T239" s="345"/>
      <c r="U239" s="345"/>
      <c r="V239" s="345"/>
      <c r="W239" s="345"/>
      <c r="X239" s="345"/>
      <c r="Y239" s="345"/>
    </row>
    <row r="240" spans="2:25" x14ac:dyDescent="0.3">
      <c r="B240" s="1" t="s">
        <v>301</v>
      </c>
      <c r="C240" s="35" t="s">
        <v>313</v>
      </c>
      <c r="D240" s="41"/>
      <c r="E240" s="13"/>
      <c r="F240" s="8">
        <v>45743</v>
      </c>
      <c r="G240" s="31">
        <v>267</v>
      </c>
      <c r="H240" s="24" t="str">
        <f t="shared" si="227"/>
        <v>-</v>
      </c>
      <c r="I240" s="25"/>
      <c r="J240" s="24">
        <f t="shared" si="228"/>
        <v>0</v>
      </c>
      <c r="K240" s="26">
        <f t="shared" si="232"/>
        <v>0.25</v>
      </c>
      <c r="L240" s="24">
        <f t="shared" si="229"/>
        <v>0</v>
      </c>
      <c r="M240" s="332">
        <f t="shared" si="230"/>
        <v>0</v>
      </c>
      <c r="N240" s="341"/>
      <c r="O240" s="415"/>
      <c r="P240" s="421">
        <f t="shared" si="224"/>
        <v>0</v>
      </c>
      <c r="Q240" s="421">
        <f t="shared" si="225"/>
        <v>0</v>
      </c>
      <c r="R240" s="421">
        <f t="shared" si="226"/>
        <v>0</v>
      </c>
      <c r="S240" s="343"/>
      <c r="T240" s="345"/>
      <c r="U240" s="345"/>
      <c r="V240" s="345"/>
      <c r="W240" s="345"/>
      <c r="X240" s="345"/>
      <c r="Y240" s="345"/>
    </row>
    <row r="241" spans="2:25" x14ac:dyDescent="0.3">
      <c r="B241" s="1" t="s">
        <v>301</v>
      </c>
      <c r="C241" s="42" t="s">
        <v>314</v>
      </c>
      <c r="D241" s="41"/>
      <c r="E241" s="13" t="s">
        <v>218</v>
      </c>
      <c r="F241" s="8">
        <v>45679</v>
      </c>
      <c r="G241" s="31">
        <v>289</v>
      </c>
      <c r="H241" s="24" t="str">
        <f t="shared" si="227"/>
        <v>-</v>
      </c>
      <c r="I241" s="25"/>
      <c r="J241" s="24">
        <f t="shared" si="228"/>
        <v>0</v>
      </c>
      <c r="K241" s="26">
        <f t="shared" si="232"/>
        <v>0.25</v>
      </c>
      <c r="L241" s="24">
        <f t="shared" si="229"/>
        <v>0</v>
      </c>
      <c r="M241" s="332">
        <f t="shared" si="230"/>
        <v>0</v>
      </c>
      <c r="N241" s="341"/>
      <c r="O241" s="415"/>
      <c r="P241" s="421">
        <f t="shared" si="224"/>
        <v>0</v>
      </c>
      <c r="Q241" s="421">
        <f t="shared" si="225"/>
        <v>0</v>
      </c>
      <c r="R241" s="421">
        <f t="shared" si="226"/>
        <v>0</v>
      </c>
      <c r="S241" s="343"/>
      <c r="T241" s="345"/>
      <c r="U241" s="345"/>
      <c r="V241" s="345"/>
      <c r="W241" s="345"/>
      <c r="X241" s="345"/>
      <c r="Y241" s="345"/>
    </row>
    <row r="242" spans="2:25" x14ac:dyDescent="0.3">
      <c r="B242" s="28"/>
      <c r="C242" s="42" t="s">
        <v>315</v>
      </c>
      <c r="D242" s="41"/>
      <c r="E242" s="33"/>
      <c r="F242" s="167">
        <v>45679</v>
      </c>
      <c r="G242" s="31">
        <v>298</v>
      </c>
      <c r="H242" s="24" t="str">
        <f t="shared" si="227"/>
        <v>-</v>
      </c>
      <c r="I242" s="25"/>
      <c r="J242" s="24">
        <f t="shared" si="228"/>
        <v>0</v>
      </c>
      <c r="K242" s="26">
        <f t="shared" si="232"/>
        <v>0.25</v>
      </c>
      <c r="L242" s="24">
        <f t="shared" si="229"/>
        <v>0</v>
      </c>
      <c r="M242" s="332">
        <f t="shared" si="230"/>
        <v>0</v>
      </c>
      <c r="N242" s="341"/>
      <c r="O242" s="415"/>
      <c r="P242" s="421">
        <f t="shared" si="224"/>
        <v>0</v>
      </c>
      <c r="Q242" s="421">
        <f t="shared" si="225"/>
        <v>0</v>
      </c>
      <c r="R242" s="421">
        <f t="shared" si="226"/>
        <v>0</v>
      </c>
      <c r="S242" s="343"/>
      <c r="T242" s="345"/>
      <c r="U242" s="345"/>
      <c r="V242" s="345"/>
      <c r="W242" s="345"/>
      <c r="X242" s="345"/>
      <c r="Y242" s="345"/>
    </row>
    <row r="243" spans="2:25" ht="15" thickBot="1" x14ac:dyDescent="0.35">
      <c r="B243" s="28" t="s">
        <v>301</v>
      </c>
      <c r="C243" s="29" t="s">
        <v>316</v>
      </c>
      <c r="D243" s="33"/>
      <c r="E243" s="33" t="s">
        <v>129</v>
      </c>
      <c r="F243" s="167">
        <v>45679</v>
      </c>
      <c r="G243" s="31">
        <v>83</v>
      </c>
      <c r="H243" s="169" t="str">
        <f t="shared" si="227"/>
        <v>-</v>
      </c>
      <c r="I243" s="170"/>
      <c r="J243" s="169">
        <f t="shared" si="228"/>
        <v>0</v>
      </c>
      <c r="K243" s="171">
        <f t="shared" si="232"/>
        <v>0.25</v>
      </c>
      <c r="L243" s="169">
        <f t="shared" si="229"/>
        <v>0</v>
      </c>
      <c r="M243" s="335">
        <f t="shared" si="230"/>
        <v>0</v>
      </c>
      <c r="N243" s="356"/>
      <c r="O243" s="412"/>
      <c r="P243" s="421">
        <f t="shared" si="224"/>
        <v>0</v>
      </c>
      <c r="Q243" s="421">
        <f t="shared" si="225"/>
        <v>0</v>
      </c>
      <c r="R243" s="421">
        <f t="shared" si="226"/>
        <v>0</v>
      </c>
      <c r="S243" s="357"/>
      <c r="T243" s="358"/>
      <c r="U243" s="358"/>
      <c r="V243" s="358"/>
      <c r="W243" s="358"/>
      <c r="X243" s="358"/>
      <c r="Y243" s="358"/>
    </row>
    <row r="244" spans="2:25" ht="15" thickBot="1" x14ac:dyDescent="0.35">
      <c r="B244" s="6"/>
      <c r="C244" s="259" t="s">
        <v>317</v>
      </c>
      <c r="D244" s="7" t="s">
        <v>318</v>
      </c>
      <c r="E244" s="7"/>
      <c r="F244" s="133"/>
      <c r="G244" s="9"/>
      <c r="H244" s="10"/>
      <c r="I244" s="11" t="s">
        <v>12</v>
      </c>
      <c r="J244" s="271">
        <f>SUM(J245:J407)</f>
        <v>0</v>
      </c>
      <c r="K244" s="295"/>
      <c r="L244" s="271">
        <f>SUM(L245:L407)</f>
        <v>0</v>
      </c>
      <c r="M244" s="338">
        <f>SUM(M245:M407)</f>
        <v>0</v>
      </c>
      <c r="N244" s="368" t="s">
        <v>12</v>
      </c>
      <c r="O244" s="413"/>
      <c r="P244" s="423">
        <f>SUM(P245:P407)</f>
        <v>0</v>
      </c>
      <c r="Q244" s="423">
        <f>SUM(Q245:Q407)</f>
        <v>0</v>
      </c>
      <c r="R244" s="423">
        <f>SUM(R245:R407)</f>
        <v>0</v>
      </c>
      <c r="S244" s="368"/>
      <c r="T244" s="368"/>
      <c r="U244" s="368"/>
      <c r="V244" s="368"/>
      <c r="W244" s="368"/>
      <c r="X244" s="368"/>
      <c r="Y244" s="369"/>
    </row>
    <row r="245" spans="2:25" x14ac:dyDescent="0.3">
      <c r="B245" s="20" t="s">
        <v>319</v>
      </c>
      <c r="C245" s="21" t="s">
        <v>320</v>
      </c>
      <c r="D245" s="21"/>
      <c r="E245" s="21" t="s">
        <v>325</v>
      </c>
      <c r="F245" s="22">
        <v>45729</v>
      </c>
      <c r="G245" s="168">
        <v>150</v>
      </c>
      <c r="H245" s="24" t="str">
        <f t="shared" ref="H245:H315" si="233">IFERROR(L245/I245,"-")</f>
        <v>-</v>
      </c>
      <c r="I245" s="25"/>
      <c r="J245" s="24">
        <f t="shared" ref="J245:J315" si="234">G245*I245</f>
        <v>0</v>
      </c>
      <c r="K245" s="26">
        <f t="shared" si="232"/>
        <v>0.25</v>
      </c>
      <c r="L245" s="24">
        <f t="shared" ref="L245:L315" si="235">J245*(1+K245)</f>
        <v>0</v>
      </c>
      <c r="M245" s="332">
        <f t="shared" ref="M245:M315" si="236">L245-J245</f>
        <v>0</v>
      </c>
      <c r="N245" s="353"/>
      <c r="O245" s="411"/>
      <c r="P245" s="421">
        <f t="shared" ref="P245:P276" si="237">O245*N245</f>
        <v>0</v>
      </c>
      <c r="Q245" s="421">
        <f t="shared" ref="Q245:Q276" si="238">J245-P245</f>
        <v>0</v>
      </c>
      <c r="R245" s="421">
        <f t="shared" ref="R245:R276" si="239">SUM(T245:Y245)</f>
        <v>0</v>
      </c>
      <c r="S245" s="354"/>
      <c r="T245" s="355"/>
      <c r="U245" s="355"/>
      <c r="V245" s="355"/>
      <c r="W245" s="355"/>
      <c r="X245" s="355"/>
      <c r="Y245" s="355"/>
    </row>
    <row r="246" spans="2:25" x14ac:dyDescent="0.3">
      <c r="B246" s="1" t="s">
        <v>319</v>
      </c>
      <c r="C246" s="21" t="s">
        <v>322</v>
      </c>
      <c r="D246" s="21"/>
      <c r="E246" s="21" t="s">
        <v>372</v>
      </c>
      <c r="F246" s="8">
        <v>45698</v>
      </c>
      <c r="G246" s="31">
        <v>113.33</v>
      </c>
      <c r="H246" s="24" t="str">
        <f t="shared" si="233"/>
        <v>-</v>
      </c>
      <c r="I246" s="25"/>
      <c r="J246" s="24">
        <f t="shared" si="234"/>
        <v>0</v>
      </c>
      <c r="K246" s="26">
        <f t="shared" si="232"/>
        <v>0.25</v>
      </c>
      <c r="L246" s="24">
        <f t="shared" si="235"/>
        <v>0</v>
      </c>
      <c r="M246" s="332">
        <f t="shared" si="236"/>
        <v>0</v>
      </c>
      <c r="N246" s="341"/>
      <c r="O246" s="415"/>
      <c r="P246" s="421">
        <f t="shared" si="237"/>
        <v>0</v>
      </c>
      <c r="Q246" s="421">
        <f t="shared" si="238"/>
        <v>0</v>
      </c>
      <c r="R246" s="421">
        <f t="shared" si="239"/>
        <v>0</v>
      </c>
      <c r="S246" s="343"/>
      <c r="T246" s="345"/>
      <c r="U246" s="345"/>
      <c r="V246" s="345"/>
      <c r="W246" s="345"/>
      <c r="X246" s="345"/>
      <c r="Y246" s="345"/>
    </row>
    <row r="247" spans="2:25" x14ac:dyDescent="0.3">
      <c r="B247" s="1" t="s">
        <v>319</v>
      </c>
      <c r="C247" s="21" t="s">
        <v>323</v>
      </c>
      <c r="D247" s="21"/>
      <c r="E247" s="21" t="s">
        <v>321</v>
      </c>
      <c r="F247" s="8">
        <v>45723</v>
      </c>
      <c r="G247" s="31">
        <v>65</v>
      </c>
      <c r="H247" s="24" t="str">
        <f t="shared" si="233"/>
        <v>-</v>
      </c>
      <c r="I247" s="25"/>
      <c r="J247" s="24">
        <f t="shared" si="234"/>
        <v>0</v>
      </c>
      <c r="K247" s="26">
        <f t="shared" si="232"/>
        <v>0.25</v>
      </c>
      <c r="L247" s="24">
        <f t="shared" si="235"/>
        <v>0</v>
      </c>
      <c r="M247" s="332">
        <f t="shared" si="236"/>
        <v>0</v>
      </c>
      <c r="N247" s="341"/>
      <c r="O247" s="415"/>
      <c r="P247" s="421">
        <f t="shared" si="237"/>
        <v>0</v>
      </c>
      <c r="Q247" s="421">
        <f t="shared" si="238"/>
        <v>0</v>
      </c>
      <c r="R247" s="421">
        <f t="shared" si="239"/>
        <v>0</v>
      </c>
      <c r="S247" s="343"/>
      <c r="T247" s="345"/>
      <c r="U247" s="345"/>
      <c r="V247" s="345"/>
      <c r="W247" s="345"/>
      <c r="X247" s="345"/>
      <c r="Y247" s="345"/>
    </row>
    <row r="248" spans="2:25" x14ac:dyDescent="0.3">
      <c r="B248" s="1" t="s">
        <v>319</v>
      </c>
      <c r="C248" s="21" t="s">
        <v>324</v>
      </c>
      <c r="D248" s="21"/>
      <c r="E248" s="21" t="s">
        <v>325</v>
      </c>
      <c r="F248" s="8">
        <v>45721</v>
      </c>
      <c r="G248" s="168">
        <v>162.5</v>
      </c>
      <c r="H248" s="24"/>
      <c r="I248" s="25"/>
      <c r="J248" s="24">
        <f>G248*I248</f>
        <v>0</v>
      </c>
      <c r="K248" s="26">
        <f>$K$5</f>
        <v>0.25</v>
      </c>
      <c r="L248" s="24">
        <f>J248*(1+K248)</f>
        <v>0</v>
      </c>
      <c r="M248" s="332">
        <f>L248-J248</f>
        <v>0</v>
      </c>
      <c r="N248" s="341"/>
      <c r="O248" s="415"/>
      <c r="P248" s="421">
        <f t="shared" si="237"/>
        <v>0</v>
      </c>
      <c r="Q248" s="421">
        <f t="shared" si="238"/>
        <v>0</v>
      </c>
      <c r="R248" s="421">
        <f t="shared" si="239"/>
        <v>0</v>
      </c>
      <c r="S248" s="343"/>
      <c r="T248" s="345"/>
      <c r="U248" s="345"/>
      <c r="V248" s="345"/>
      <c r="W248" s="345"/>
      <c r="X248" s="345"/>
      <c r="Y248" s="345"/>
    </row>
    <row r="249" spans="2:25" x14ac:dyDescent="0.3">
      <c r="B249" s="1" t="s">
        <v>319</v>
      </c>
      <c r="C249" s="21" t="s">
        <v>326</v>
      </c>
      <c r="D249" s="21"/>
      <c r="E249" s="21" t="s">
        <v>321</v>
      </c>
      <c r="F249" s="8">
        <v>45721</v>
      </c>
      <c r="G249" s="168">
        <v>163</v>
      </c>
      <c r="H249" s="24" t="str">
        <f t="shared" si="233"/>
        <v>-</v>
      </c>
      <c r="I249" s="25"/>
      <c r="J249" s="24">
        <f>G249*I249</f>
        <v>0</v>
      </c>
      <c r="K249" s="26">
        <f>$K$5</f>
        <v>0.25</v>
      </c>
      <c r="L249" s="24">
        <f>J249*(1+K249)</f>
        <v>0</v>
      </c>
      <c r="M249" s="332">
        <f>L249-J249</f>
        <v>0</v>
      </c>
      <c r="N249" s="341"/>
      <c r="O249" s="415"/>
      <c r="P249" s="421">
        <f t="shared" si="237"/>
        <v>0</v>
      </c>
      <c r="Q249" s="421">
        <f t="shared" si="238"/>
        <v>0</v>
      </c>
      <c r="R249" s="421">
        <f t="shared" si="239"/>
        <v>0</v>
      </c>
      <c r="S249" s="343"/>
      <c r="T249" s="345"/>
      <c r="U249" s="345"/>
      <c r="V249" s="345"/>
      <c r="W249" s="345"/>
      <c r="X249" s="345"/>
      <c r="Y249" s="345"/>
    </row>
    <row r="250" spans="2:25" x14ac:dyDescent="0.3">
      <c r="B250" s="1" t="s">
        <v>319</v>
      </c>
      <c r="C250" s="21" t="s">
        <v>327</v>
      </c>
      <c r="D250" s="21"/>
      <c r="E250" s="21" t="s">
        <v>218</v>
      </c>
      <c r="F250" s="36">
        <v>45497</v>
      </c>
      <c r="G250" s="23">
        <v>799</v>
      </c>
      <c r="H250" s="24" t="str">
        <f t="shared" si="233"/>
        <v>-</v>
      </c>
      <c r="I250" s="25"/>
      <c r="J250" s="24">
        <f>G250*I250</f>
        <v>0</v>
      </c>
      <c r="K250" s="26">
        <f>$K$5</f>
        <v>0.25</v>
      </c>
      <c r="L250" s="24">
        <f>J250*(1+K250)</f>
        <v>0</v>
      </c>
      <c r="M250" s="332">
        <f>L250-J250</f>
        <v>0</v>
      </c>
      <c r="N250" s="341"/>
      <c r="O250" s="415"/>
      <c r="P250" s="421">
        <f t="shared" si="237"/>
        <v>0</v>
      </c>
      <c r="Q250" s="421">
        <f t="shared" si="238"/>
        <v>0</v>
      </c>
      <c r="R250" s="421">
        <f t="shared" si="239"/>
        <v>0</v>
      </c>
      <c r="S250" s="343"/>
      <c r="T250" s="345"/>
      <c r="U250" s="345"/>
      <c r="V250" s="345"/>
      <c r="W250" s="345"/>
      <c r="X250" s="345"/>
      <c r="Y250" s="345"/>
    </row>
    <row r="251" spans="2:25" x14ac:dyDescent="0.3">
      <c r="B251" s="1" t="s">
        <v>319</v>
      </c>
      <c r="C251" s="21" t="s">
        <v>328</v>
      </c>
      <c r="D251" s="21"/>
      <c r="E251" s="21" t="s">
        <v>129</v>
      </c>
      <c r="F251" s="36">
        <v>45489</v>
      </c>
      <c r="G251" s="23">
        <v>89.95</v>
      </c>
      <c r="H251" s="24" t="str">
        <f t="shared" si="233"/>
        <v>-</v>
      </c>
      <c r="I251" s="25"/>
      <c r="J251" s="24">
        <f>G251*I251</f>
        <v>0</v>
      </c>
      <c r="K251" s="26">
        <f>$K$5</f>
        <v>0.25</v>
      </c>
      <c r="L251" s="24">
        <f>J251*(1+K251)</f>
        <v>0</v>
      </c>
      <c r="M251" s="332">
        <f>L251-J251</f>
        <v>0</v>
      </c>
      <c r="N251" s="341"/>
      <c r="O251" s="415"/>
      <c r="P251" s="421">
        <f t="shared" si="237"/>
        <v>0</v>
      </c>
      <c r="Q251" s="421">
        <f t="shared" si="238"/>
        <v>0</v>
      </c>
      <c r="R251" s="421">
        <f t="shared" si="239"/>
        <v>0</v>
      </c>
      <c r="S251" s="343"/>
      <c r="T251" s="345"/>
      <c r="U251" s="345"/>
      <c r="V251" s="345"/>
      <c r="W251" s="345"/>
      <c r="X251" s="345"/>
      <c r="Y251" s="345"/>
    </row>
    <row r="252" spans="2:25" x14ac:dyDescent="0.3">
      <c r="B252" s="1" t="s">
        <v>319</v>
      </c>
      <c r="C252" s="21" t="s">
        <v>329</v>
      </c>
      <c r="D252" s="21"/>
      <c r="E252" s="21" t="s">
        <v>321</v>
      </c>
      <c r="F252" s="36">
        <v>45698</v>
      </c>
      <c r="G252" s="23">
        <v>158</v>
      </c>
      <c r="H252" s="24" t="str">
        <f t="shared" ref="H252" si="240">IFERROR(L252/I252,"-")</f>
        <v>-</v>
      </c>
      <c r="I252" s="25"/>
      <c r="J252" s="24">
        <f>G252*I252</f>
        <v>0</v>
      </c>
      <c r="K252" s="26">
        <f>$K$5</f>
        <v>0.25</v>
      </c>
      <c r="L252" s="24">
        <f>J252*(1+K252)</f>
        <v>0</v>
      </c>
      <c r="M252" s="332">
        <f>L252-J252</f>
        <v>0</v>
      </c>
      <c r="N252" s="341"/>
      <c r="O252" s="415"/>
      <c r="P252" s="421">
        <f t="shared" si="237"/>
        <v>0</v>
      </c>
      <c r="Q252" s="421">
        <f t="shared" si="238"/>
        <v>0</v>
      </c>
      <c r="R252" s="421">
        <f t="shared" si="239"/>
        <v>0</v>
      </c>
      <c r="S252" s="343"/>
      <c r="T252" s="345"/>
      <c r="U252" s="345"/>
      <c r="V252" s="345"/>
      <c r="W252" s="345"/>
      <c r="X252" s="345"/>
      <c r="Y252" s="345"/>
    </row>
    <row r="253" spans="2:25" x14ac:dyDescent="0.3">
      <c r="B253" s="1" t="s">
        <v>319</v>
      </c>
      <c r="C253" s="13" t="s">
        <v>330</v>
      </c>
      <c r="D253" s="13"/>
      <c r="E253" s="13" t="s">
        <v>325</v>
      </c>
      <c r="F253" s="36">
        <v>45474</v>
      </c>
      <c r="G253" s="14">
        <v>159</v>
      </c>
      <c r="H253" s="24" t="str">
        <f t="shared" si="233"/>
        <v>-</v>
      </c>
      <c r="I253" s="25"/>
      <c r="J253" s="24">
        <f t="shared" si="234"/>
        <v>0</v>
      </c>
      <c r="K253" s="26">
        <f t="shared" si="232"/>
        <v>0.25</v>
      </c>
      <c r="L253" s="24">
        <f t="shared" si="235"/>
        <v>0</v>
      </c>
      <c r="M253" s="332">
        <f t="shared" si="236"/>
        <v>0</v>
      </c>
      <c r="N253" s="341"/>
      <c r="O253" s="415"/>
      <c r="P253" s="421">
        <f t="shared" si="237"/>
        <v>0</v>
      </c>
      <c r="Q253" s="421">
        <f t="shared" si="238"/>
        <v>0</v>
      </c>
      <c r="R253" s="421">
        <f t="shared" si="239"/>
        <v>0</v>
      </c>
      <c r="S253" s="343"/>
      <c r="T253" s="345"/>
      <c r="U253" s="345"/>
      <c r="V253" s="345"/>
      <c r="W253" s="345"/>
      <c r="X253" s="345"/>
      <c r="Y253" s="345"/>
    </row>
    <row r="254" spans="2:25" x14ac:dyDescent="0.3">
      <c r="B254" s="1" t="s">
        <v>319</v>
      </c>
      <c r="C254" s="13" t="s">
        <v>331</v>
      </c>
      <c r="D254" s="13"/>
      <c r="E254" s="13" t="s">
        <v>129</v>
      </c>
      <c r="F254" s="36">
        <v>45505</v>
      </c>
      <c r="G254" s="242">
        <v>109.96</v>
      </c>
      <c r="H254" s="24" t="str">
        <f t="shared" si="233"/>
        <v>-</v>
      </c>
      <c r="I254" s="25"/>
      <c r="J254" s="24">
        <f t="shared" si="234"/>
        <v>0</v>
      </c>
      <c r="K254" s="26">
        <f t="shared" si="232"/>
        <v>0.25</v>
      </c>
      <c r="L254" s="24">
        <f t="shared" si="235"/>
        <v>0</v>
      </c>
      <c r="M254" s="332">
        <f t="shared" si="236"/>
        <v>0</v>
      </c>
      <c r="N254" s="341"/>
      <c r="O254" s="415"/>
      <c r="P254" s="421">
        <f t="shared" si="237"/>
        <v>0</v>
      </c>
      <c r="Q254" s="421">
        <f t="shared" si="238"/>
        <v>0</v>
      </c>
      <c r="R254" s="421">
        <f t="shared" si="239"/>
        <v>0</v>
      </c>
      <c r="S254" s="343"/>
      <c r="T254" s="345"/>
      <c r="U254" s="345"/>
      <c r="V254" s="345"/>
      <c r="W254" s="345"/>
      <c r="X254" s="345"/>
      <c r="Y254" s="345"/>
    </row>
    <row r="255" spans="2:25" x14ac:dyDescent="0.3">
      <c r="B255" s="1" t="s">
        <v>319</v>
      </c>
      <c r="C255" s="13" t="s">
        <v>332</v>
      </c>
      <c r="D255" s="13"/>
      <c r="E255" s="13" t="s">
        <v>321</v>
      </c>
      <c r="F255" s="36">
        <v>45721</v>
      </c>
      <c r="G255" s="242">
        <v>90</v>
      </c>
      <c r="H255" s="24" t="str">
        <f t="shared" si="233"/>
        <v>-</v>
      </c>
      <c r="I255" s="25"/>
      <c r="J255" s="24">
        <f t="shared" si="234"/>
        <v>0</v>
      </c>
      <c r="K255" s="26">
        <f t="shared" si="232"/>
        <v>0.25</v>
      </c>
      <c r="L255" s="24">
        <f t="shared" si="235"/>
        <v>0</v>
      </c>
      <c r="M255" s="332">
        <f t="shared" si="236"/>
        <v>0</v>
      </c>
      <c r="N255" s="341"/>
      <c r="O255" s="415"/>
      <c r="P255" s="421">
        <f t="shared" si="237"/>
        <v>0</v>
      </c>
      <c r="Q255" s="421">
        <f t="shared" si="238"/>
        <v>0</v>
      </c>
      <c r="R255" s="421">
        <f t="shared" si="239"/>
        <v>0</v>
      </c>
      <c r="S255" s="343"/>
      <c r="T255" s="345"/>
      <c r="U255" s="345"/>
      <c r="V255" s="345"/>
      <c r="W255" s="345"/>
      <c r="X255" s="345"/>
      <c r="Y255" s="345"/>
    </row>
    <row r="256" spans="2:25" x14ac:dyDescent="0.3">
      <c r="B256" s="1" t="s">
        <v>319</v>
      </c>
      <c r="C256" s="13" t="s">
        <v>333</v>
      </c>
      <c r="D256" s="13"/>
      <c r="E256" s="13" t="s">
        <v>129</v>
      </c>
      <c r="F256" s="36">
        <v>45411</v>
      </c>
      <c r="G256" s="242">
        <v>745.21</v>
      </c>
      <c r="H256" s="24" t="str">
        <f t="shared" si="233"/>
        <v>-</v>
      </c>
      <c r="I256" s="25"/>
      <c r="J256" s="24">
        <f t="shared" si="234"/>
        <v>0</v>
      </c>
      <c r="K256" s="26">
        <f t="shared" si="232"/>
        <v>0.25</v>
      </c>
      <c r="L256" s="24">
        <f t="shared" si="235"/>
        <v>0</v>
      </c>
      <c r="M256" s="332">
        <f t="shared" si="236"/>
        <v>0</v>
      </c>
      <c r="N256" s="341"/>
      <c r="O256" s="415"/>
      <c r="P256" s="421">
        <f t="shared" si="237"/>
        <v>0</v>
      </c>
      <c r="Q256" s="421">
        <f t="shared" si="238"/>
        <v>0</v>
      </c>
      <c r="R256" s="421">
        <f t="shared" si="239"/>
        <v>0</v>
      </c>
      <c r="S256" s="343"/>
      <c r="T256" s="345"/>
      <c r="U256" s="345"/>
      <c r="V256" s="345"/>
      <c r="W256" s="345"/>
      <c r="X256" s="345"/>
      <c r="Y256" s="345"/>
    </row>
    <row r="257" spans="2:25" x14ac:dyDescent="0.3">
      <c r="B257" s="1" t="s">
        <v>319</v>
      </c>
      <c r="C257" s="13" t="s">
        <v>334</v>
      </c>
      <c r="D257" s="13"/>
      <c r="E257" s="13"/>
      <c r="F257" s="8">
        <v>45394</v>
      </c>
      <c r="G257" s="242">
        <v>686.45</v>
      </c>
      <c r="H257" s="24" t="str">
        <f t="shared" si="233"/>
        <v>-</v>
      </c>
      <c r="I257" s="25"/>
      <c r="J257" s="24">
        <f t="shared" si="234"/>
        <v>0</v>
      </c>
      <c r="K257" s="26">
        <f t="shared" si="232"/>
        <v>0.25</v>
      </c>
      <c r="L257" s="24">
        <f t="shared" si="235"/>
        <v>0</v>
      </c>
      <c r="M257" s="332">
        <f t="shared" si="236"/>
        <v>0</v>
      </c>
      <c r="N257" s="341"/>
      <c r="O257" s="415"/>
      <c r="P257" s="421">
        <f t="shared" si="237"/>
        <v>0</v>
      </c>
      <c r="Q257" s="421">
        <f t="shared" si="238"/>
        <v>0</v>
      </c>
      <c r="R257" s="421">
        <f t="shared" si="239"/>
        <v>0</v>
      </c>
      <c r="S257" s="343"/>
      <c r="T257" s="345"/>
      <c r="U257" s="345"/>
      <c r="V257" s="345"/>
      <c r="W257" s="345"/>
      <c r="X257" s="345"/>
      <c r="Y257" s="345"/>
    </row>
    <row r="258" spans="2:25" x14ac:dyDescent="0.3">
      <c r="B258" s="1" t="s">
        <v>319</v>
      </c>
      <c r="C258" s="13" t="s">
        <v>335</v>
      </c>
      <c r="D258" s="13"/>
      <c r="E258" s="13" t="s">
        <v>129</v>
      </c>
      <c r="F258" s="36">
        <v>45497</v>
      </c>
      <c r="G258" s="242">
        <v>799</v>
      </c>
      <c r="H258" s="24" t="str">
        <f t="shared" si="233"/>
        <v>-</v>
      </c>
      <c r="I258" s="25"/>
      <c r="J258" s="24">
        <f t="shared" si="234"/>
        <v>0</v>
      </c>
      <c r="K258" s="26">
        <f t="shared" si="232"/>
        <v>0.25</v>
      </c>
      <c r="L258" s="24">
        <f t="shared" si="235"/>
        <v>0</v>
      </c>
      <c r="M258" s="332">
        <f t="shared" si="236"/>
        <v>0</v>
      </c>
      <c r="N258" s="341"/>
      <c r="O258" s="415"/>
      <c r="P258" s="421">
        <f t="shared" si="237"/>
        <v>0</v>
      </c>
      <c r="Q258" s="421">
        <f t="shared" si="238"/>
        <v>0</v>
      </c>
      <c r="R258" s="421">
        <f t="shared" si="239"/>
        <v>0</v>
      </c>
      <c r="S258" s="343"/>
      <c r="T258" s="345"/>
      <c r="U258" s="345"/>
      <c r="V258" s="345"/>
      <c r="W258" s="345"/>
      <c r="X258" s="345"/>
      <c r="Y258" s="345"/>
    </row>
    <row r="259" spans="2:25" x14ac:dyDescent="0.3">
      <c r="B259" s="1" t="s">
        <v>319</v>
      </c>
      <c r="C259" s="13" t="s">
        <v>336</v>
      </c>
      <c r="D259" s="13"/>
      <c r="E259" s="13" t="s">
        <v>129</v>
      </c>
      <c r="F259" s="36">
        <v>45572</v>
      </c>
      <c r="G259" s="242">
        <v>81</v>
      </c>
      <c r="H259" s="24" t="str">
        <f t="shared" si="233"/>
        <v>-</v>
      </c>
      <c r="I259" s="25"/>
      <c r="J259" s="24">
        <f t="shared" si="234"/>
        <v>0</v>
      </c>
      <c r="K259" s="26">
        <f t="shared" si="232"/>
        <v>0.25</v>
      </c>
      <c r="L259" s="24">
        <f t="shared" si="235"/>
        <v>0</v>
      </c>
      <c r="M259" s="332">
        <f t="shared" si="236"/>
        <v>0</v>
      </c>
      <c r="N259" s="341"/>
      <c r="O259" s="415"/>
      <c r="P259" s="421">
        <f t="shared" si="237"/>
        <v>0</v>
      </c>
      <c r="Q259" s="421">
        <f t="shared" si="238"/>
        <v>0</v>
      </c>
      <c r="R259" s="421">
        <f t="shared" si="239"/>
        <v>0</v>
      </c>
      <c r="S259" s="343"/>
      <c r="T259" s="345"/>
      <c r="U259" s="345"/>
      <c r="V259" s="345"/>
      <c r="W259" s="345"/>
      <c r="X259" s="345"/>
      <c r="Y259" s="345"/>
    </row>
    <row r="260" spans="2:25" x14ac:dyDescent="0.3">
      <c r="B260" s="1" t="s">
        <v>319</v>
      </c>
      <c r="C260" s="13" t="s">
        <v>337</v>
      </c>
      <c r="D260" s="13"/>
      <c r="E260" s="13" t="s">
        <v>129</v>
      </c>
      <c r="F260" s="36">
        <v>45514</v>
      </c>
      <c r="G260" s="242">
        <v>325</v>
      </c>
      <c r="H260" s="24" t="str">
        <f t="shared" si="233"/>
        <v>-</v>
      </c>
      <c r="I260" s="25"/>
      <c r="J260" s="24">
        <f t="shared" si="234"/>
        <v>0</v>
      </c>
      <c r="K260" s="26">
        <f t="shared" si="232"/>
        <v>0.25</v>
      </c>
      <c r="L260" s="24">
        <f t="shared" si="235"/>
        <v>0</v>
      </c>
      <c r="M260" s="332">
        <f t="shared" si="236"/>
        <v>0</v>
      </c>
      <c r="N260" s="341"/>
      <c r="O260" s="415"/>
      <c r="P260" s="421">
        <f t="shared" si="237"/>
        <v>0</v>
      </c>
      <c r="Q260" s="421">
        <f t="shared" si="238"/>
        <v>0</v>
      </c>
      <c r="R260" s="421">
        <f t="shared" si="239"/>
        <v>0</v>
      </c>
      <c r="S260" s="343"/>
      <c r="T260" s="345"/>
      <c r="U260" s="345"/>
      <c r="V260" s="345"/>
      <c r="W260" s="345"/>
      <c r="X260" s="345"/>
      <c r="Y260" s="345"/>
    </row>
    <row r="261" spans="2:25" x14ac:dyDescent="0.3">
      <c r="B261" s="1" t="s">
        <v>319</v>
      </c>
      <c r="C261" s="13" t="s">
        <v>338</v>
      </c>
      <c r="D261" s="13"/>
      <c r="E261" s="13" t="s">
        <v>321</v>
      </c>
      <c r="F261" s="36">
        <v>45665</v>
      </c>
      <c r="G261" s="242">
        <v>45</v>
      </c>
      <c r="H261" s="24" t="str">
        <f t="shared" si="233"/>
        <v>-</v>
      </c>
      <c r="I261" s="25"/>
      <c r="J261" s="24">
        <f t="shared" si="234"/>
        <v>0</v>
      </c>
      <c r="K261" s="26">
        <f t="shared" si="232"/>
        <v>0.25</v>
      </c>
      <c r="L261" s="24">
        <f t="shared" si="235"/>
        <v>0</v>
      </c>
      <c r="M261" s="332">
        <f t="shared" si="236"/>
        <v>0</v>
      </c>
      <c r="N261" s="341"/>
      <c r="O261" s="415"/>
      <c r="P261" s="421">
        <f t="shared" si="237"/>
        <v>0</v>
      </c>
      <c r="Q261" s="421">
        <f t="shared" si="238"/>
        <v>0</v>
      </c>
      <c r="R261" s="421">
        <f t="shared" si="239"/>
        <v>0</v>
      </c>
      <c r="S261" s="343"/>
      <c r="T261" s="345"/>
      <c r="U261" s="345"/>
      <c r="V261" s="345"/>
      <c r="W261" s="345"/>
      <c r="X261" s="345"/>
      <c r="Y261" s="345"/>
    </row>
    <row r="262" spans="2:25" x14ac:dyDescent="0.3">
      <c r="B262" s="1" t="s">
        <v>319</v>
      </c>
      <c r="C262" s="13" t="s">
        <v>340</v>
      </c>
      <c r="D262" s="13"/>
      <c r="E262" s="13" t="s">
        <v>341</v>
      </c>
      <c r="F262" s="36">
        <v>45528</v>
      </c>
      <c r="G262" s="242">
        <v>129.80000000000001</v>
      </c>
      <c r="H262" s="24" t="str">
        <f t="shared" si="233"/>
        <v>-</v>
      </c>
      <c r="I262" s="25"/>
      <c r="J262" s="24">
        <f t="shared" si="234"/>
        <v>0</v>
      </c>
      <c r="K262" s="26">
        <f t="shared" si="232"/>
        <v>0.25</v>
      </c>
      <c r="L262" s="24">
        <f t="shared" si="235"/>
        <v>0</v>
      </c>
      <c r="M262" s="332">
        <f t="shared" si="236"/>
        <v>0</v>
      </c>
      <c r="N262" s="341"/>
      <c r="O262" s="415"/>
      <c r="P262" s="421">
        <f t="shared" si="237"/>
        <v>0</v>
      </c>
      <c r="Q262" s="421">
        <f t="shared" si="238"/>
        <v>0</v>
      </c>
      <c r="R262" s="421">
        <f t="shared" si="239"/>
        <v>0</v>
      </c>
      <c r="S262" s="343"/>
      <c r="T262" s="345"/>
      <c r="U262" s="345"/>
      <c r="V262" s="345"/>
      <c r="W262" s="345"/>
      <c r="X262" s="345"/>
      <c r="Y262" s="345"/>
    </row>
    <row r="263" spans="2:25" x14ac:dyDescent="0.3">
      <c r="B263" s="1" t="s">
        <v>319</v>
      </c>
      <c r="C263" s="13" t="s">
        <v>342</v>
      </c>
      <c r="D263" s="13"/>
      <c r="E263" s="13" t="s">
        <v>343</v>
      </c>
      <c r="F263" s="36">
        <v>45525</v>
      </c>
      <c r="G263" s="242">
        <v>485</v>
      </c>
      <c r="H263" s="24" t="str">
        <f t="shared" si="233"/>
        <v>-</v>
      </c>
      <c r="I263" s="25"/>
      <c r="J263" s="24">
        <f t="shared" si="234"/>
        <v>0</v>
      </c>
      <c r="K263" s="26">
        <f t="shared" si="232"/>
        <v>0.25</v>
      </c>
      <c r="L263" s="24">
        <f t="shared" si="235"/>
        <v>0</v>
      </c>
      <c r="M263" s="332">
        <f t="shared" si="236"/>
        <v>0</v>
      </c>
      <c r="N263" s="341"/>
      <c r="O263" s="415"/>
      <c r="P263" s="421">
        <f t="shared" si="237"/>
        <v>0</v>
      </c>
      <c r="Q263" s="421">
        <f t="shared" si="238"/>
        <v>0</v>
      </c>
      <c r="R263" s="421">
        <f t="shared" si="239"/>
        <v>0</v>
      </c>
      <c r="S263" s="343"/>
      <c r="T263" s="345"/>
      <c r="U263" s="345"/>
      <c r="V263" s="345"/>
      <c r="W263" s="345"/>
      <c r="X263" s="345"/>
      <c r="Y263" s="345"/>
    </row>
    <row r="264" spans="2:25" x14ac:dyDescent="0.3">
      <c r="B264" s="1" t="s">
        <v>319</v>
      </c>
      <c r="C264" s="13" t="s">
        <v>344</v>
      </c>
      <c r="D264" s="13"/>
      <c r="E264" s="13"/>
      <c r="F264" s="36">
        <v>45525</v>
      </c>
      <c r="G264" s="242">
        <v>603</v>
      </c>
      <c r="H264" s="24" t="str">
        <f t="shared" si="233"/>
        <v>-</v>
      </c>
      <c r="I264" s="25"/>
      <c r="J264" s="24">
        <f t="shared" si="234"/>
        <v>0</v>
      </c>
      <c r="K264" s="26">
        <f t="shared" si="232"/>
        <v>0.25</v>
      </c>
      <c r="L264" s="24">
        <f t="shared" si="235"/>
        <v>0</v>
      </c>
      <c r="M264" s="332">
        <f t="shared" si="236"/>
        <v>0</v>
      </c>
      <c r="N264" s="341"/>
      <c r="O264" s="415"/>
      <c r="P264" s="421">
        <f t="shared" si="237"/>
        <v>0</v>
      </c>
      <c r="Q264" s="421">
        <f t="shared" si="238"/>
        <v>0</v>
      </c>
      <c r="R264" s="421">
        <f t="shared" si="239"/>
        <v>0</v>
      </c>
      <c r="S264" s="343"/>
      <c r="T264" s="345"/>
      <c r="U264" s="345"/>
      <c r="V264" s="345"/>
      <c r="W264" s="345"/>
      <c r="X264" s="345"/>
      <c r="Y264" s="345"/>
    </row>
    <row r="265" spans="2:25" x14ac:dyDescent="0.3">
      <c r="B265" s="1" t="s">
        <v>319</v>
      </c>
      <c r="C265" s="13" t="s">
        <v>345</v>
      </c>
      <c r="D265" s="13"/>
      <c r="E265" s="13" t="s">
        <v>321</v>
      </c>
      <c r="F265" s="36">
        <v>45743</v>
      </c>
      <c r="G265" s="242">
        <v>130</v>
      </c>
      <c r="H265" s="24" t="str">
        <f t="shared" si="233"/>
        <v>-</v>
      </c>
      <c r="I265" s="25"/>
      <c r="J265" s="24">
        <f t="shared" si="234"/>
        <v>0</v>
      </c>
      <c r="K265" s="26">
        <f t="shared" si="232"/>
        <v>0.25</v>
      </c>
      <c r="L265" s="24">
        <f t="shared" si="235"/>
        <v>0</v>
      </c>
      <c r="M265" s="332">
        <f t="shared" si="236"/>
        <v>0</v>
      </c>
      <c r="N265" s="341"/>
      <c r="O265" s="415"/>
      <c r="P265" s="421">
        <f t="shared" si="237"/>
        <v>0</v>
      </c>
      <c r="Q265" s="421">
        <f t="shared" si="238"/>
        <v>0</v>
      </c>
      <c r="R265" s="421">
        <f t="shared" si="239"/>
        <v>0</v>
      </c>
      <c r="S265" s="343"/>
      <c r="T265" s="345"/>
      <c r="U265" s="345"/>
      <c r="V265" s="345"/>
      <c r="W265" s="345"/>
      <c r="X265" s="345"/>
      <c r="Y265" s="345"/>
    </row>
    <row r="266" spans="2:25" x14ac:dyDescent="0.3">
      <c r="B266" s="1" t="s">
        <v>319</v>
      </c>
      <c r="C266" s="13" t="s">
        <v>346</v>
      </c>
      <c r="D266" s="13"/>
      <c r="E266" s="13"/>
      <c r="F266" s="36">
        <v>45525</v>
      </c>
      <c r="G266" s="242">
        <v>796</v>
      </c>
      <c r="H266" s="24" t="str">
        <f t="shared" si="233"/>
        <v>-</v>
      </c>
      <c r="I266" s="25"/>
      <c r="J266" s="24">
        <f t="shared" si="234"/>
        <v>0</v>
      </c>
      <c r="K266" s="26">
        <f t="shared" si="232"/>
        <v>0.25</v>
      </c>
      <c r="L266" s="24">
        <f t="shared" si="235"/>
        <v>0</v>
      </c>
      <c r="M266" s="332">
        <f t="shared" si="236"/>
        <v>0</v>
      </c>
      <c r="N266" s="341"/>
      <c r="O266" s="415"/>
      <c r="P266" s="421">
        <f t="shared" si="237"/>
        <v>0</v>
      </c>
      <c r="Q266" s="421">
        <f t="shared" si="238"/>
        <v>0</v>
      </c>
      <c r="R266" s="421">
        <f t="shared" si="239"/>
        <v>0</v>
      </c>
      <c r="S266" s="343"/>
      <c r="T266" s="345"/>
      <c r="U266" s="345"/>
      <c r="V266" s="345"/>
      <c r="W266" s="345"/>
      <c r="X266" s="345"/>
      <c r="Y266" s="345"/>
    </row>
    <row r="267" spans="2:25" x14ac:dyDescent="0.3">
      <c r="B267" s="1" t="s">
        <v>319</v>
      </c>
      <c r="C267" s="13" t="s">
        <v>347</v>
      </c>
      <c r="D267" s="13"/>
      <c r="E267" s="13"/>
      <c r="F267" s="36">
        <v>45525</v>
      </c>
      <c r="G267" s="242">
        <v>205.35</v>
      </c>
      <c r="H267" s="24" t="str">
        <f t="shared" si="233"/>
        <v>-</v>
      </c>
      <c r="I267" s="25"/>
      <c r="J267" s="24">
        <f t="shared" si="234"/>
        <v>0</v>
      </c>
      <c r="K267" s="26">
        <f t="shared" si="232"/>
        <v>0.25</v>
      </c>
      <c r="L267" s="24">
        <f t="shared" si="235"/>
        <v>0</v>
      </c>
      <c r="M267" s="332">
        <f t="shared" si="236"/>
        <v>0</v>
      </c>
      <c r="N267" s="341"/>
      <c r="O267" s="415"/>
      <c r="P267" s="421">
        <f t="shared" si="237"/>
        <v>0</v>
      </c>
      <c r="Q267" s="421">
        <f t="shared" si="238"/>
        <v>0</v>
      </c>
      <c r="R267" s="421">
        <f t="shared" si="239"/>
        <v>0</v>
      </c>
      <c r="S267" s="343"/>
      <c r="T267" s="345"/>
      <c r="U267" s="345"/>
      <c r="V267" s="345"/>
      <c r="W267" s="345"/>
      <c r="X267" s="345"/>
      <c r="Y267" s="345"/>
    </row>
    <row r="268" spans="2:25" x14ac:dyDescent="0.3">
      <c r="B268" s="1" t="s">
        <v>319</v>
      </c>
      <c r="C268" s="13" t="s">
        <v>348</v>
      </c>
      <c r="D268" s="13"/>
      <c r="E268" s="13" t="s">
        <v>325</v>
      </c>
      <c r="F268" s="36">
        <v>45740</v>
      </c>
      <c r="G268" s="242">
        <v>450</v>
      </c>
      <c r="H268" s="24" t="str">
        <f t="shared" si="233"/>
        <v>-</v>
      </c>
      <c r="I268" s="25"/>
      <c r="J268" s="24">
        <f t="shared" si="234"/>
        <v>0</v>
      </c>
      <c r="K268" s="26">
        <f t="shared" si="232"/>
        <v>0.25</v>
      </c>
      <c r="L268" s="24">
        <f t="shared" si="235"/>
        <v>0</v>
      </c>
      <c r="M268" s="332">
        <f t="shared" si="236"/>
        <v>0</v>
      </c>
      <c r="N268" s="341"/>
      <c r="O268" s="415"/>
      <c r="P268" s="421">
        <f t="shared" si="237"/>
        <v>0</v>
      </c>
      <c r="Q268" s="421">
        <f t="shared" si="238"/>
        <v>0</v>
      </c>
      <c r="R268" s="421">
        <f t="shared" si="239"/>
        <v>0</v>
      </c>
      <c r="S268" s="343"/>
      <c r="T268" s="345"/>
      <c r="U268" s="345"/>
      <c r="V268" s="345"/>
      <c r="W268" s="345"/>
      <c r="X268" s="345"/>
      <c r="Y268" s="345"/>
    </row>
    <row r="269" spans="2:25" x14ac:dyDescent="0.3">
      <c r="B269" s="1" t="s">
        <v>319</v>
      </c>
      <c r="C269" s="13" t="s">
        <v>349</v>
      </c>
      <c r="D269" s="13"/>
      <c r="E269" s="13"/>
      <c r="F269" s="8">
        <v>45525</v>
      </c>
      <c r="G269" s="242">
        <v>48.84</v>
      </c>
      <c r="H269" s="24" t="str">
        <f t="shared" si="233"/>
        <v>-</v>
      </c>
      <c r="I269" s="25"/>
      <c r="J269" s="24">
        <f t="shared" si="234"/>
        <v>0</v>
      </c>
      <c r="K269" s="26">
        <f t="shared" si="232"/>
        <v>0.25</v>
      </c>
      <c r="L269" s="24">
        <f t="shared" si="235"/>
        <v>0</v>
      </c>
      <c r="M269" s="332">
        <f t="shared" si="236"/>
        <v>0</v>
      </c>
      <c r="N269" s="341"/>
      <c r="O269" s="415"/>
      <c r="P269" s="421">
        <f t="shared" si="237"/>
        <v>0</v>
      </c>
      <c r="Q269" s="421">
        <f t="shared" si="238"/>
        <v>0</v>
      </c>
      <c r="R269" s="421">
        <f t="shared" si="239"/>
        <v>0</v>
      </c>
      <c r="S269" s="343"/>
      <c r="T269" s="345"/>
      <c r="U269" s="345"/>
      <c r="V269" s="345"/>
      <c r="W269" s="345"/>
      <c r="X269" s="345"/>
      <c r="Y269" s="345"/>
    </row>
    <row r="270" spans="2:25" x14ac:dyDescent="0.3">
      <c r="B270" s="1" t="s">
        <v>319</v>
      </c>
      <c r="C270" s="13" t="s">
        <v>350</v>
      </c>
      <c r="D270" s="13"/>
      <c r="E270" s="13" t="s">
        <v>218</v>
      </c>
      <c r="F270" s="172">
        <v>45699</v>
      </c>
      <c r="G270" s="242">
        <v>179</v>
      </c>
      <c r="H270" s="24" t="str">
        <f t="shared" si="233"/>
        <v>-</v>
      </c>
      <c r="I270" s="25"/>
      <c r="J270" s="24">
        <f t="shared" si="234"/>
        <v>0</v>
      </c>
      <c r="K270" s="26">
        <f t="shared" si="232"/>
        <v>0.25</v>
      </c>
      <c r="L270" s="24">
        <f t="shared" si="235"/>
        <v>0</v>
      </c>
      <c r="M270" s="332">
        <f t="shared" si="236"/>
        <v>0</v>
      </c>
      <c r="N270" s="341"/>
      <c r="O270" s="415"/>
      <c r="P270" s="421">
        <f t="shared" si="237"/>
        <v>0</v>
      </c>
      <c r="Q270" s="421">
        <f t="shared" si="238"/>
        <v>0</v>
      </c>
      <c r="R270" s="421">
        <f t="shared" si="239"/>
        <v>0</v>
      </c>
      <c r="S270" s="343"/>
      <c r="T270" s="345"/>
      <c r="U270" s="345"/>
      <c r="V270" s="345"/>
      <c r="W270" s="345"/>
      <c r="X270" s="345"/>
      <c r="Y270" s="345"/>
    </row>
    <row r="271" spans="2:25" x14ac:dyDescent="0.3">
      <c r="B271" s="1" t="s">
        <v>319</v>
      </c>
      <c r="C271" s="13" t="s">
        <v>351</v>
      </c>
      <c r="D271" s="13"/>
      <c r="E271" s="13" t="s">
        <v>815</v>
      </c>
      <c r="F271" s="8">
        <v>45699</v>
      </c>
      <c r="G271" s="242">
        <v>221.71</v>
      </c>
      <c r="H271" s="24" t="str">
        <f t="shared" si="233"/>
        <v>-</v>
      </c>
      <c r="I271" s="25"/>
      <c r="J271" s="24">
        <f t="shared" si="234"/>
        <v>0</v>
      </c>
      <c r="K271" s="26">
        <f t="shared" si="232"/>
        <v>0.25</v>
      </c>
      <c r="L271" s="24">
        <f t="shared" si="235"/>
        <v>0</v>
      </c>
      <c r="M271" s="332">
        <f t="shared" si="236"/>
        <v>0</v>
      </c>
      <c r="N271" s="341"/>
      <c r="O271" s="415"/>
      <c r="P271" s="421">
        <f t="shared" si="237"/>
        <v>0</v>
      </c>
      <c r="Q271" s="421">
        <f t="shared" si="238"/>
        <v>0</v>
      </c>
      <c r="R271" s="421">
        <f t="shared" si="239"/>
        <v>0</v>
      </c>
      <c r="S271" s="343"/>
      <c r="T271" s="345"/>
      <c r="U271" s="345"/>
      <c r="V271" s="345"/>
      <c r="W271" s="345"/>
      <c r="X271" s="345"/>
      <c r="Y271" s="345"/>
    </row>
    <row r="272" spans="2:25" x14ac:dyDescent="0.3">
      <c r="B272" s="1" t="s">
        <v>319</v>
      </c>
      <c r="C272" s="13" t="s">
        <v>352</v>
      </c>
      <c r="D272" s="13"/>
      <c r="E272" s="13" t="s">
        <v>129</v>
      </c>
      <c r="F272" s="8">
        <v>45525</v>
      </c>
      <c r="G272" s="242">
        <v>789.91</v>
      </c>
      <c r="H272" s="24" t="str">
        <f t="shared" si="233"/>
        <v>-</v>
      </c>
      <c r="I272" s="25"/>
      <c r="J272" s="24">
        <f t="shared" si="234"/>
        <v>0</v>
      </c>
      <c r="K272" s="26">
        <f t="shared" si="232"/>
        <v>0.25</v>
      </c>
      <c r="L272" s="24">
        <f t="shared" si="235"/>
        <v>0</v>
      </c>
      <c r="M272" s="332">
        <f t="shared" si="236"/>
        <v>0</v>
      </c>
      <c r="N272" s="341"/>
      <c r="O272" s="415"/>
      <c r="P272" s="421">
        <f t="shared" si="237"/>
        <v>0</v>
      </c>
      <c r="Q272" s="421">
        <f t="shared" si="238"/>
        <v>0</v>
      </c>
      <c r="R272" s="421">
        <f t="shared" si="239"/>
        <v>0</v>
      </c>
      <c r="S272" s="343"/>
      <c r="T272" s="345"/>
      <c r="U272" s="345"/>
      <c r="V272" s="345"/>
      <c r="W272" s="345"/>
      <c r="X272" s="345"/>
      <c r="Y272" s="345"/>
    </row>
    <row r="273" spans="2:25" x14ac:dyDescent="0.3">
      <c r="B273" s="1" t="s">
        <v>319</v>
      </c>
      <c r="C273" s="13" t="s">
        <v>353</v>
      </c>
      <c r="D273" s="13"/>
      <c r="E273" s="13"/>
      <c r="F273" s="8">
        <v>45525</v>
      </c>
      <c r="G273" s="242">
        <v>433.33</v>
      </c>
      <c r="H273" s="24" t="str">
        <f t="shared" si="233"/>
        <v>-</v>
      </c>
      <c r="I273" s="25"/>
      <c r="J273" s="24">
        <f t="shared" si="234"/>
        <v>0</v>
      </c>
      <c r="K273" s="26">
        <f t="shared" si="232"/>
        <v>0.25</v>
      </c>
      <c r="L273" s="24">
        <f t="shared" si="235"/>
        <v>0</v>
      </c>
      <c r="M273" s="332">
        <f t="shared" si="236"/>
        <v>0</v>
      </c>
      <c r="N273" s="341"/>
      <c r="O273" s="415"/>
      <c r="P273" s="421">
        <f t="shared" si="237"/>
        <v>0</v>
      </c>
      <c r="Q273" s="421">
        <f t="shared" si="238"/>
        <v>0</v>
      </c>
      <c r="R273" s="421">
        <f t="shared" si="239"/>
        <v>0</v>
      </c>
      <c r="S273" s="343"/>
      <c r="T273" s="345"/>
      <c r="U273" s="345"/>
      <c r="V273" s="345"/>
      <c r="W273" s="345"/>
      <c r="X273" s="345"/>
      <c r="Y273" s="345"/>
    </row>
    <row r="274" spans="2:25" x14ac:dyDescent="0.3">
      <c r="B274" s="1" t="s">
        <v>319</v>
      </c>
      <c r="C274" s="13" t="s">
        <v>354</v>
      </c>
      <c r="D274" s="13"/>
      <c r="E274" s="13"/>
      <c r="F274" s="8">
        <v>45525</v>
      </c>
      <c r="G274" s="242">
        <v>316.8</v>
      </c>
      <c r="H274" s="24" t="str">
        <f t="shared" si="233"/>
        <v>-</v>
      </c>
      <c r="I274" s="25"/>
      <c r="J274" s="24">
        <f t="shared" si="234"/>
        <v>0</v>
      </c>
      <c r="K274" s="26">
        <f t="shared" si="232"/>
        <v>0.25</v>
      </c>
      <c r="L274" s="24">
        <f t="shared" si="235"/>
        <v>0</v>
      </c>
      <c r="M274" s="332">
        <f t="shared" si="236"/>
        <v>0</v>
      </c>
      <c r="N274" s="341"/>
      <c r="O274" s="415"/>
      <c r="P274" s="421">
        <f t="shared" si="237"/>
        <v>0</v>
      </c>
      <c r="Q274" s="421">
        <f t="shared" si="238"/>
        <v>0</v>
      </c>
      <c r="R274" s="421">
        <f t="shared" si="239"/>
        <v>0</v>
      </c>
      <c r="S274" s="343"/>
      <c r="T274" s="345"/>
      <c r="U274" s="345"/>
      <c r="V274" s="345"/>
      <c r="W274" s="345"/>
      <c r="X274" s="345"/>
      <c r="Y274" s="345"/>
    </row>
    <row r="275" spans="2:25" x14ac:dyDescent="0.3">
      <c r="B275" s="1" t="s">
        <v>319</v>
      </c>
      <c r="C275" s="13" t="s">
        <v>355</v>
      </c>
      <c r="D275" s="13"/>
      <c r="E275" s="13"/>
      <c r="F275" s="172">
        <v>45525</v>
      </c>
      <c r="G275" s="242">
        <v>282.75</v>
      </c>
      <c r="H275" s="24" t="str">
        <f t="shared" si="233"/>
        <v>-</v>
      </c>
      <c r="I275" s="25"/>
      <c r="J275" s="24">
        <f t="shared" si="234"/>
        <v>0</v>
      </c>
      <c r="K275" s="26">
        <f t="shared" si="232"/>
        <v>0.25</v>
      </c>
      <c r="L275" s="24">
        <f t="shared" si="235"/>
        <v>0</v>
      </c>
      <c r="M275" s="332">
        <f t="shared" si="236"/>
        <v>0</v>
      </c>
      <c r="N275" s="341"/>
      <c r="O275" s="415"/>
      <c r="P275" s="421">
        <f t="shared" si="237"/>
        <v>0</v>
      </c>
      <c r="Q275" s="421">
        <f t="shared" si="238"/>
        <v>0</v>
      </c>
      <c r="R275" s="421">
        <f t="shared" si="239"/>
        <v>0</v>
      </c>
      <c r="S275" s="343"/>
      <c r="T275" s="345"/>
      <c r="U275" s="345"/>
      <c r="V275" s="345"/>
      <c r="W275" s="345"/>
      <c r="X275" s="345"/>
      <c r="Y275" s="345"/>
    </row>
    <row r="276" spans="2:25" x14ac:dyDescent="0.3">
      <c r="B276" s="1" t="s">
        <v>319</v>
      </c>
      <c r="C276" s="13" t="s">
        <v>356</v>
      </c>
      <c r="D276" s="13"/>
      <c r="E276" s="13" t="s">
        <v>218</v>
      </c>
      <c r="F276" s="8">
        <v>45497</v>
      </c>
      <c r="G276" s="242">
        <v>799</v>
      </c>
      <c r="H276" s="24" t="str">
        <f t="shared" si="233"/>
        <v>-</v>
      </c>
      <c r="I276" s="25"/>
      <c r="J276" s="24">
        <f t="shared" si="234"/>
        <v>0</v>
      </c>
      <c r="K276" s="26">
        <f t="shared" si="232"/>
        <v>0.25</v>
      </c>
      <c r="L276" s="24">
        <f t="shared" si="235"/>
        <v>0</v>
      </c>
      <c r="M276" s="332">
        <f t="shared" si="236"/>
        <v>0</v>
      </c>
      <c r="N276" s="341"/>
      <c r="O276" s="415"/>
      <c r="P276" s="421">
        <f t="shared" si="237"/>
        <v>0</v>
      </c>
      <c r="Q276" s="421">
        <f t="shared" si="238"/>
        <v>0</v>
      </c>
      <c r="R276" s="421">
        <f t="shared" si="239"/>
        <v>0</v>
      </c>
      <c r="S276" s="343"/>
      <c r="T276" s="345"/>
      <c r="U276" s="345"/>
      <c r="V276" s="345"/>
      <c r="W276" s="345"/>
      <c r="X276" s="345"/>
      <c r="Y276" s="345"/>
    </row>
    <row r="277" spans="2:25" x14ac:dyDescent="0.3">
      <c r="B277" s="1" t="s">
        <v>319</v>
      </c>
      <c r="C277" s="13" t="s">
        <v>357</v>
      </c>
      <c r="D277" s="13"/>
      <c r="E277" s="13"/>
      <c r="F277" s="172">
        <v>45525</v>
      </c>
      <c r="G277" s="242">
        <v>876.34</v>
      </c>
      <c r="H277" s="24" t="str">
        <f t="shared" si="233"/>
        <v>-</v>
      </c>
      <c r="I277" s="25"/>
      <c r="J277" s="24">
        <f t="shared" si="234"/>
        <v>0</v>
      </c>
      <c r="K277" s="26">
        <f t="shared" si="232"/>
        <v>0.25</v>
      </c>
      <c r="L277" s="24">
        <f t="shared" si="235"/>
        <v>0</v>
      </c>
      <c r="M277" s="332">
        <f t="shared" si="236"/>
        <v>0</v>
      </c>
      <c r="N277" s="341"/>
      <c r="O277" s="415"/>
      <c r="P277" s="421">
        <f t="shared" ref="P277:P308" si="241">O277*N277</f>
        <v>0</v>
      </c>
      <c r="Q277" s="421">
        <f t="shared" ref="Q277:Q308" si="242">J277-P277</f>
        <v>0</v>
      </c>
      <c r="R277" s="421">
        <f t="shared" ref="R277:R308" si="243">SUM(T277:Y277)</f>
        <v>0</v>
      </c>
      <c r="S277" s="343"/>
      <c r="T277" s="345"/>
      <c r="U277" s="345"/>
      <c r="V277" s="345"/>
      <c r="W277" s="345"/>
      <c r="X277" s="345"/>
      <c r="Y277" s="345"/>
    </row>
    <row r="278" spans="2:25" x14ac:dyDescent="0.3">
      <c r="B278" s="1" t="s">
        <v>319</v>
      </c>
      <c r="C278" s="13" t="s">
        <v>358</v>
      </c>
      <c r="D278" s="13"/>
      <c r="E278" s="13" t="s">
        <v>325</v>
      </c>
      <c r="F278" s="8">
        <v>45673</v>
      </c>
      <c r="G278" s="242">
        <v>302.87</v>
      </c>
      <c r="H278" s="24" t="str">
        <f t="shared" si="233"/>
        <v>-</v>
      </c>
      <c r="I278" s="25"/>
      <c r="J278" s="24">
        <f t="shared" si="234"/>
        <v>0</v>
      </c>
      <c r="K278" s="26">
        <f t="shared" si="232"/>
        <v>0.25</v>
      </c>
      <c r="L278" s="24">
        <f t="shared" si="235"/>
        <v>0</v>
      </c>
      <c r="M278" s="332">
        <f t="shared" si="236"/>
        <v>0</v>
      </c>
      <c r="N278" s="341"/>
      <c r="O278" s="415"/>
      <c r="P278" s="421">
        <f t="shared" si="241"/>
        <v>0</v>
      </c>
      <c r="Q278" s="421">
        <f t="shared" si="242"/>
        <v>0</v>
      </c>
      <c r="R278" s="421">
        <f t="shared" si="243"/>
        <v>0</v>
      </c>
      <c r="S278" s="343"/>
      <c r="T278" s="345"/>
      <c r="U278" s="345"/>
      <c r="V278" s="345"/>
      <c r="W278" s="345"/>
      <c r="X278" s="345"/>
      <c r="Y278" s="345"/>
    </row>
    <row r="279" spans="2:25" x14ac:dyDescent="0.3">
      <c r="B279" s="1" t="s">
        <v>319</v>
      </c>
      <c r="C279" s="13" t="s">
        <v>359</v>
      </c>
      <c r="D279" s="13"/>
      <c r="E279" s="13"/>
      <c r="F279" s="8">
        <v>45548</v>
      </c>
      <c r="G279" s="242">
        <v>1053</v>
      </c>
      <c r="H279" s="24" t="str">
        <f t="shared" si="233"/>
        <v>-</v>
      </c>
      <c r="I279" s="25"/>
      <c r="J279" s="24">
        <f t="shared" si="234"/>
        <v>0</v>
      </c>
      <c r="K279" s="26">
        <f t="shared" si="232"/>
        <v>0.25</v>
      </c>
      <c r="L279" s="24">
        <f t="shared" si="235"/>
        <v>0</v>
      </c>
      <c r="M279" s="332">
        <f t="shared" si="236"/>
        <v>0</v>
      </c>
      <c r="N279" s="341"/>
      <c r="O279" s="415"/>
      <c r="P279" s="421">
        <f t="shared" si="241"/>
        <v>0</v>
      </c>
      <c r="Q279" s="421">
        <f t="shared" si="242"/>
        <v>0</v>
      </c>
      <c r="R279" s="421">
        <f t="shared" si="243"/>
        <v>0</v>
      </c>
      <c r="S279" s="343"/>
      <c r="T279" s="345"/>
      <c r="U279" s="345"/>
      <c r="V279" s="345"/>
      <c r="W279" s="345"/>
      <c r="X279" s="345"/>
      <c r="Y279" s="345"/>
    </row>
    <row r="280" spans="2:25" x14ac:dyDescent="0.3">
      <c r="B280" s="1" t="s">
        <v>319</v>
      </c>
      <c r="C280" s="13" t="s">
        <v>360</v>
      </c>
      <c r="D280" s="13"/>
      <c r="E280" s="13" t="s">
        <v>321</v>
      </c>
      <c r="F280" s="8">
        <v>45461</v>
      </c>
      <c r="G280" s="242">
        <v>1472.61</v>
      </c>
      <c r="H280" s="24" t="str">
        <f t="shared" si="233"/>
        <v>-</v>
      </c>
      <c r="I280" s="25"/>
      <c r="J280" s="24">
        <f t="shared" si="234"/>
        <v>0</v>
      </c>
      <c r="K280" s="26">
        <f t="shared" si="232"/>
        <v>0.25</v>
      </c>
      <c r="L280" s="24">
        <f t="shared" si="235"/>
        <v>0</v>
      </c>
      <c r="M280" s="332">
        <f t="shared" si="236"/>
        <v>0</v>
      </c>
      <c r="N280" s="341"/>
      <c r="O280" s="415"/>
      <c r="P280" s="421">
        <f t="shared" si="241"/>
        <v>0</v>
      </c>
      <c r="Q280" s="421">
        <f t="shared" si="242"/>
        <v>0</v>
      </c>
      <c r="R280" s="421">
        <f t="shared" si="243"/>
        <v>0</v>
      </c>
      <c r="S280" s="343"/>
      <c r="T280" s="345"/>
      <c r="U280" s="345"/>
      <c r="V280" s="345"/>
      <c r="W280" s="345"/>
      <c r="X280" s="345"/>
      <c r="Y280" s="345"/>
    </row>
    <row r="281" spans="2:25" x14ac:dyDescent="0.3">
      <c r="B281" s="1" t="s">
        <v>319</v>
      </c>
      <c r="C281" s="13" t="s">
        <v>361</v>
      </c>
      <c r="D281" s="13"/>
      <c r="E281" s="13"/>
      <c r="F281" s="8">
        <v>45754</v>
      </c>
      <c r="G281" s="242">
        <v>1305</v>
      </c>
      <c r="H281" s="24" t="str">
        <f t="shared" si="233"/>
        <v>-</v>
      </c>
      <c r="I281" s="25"/>
      <c r="J281" s="24">
        <f t="shared" si="234"/>
        <v>0</v>
      </c>
      <c r="K281" s="26">
        <f t="shared" si="232"/>
        <v>0.25</v>
      </c>
      <c r="L281" s="24">
        <f t="shared" si="235"/>
        <v>0</v>
      </c>
      <c r="M281" s="332">
        <f t="shared" si="236"/>
        <v>0</v>
      </c>
      <c r="N281" s="341"/>
      <c r="O281" s="415"/>
      <c r="P281" s="421">
        <f t="shared" si="241"/>
        <v>0</v>
      </c>
      <c r="Q281" s="421">
        <f t="shared" si="242"/>
        <v>0</v>
      </c>
      <c r="R281" s="421">
        <f t="shared" si="243"/>
        <v>0</v>
      </c>
      <c r="S281" s="343"/>
      <c r="T281" s="345"/>
      <c r="U281" s="345"/>
      <c r="V281" s="345"/>
      <c r="W281" s="345"/>
      <c r="X281" s="345"/>
      <c r="Y281" s="345"/>
    </row>
    <row r="282" spans="2:25" x14ac:dyDescent="0.3">
      <c r="B282" s="1" t="s">
        <v>319</v>
      </c>
      <c r="C282" s="13" t="s">
        <v>362</v>
      </c>
      <c r="D282" s="13"/>
      <c r="E282" s="13"/>
      <c r="F282" s="8">
        <v>45754</v>
      </c>
      <c r="G282" s="242">
        <v>2718.16</v>
      </c>
      <c r="H282" s="24" t="str">
        <f t="shared" si="233"/>
        <v>-</v>
      </c>
      <c r="I282" s="25"/>
      <c r="J282" s="24">
        <f t="shared" si="234"/>
        <v>0</v>
      </c>
      <c r="K282" s="26">
        <f t="shared" si="232"/>
        <v>0.25</v>
      </c>
      <c r="L282" s="24">
        <f t="shared" si="235"/>
        <v>0</v>
      </c>
      <c r="M282" s="332">
        <f t="shared" si="236"/>
        <v>0</v>
      </c>
      <c r="N282" s="341"/>
      <c r="O282" s="415"/>
      <c r="P282" s="421">
        <f t="shared" si="241"/>
        <v>0</v>
      </c>
      <c r="Q282" s="421">
        <f t="shared" si="242"/>
        <v>0</v>
      </c>
      <c r="R282" s="421">
        <f t="shared" si="243"/>
        <v>0</v>
      </c>
      <c r="S282" s="343"/>
      <c r="T282" s="345"/>
      <c r="U282" s="345"/>
      <c r="V282" s="345"/>
      <c r="W282" s="345"/>
      <c r="X282" s="345"/>
      <c r="Y282" s="345"/>
    </row>
    <row r="283" spans="2:25" x14ac:dyDescent="0.3">
      <c r="B283" s="1" t="s">
        <v>319</v>
      </c>
      <c r="C283" s="13" t="s">
        <v>363</v>
      </c>
      <c r="D283" s="13"/>
      <c r="E283" s="13" t="s">
        <v>339</v>
      </c>
      <c r="F283" s="8">
        <v>45394</v>
      </c>
      <c r="G283" s="14">
        <v>3484.35</v>
      </c>
      <c r="H283" s="24" t="str">
        <f t="shared" si="233"/>
        <v>-</v>
      </c>
      <c r="I283" s="25"/>
      <c r="J283" s="24">
        <f t="shared" si="234"/>
        <v>0</v>
      </c>
      <c r="K283" s="26">
        <f t="shared" si="232"/>
        <v>0.25</v>
      </c>
      <c r="L283" s="24">
        <f t="shared" si="235"/>
        <v>0</v>
      </c>
      <c r="M283" s="332">
        <f t="shared" si="236"/>
        <v>0</v>
      </c>
      <c r="N283" s="341"/>
      <c r="O283" s="415"/>
      <c r="P283" s="421">
        <f t="shared" si="241"/>
        <v>0</v>
      </c>
      <c r="Q283" s="421">
        <f t="shared" si="242"/>
        <v>0</v>
      </c>
      <c r="R283" s="421">
        <f t="shared" si="243"/>
        <v>0</v>
      </c>
      <c r="S283" s="343"/>
      <c r="T283" s="345"/>
      <c r="U283" s="345"/>
      <c r="V283" s="345"/>
      <c r="W283" s="345"/>
      <c r="X283" s="345"/>
      <c r="Y283" s="345"/>
    </row>
    <row r="284" spans="2:25" x14ac:dyDescent="0.3">
      <c r="B284" s="1" t="s">
        <v>319</v>
      </c>
      <c r="C284" s="13" t="s">
        <v>364</v>
      </c>
      <c r="D284" s="13"/>
      <c r="E284" s="13" t="s">
        <v>339</v>
      </c>
      <c r="F284" s="8">
        <v>45394</v>
      </c>
      <c r="G284" s="14">
        <v>4095.65</v>
      </c>
      <c r="H284" s="24" t="str">
        <f t="shared" si="233"/>
        <v>-</v>
      </c>
      <c r="I284" s="25"/>
      <c r="J284" s="24">
        <f t="shared" si="234"/>
        <v>0</v>
      </c>
      <c r="K284" s="26">
        <f t="shared" si="232"/>
        <v>0.25</v>
      </c>
      <c r="L284" s="24">
        <f t="shared" si="235"/>
        <v>0</v>
      </c>
      <c r="M284" s="332">
        <f t="shared" si="236"/>
        <v>0</v>
      </c>
      <c r="N284" s="341"/>
      <c r="O284" s="415"/>
      <c r="P284" s="421">
        <f t="shared" si="241"/>
        <v>0</v>
      </c>
      <c r="Q284" s="421">
        <f t="shared" si="242"/>
        <v>0</v>
      </c>
      <c r="R284" s="421">
        <f t="shared" si="243"/>
        <v>0</v>
      </c>
      <c r="S284" s="343"/>
      <c r="T284" s="345"/>
      <c r="U284" s="345"/>
      <c r="V284" s="345"/>
      <c r="W284" s="345"/>
      <c r="X284" s="345"/>
      <c r="Y284" s="345"/>
    </row>
    <row r="285" spans="2:25" x14ac:dyDescent="0.3">
      <c r="B285" s="1" t="s">
        <v>319</v>
      </c>
      <c r="C285" s="13" t="s">
        <v>365</v>
      </c>
      <c r="D285" s="13"/>
      <c r="E285" s="13" t="s">
        <v>339</v>
      </c>
      <c r="F285" s="8">
        <v>45429</v>
      </c>
      <c r="G285" s="14">
        <v>975</v>
      </c>
      <c r="H285" s="24" t="str">
        <f t="shared" si="233"/>
        <v>-</v>
      </c>
      <c r="I285" s="25"/>
      <c r="J285" s="24">
        <f t="shared" si="234"/>
        <v>0</v>
      </c>
      <c r="K285" s="26">
        <f t="shared" si="232"/>
        <v>0.25</v>
      </c>
      <c r="L285" s="24">
        <f t="shared" si="235"/>
        <v>0</v>
      </c>
      <c r="M285" s="332">
        <f t="shared" si="236"/>
        <v>0</v>
      </c>
      <c r="N285" s="341"/>
      <c r="O285" s="415"/>
      <c r="P285" s="421">
        <f t="shared" si="241"/>
        <v>0</v>
      </c>
      <c r="Q285" s="421">
        <f t="shared" si="242"/>
        <v>0</v>
      </c>
      <c r="R285" s="421">
        <f t="shared" si="243"/>
        <v>0</v>
      </c>
      <c r="S285" s="343"/>
      <c r="T285" s="345"/>
      <c r="U285" s="345"/>
      <c r="V285" s="345"/>
      <c r="W285" s="345"/>
      <c r="X285" s="345"/>
      <c r="Y285" s="345"/>
    </row>
    <row r="286" spans="2:25" ht="15" customHeight="1" x14ac:dyDescent="0.3">
      <c r="B286" s="1" t="s">
        <v>319</v>
      </c>
      <c r="C286" s="13" t="s">
        <v>366</v>
      </c>
      <c r="D286" s="13"/>
      <c r="E286" s="13" t="s">
        <v>367</v>
      </c>
      <c r="F286" s="8">
        <v>45671</v>
      </c>
      <c r="G286" s="14">
        <v>181.8</v>
      </c>
      <c r="H286" s="24" t="str">
        <f t="shared" si="233"/>
        <v>-</v>
      </c>
      <c r="I286" s="25"/>
      <c r="J286" s="24">
        <f t="shared" si="234"/>
        <v>0</v>
      </c>
      <c r="K286" s="26">
        <f t="shared" si="232"/>
        <v>0.25</v>
      </c>
      <c r="L286" s="24">
        <f t="shared" si="235"/>
        <v>0</v>
      </c>
      <c r="M286" s="332">
        <f t="shared" si="236"/>
        <v>0</v>
      </c>
      <c r="N286" s="341"/>
      <c r="O286" s="415"/>
      <c r="P286" s="421">
        <f t="shared" si="241"/>
        <v>0</v>
      </c>
      <c r="Q286" s="421">
        <f t="shared" si="242"/>
        <v>0</v>
      </c>
      <c r="R286" s="421">
        <f t="shared" si="243"/>
        <v>0</v>
      </c>
      <c r="S286" s="343"/>
      <c r="T286" s="345"/>
      <c r="U286" s="345"/>
      <c r="V286" s="345"/>
      <c r="W286" s="345"/>
      <c r="X286" s="345"/>
      <c r="Y286" s="345"/>
    </row>
    <row r="287" spans="2:25" x14ac:dyDescent="0.3">
      <c r="B287" s="1" t="s">
        <v>319</v>
      </c>
      <c r="C287" s="13" t="s">
        <v>368</v>
      </c>
      <c r="D287" s="13"/>
      <c r="E287" s="13" t="s">
        <v>325</v>
      </c>
      <c r="F287" s="8">
        <v>45665</v>
      </c>
      <c r="G287" s="14">
        <v>550</v>
      </c>
      <c r="H287" s="24" t="str">
        <f t="shared" si="233"/>
        <v>-</v>
      </c>
      <c r="I287" s="25"/>
      <c r="J287" s="24">
        <f t="shared" si="234"/>
        <v>0</v>
      </c>
      <c r="K287" s="26">
        <f t="shared" si="232"/>
        <v>0.25</v>
      </c>
      <c r="L287" s="24">
        <f t="shared" si="235"/>
        <v>0</v>
      </c>
      <c r="M287" s="332">
        <f t="shared" si="236"/>
        <v>0</v>
      </c>
      <c r="N287" s="341"/>
      <c r="O287" s="415"/>
      <c r="P287" s="421">
        <f t="shared" si="241"/>
        <v>0</v>
      </c>
      <c r="Q287" s="421">
        <f t="shared" si="242"/>
        <v>0</v>
      </c>
      <c r="R287" s="421">
        <f t="shared" si="243"/>
        <v>0</v>
      </c>
      <c r="S287" s="343"/>
      <c r="T287" s="345"/>
      <c r="U287" s="345"/>
      <c r="V287" s="345"/>
      <c r="W287" s="345"/>
      <c r="X287" s="345"/>
      <c r="Y287" s="345"/>
    </row>
    <row r="288" spans="2:25" x14ac:dyDescent="0.3">
      <c r="B288" s="1" t="s">
        <v>319</v>
      </c>
      <c r="C288" s="13" t="s">
        <v>369</v>
      </c>
      <c r="D288" s="13"/>
      <c r="E288" s="13" t="s">
        <v>339</v>
      </c>
      <c r="F288" s="8">
        <v>45394</v>
      </c>
      <c r="G288" s="14">
        <v>1638.26</v>
      </c>
      <c r="H288" s="24" t="str">
        <f t="shared" si="233"/>
        <v>-</v>
      </c>
      <c r="I288" s="25"/>
      <c r="J288" s="24">
        <f t="shared" si="234"/>
        <v>0</v>
      </c>
      <c r="K288" s="26">
        <f t="shared" si="232"/>
        <v>0.25</v>
      </c>
      <c r="L288" s="24">
        <f t="shared" si="235"/>
        <v>0</v>
      </c>
      <c r="M288" s="332">
        <f t="shared" si="236"/>
        <v>0</v>
      </c>
      <c r="N288" s="341"/>
      <c r="O288" s="415"/>
      <c r="P288" s="421">
        <f t="shared" si="241"/>
        <v>0</v>
      </c>
      <c r="Q288" s="421">
        <f t="shared" si="242"/>
        <v>0</v>
      </c>
      <c r="R288" s="421">
        <f t="shared" si="243"/>
        <v>0</v>
      </c>
      <c r="S288" s="343"/>
      <c r="T288" s="345"/>
      <c r="U288" s="345"/>
      <c r="V288" s="345"/>
      <c r="W288" s="345"/>
      <c r="X288" s="345"/>
      <c r="Y288" s="345"/>
    </row>
    <row r="289" spans="2:25" x14ac:dyDescent="0.3">
      <c r="B289" s="1" t="s">
        <v>319</v>
      </c>
      <c r="C289" s="13" t="s">
        <v>370</v>
      </c>
      <c r="D289" s="13"/>
      <c r="E289" s="13" t="s">
        <v>339</v>
      </c>
      <c r="F289" s="8"/>
      <c r="G289" s="14">
        <v>3003.48</v>
      </c>
      <c r="H289" s="24" t="str">
        <f t="shared" si="233"/>
        <v>-</v>
      </c>
      <c r="I289" s="25"/>
      <c r="J289" s="24">
        <f t="shared" si="234"/>
        <v>0</v>
      </c>
      <c r="K289" s="26">
        <f t="shared" si="232"/>
        <v>0.25</v>
      </c>
      <c r="L289" s="24">
        <f t="shared" si="235"/>
        <v>0</v>
      </c>
      <c r="M289" s="332">
        <f t="shared" si="236"/>
        <v>0</v>
      </c>
      <c r="N289" s="341"/>
      <c r="O289" s="415"/>
      <c r="P289" s="421">
        <f t="shared" si="241"/>
        <v>0</v>
      </c>
      <c r="Q289" s="421">
        <f t="shared" si="242"/>
        <v>0</v>
      </c>
      <c r="R289" s="421">
        <f t="shared" si="243"/>
        <v>0</v>
      </c>
      <c r="S289" s="343"/>
      <c r="T289" s="345"/>
      <c r="U289" s="345"/>
      <c r="V289" s="345"/>
      <c r="W289" s="345"/>
      <c r="X289" s="345"/>
      <c r="Y289" s="345"/>
    </row>
    <row r="290" spans="2:25" x14ac:dyDescent="0.3">
      <c r="B290" s="1" t="s">
        <v>319</v>
      </c>
      <c r="C290" s="13" t="s">
        <v>371</v>
      </c>
      <c r="D290" s="13"/>
      <c r="E290" s="13" t="s">
        <v>372</v>
      </c>
      <c r="F290" s="8">
        <v>45489</v>
      </c>
      <c r="G290" s="14">
        <v>2553</v>
      </c>
      <c r="H290" s="24" t="str">
        <f t="shared" si="233"/>
        <v>-</v>
      </c>
      <c r="I290" s="25"/>
      <c r="J290" s="24">
        <f t="shared" si="234"/>
        <v>0</v>
      </c>
      <c r="K290" s="26">
        <f t="shared" si="232"/>
        <v>0.25</v>
      </c>
      <c r="L290" s="24">
        <f t="shared" si="235"/>
        <v>0</v>
      </c>
      <c r="M290" s="332">
        <f t="shared" si="236"/>
        <v>0</v>
      </c>
      <c r="N290" s="341"/>
      <c r="O290" s="415"/>
      <c r="P290" s="421">
        <f t="shared" si="241"/>
        <v>0</v>
      </c>
      <c r="Q290" s="421">
        <f t="shared" si="242"/>
        <v>0</v>
      </c>
      <c r="R290" s="421">
        <f t="shared" si="243"/>
        <v>0</v>
      </c>
      <c r="S290" s="343"/>
      <c r="T290" s="345"/>
      <c r="U290" s="345"/>
      <c r="V290" s="345"/>
      <c r="W290" s="345"/>
      <c r="X290" s="345"/>
      <c r="Y290" s="345"/>
    </row>
    <row r="291" spans="2:25" x14ac:dyDescent="0.3">
      <c r="B291" s="1" t="s">
        <v>319</v>
      </c>
      <c r="C291" s="13" t="s">
        <v>373</v>
      </c>
      <c r="D291" s="13"/>
      <c r="E291" s="13"/>
      <c r="F291" s="8"/>
      <c r="G291" s="14"/>
      <c r="H291" s="24" t="str">
        <f t="shared" si="233"/>
        <v>-</v>
      </c>
      <c r="I291" s="25"/>
      <c r="J291" s="24">
        <f t="shared" si="234"/>
        <v>0</v>
      </c>
      <c r="K291" s="26">
        <f t="shared" si="232"/>
        <v>0.25</v>
      </c>
      <c r="L291" s="24">
        <f t="shared" si="235"/>
        <v>0</v>
      </c>
      <c r="M291" s="332">
        <f t="shared" si="236"/>
        <v>0</v>
      </c>
      <c r="N291" s="341"/>
      <c r="O291" s="415"/>
      <c r="P291" s="421">
        <f t="shared" si="241"/>
        <v>0</v>
      </c>
      <c r="Q291" s="421">
        <f t="shared" si="242"/>
        <v>0</v>
      </c>
      <c r="R291" s="421">
        <f t="shared" si="243"/>
        <v>0</v>
      </c>
      <c r="S291" s="343"/>
      <c r="T291" s="345"/>
      <c r="U291" s="345"/>
      <c r="V291" s="345"/>
      <c r="W291" s="345"/>
      <c r="X291" s="345"/>
      <c r="Y291" s="345"/>
    </row>
    <row r="292" spans="2:25" x14ac:dyDescent="0.3">
      <c r="B292" s="1" t="s">
        <v>319</v>
      </c>
      <c r="C292" s="13" t="s">
        <v>374</v>
      </c>
      <c r="D292" s="13"/>
      <c r="E292" s="13"/>
      <c r="F292" s="8"/>
      <c r="G292" s="14"/>
      <c r="H292" s="24" t="str">
        <f t="shared" si="233"/>
        <v>-</v>
      </c>
      <c r="I292" s="25"/>
      <c r="J292" s="24">
        <f t="shared" si="234"/>
        <v>0</v>
      </c>
      <c r="K292" s="26">
        <f t="shared" si="232"/>
        <v>0.25</v>
      </c>
      <c r="L292" s="24">
        <f t="shared" si="235"/>
        <v>0</v>
      </c>
      <c r="M292" s="332">
        <f t="shared" si="236"/>
        <v>0</v>
      </c>
      <c r="N292" s="341"/>
      <c r="O292" s="415"/>
      <c r="P292" s="421">
        <f t="shared" si="241"/>
        <v>0</v>
      </c>
      <c r="Q292" s="421">
        <f t="shared" si="242"/>
        <v>0</v>
      </c>
      <c r="R292" s="421">
        <f t="shared" si="243"/>
        <v>0</v>
      </c>
      <c r="S292" s="343"/>
      <c r="T292" s="345"/>
      <c r="U292" s="345"/>
      <c r="V292" s="345"/>
      <c r="W292" s="345"/>
      <c r="X292" s="345"/>
      <c r="Y292" s="345"/>
    </row>
    <row r="293" spans="2:25" x14ac:dyDescent="0.3">
      <c r="B293" s="1" t="s">
        <v>319</v>
      </c>
      <c r="C293" s="13" t="s">
        <v>375</v>
      </c>
      <c r="D293" s="13"/>
      <c r="E293" s="13"/>
      <c r="F293" s="8"/>
      <c r="G293" s="14"/>
      <c r="H293" s="24" t="str">
        <f t="shared" si="233"/>
        <v>-</v>
      </c>
      <c r="I293" s="25"/>
      <c r="J293" s="24">
        <f t="shared" si="234"/>
        <v>0</v>
      </c>
      <c r="K293" s="26">
        <f t="shared" si="232"/>
        <v>0.25</v>
      </c>
      <c r="L293" s="24">
        <f t="shared" si="235"/>
        <v>0</v>
      </c>
      <c r="M293" s="332">
        <f t="shared" si="236"/>
        <v>0</v>
      </c>
      <c r="N293" s="341"/>
      <c r="O293" s="415"/>
      <c r="P293" s="421">
        <f t="shared" si="241"/>
        <v>0</v>
      </c>
      <c r="Q293" s="421">
        <f t="shared" si="242"/>
        <v>0</v>
      </c>
      <c r="R293" s="421">
        <f t="shared" si="243"/>
        <v>0</v>
      </c>
      <c r="S293" s="343"/>
      <c r="T293" s="345"/>
      <c r="U293" s="345"/>
      <c r="V293" s="345"/>
      <c r="W293" s="345"/>
      <c r="X293" s="345"/>
      <c r="Y293" s="345"/>
    </row>
    <row r="294" spans="2:25" x14ac:dyDescent="0.3">
      <c r="B294" s="1" t="s">
        <v>319</v>
      </c>
      <c r="C294" s="13" t="s">
        <v>376</v>
      </c>
      <c r="D294" s="135"/>
      <c r="E294" s="13" t="s">
        <v>377</v>
      </c>
      <c r="F294" s="8"/>
      <c r="G294" s="14">
        <v>1415</v>
      </c>
      <c r="H294" s="24" t="str">
        <f t="shared" si="233"/>
        <v>-</v>
      </c>
      <c r="I294" s="25"/>
      <c r="J294" s="24">
        <f t="shared" si="234"/>
        <v>0</v>
      </c>
      <c r="K294" s="26">
        <f t="shared" si="232"/>
        <v>0.25</v>
      </c>
      <c r="L294" s="24">
        <f t="shared" si="235"/>
        <v>0</v>
      </c>
      <c r="M294" s="332">
        <f t="shared" si="236"/>
        <v>0</v>
      </c>
      <c r="N294" s="341"/>
      <c r="O294" s="415"/>
      <c r="P294" s="421">
        <f t="shared" si="241"/>
        <v>0</v>
      </c>
      <c r="Q294" s="421">
        <f t="shared" si="242"/>
        <v>0</v>
      </c>
      <c r="R294" s="421">
        <f t="shared" si="243"/>
        <v>0</v>
      </c>
      <c r="S294" s="343"/>
      <c r="T294" s="345"/>
      <c r="U294" s="345"/>
      <c r="V294" s="345"/>
      <c r="W294" s="345"/>
      <c r="X294" s="345"/>
      <c r="Y294" s="345"/>
    </row>
    <row r="295" spans="2:25" x14ac:dyDescent="0.3">
      <c r="B295" s="1" t="s">
        <v>319</v>
      </c>
      <c r="C295" s="13" t="s">
        <v>378</v>
      </c>
      <c r="D295" s="13" t="s">
        <v>379</v>
      </c>
      <c r="E295" s="13" t="s">
        <v>372</v>
      </c>
      <c r="F295" s="8">
        <v>45572</v>
      </c>
      <c r="G295" s="14">
        <v>3703.38</v>
      </c>
      <c r="H295" s="24" t="str">
        <f t="shared" si="233"/>
        <v>-</v>
      </c>
      <c r="I295" s="25"/>
      <c r="J295" s="24">
        <f t="shared" si="234"/>
        <v>0</v>
      </c>
      <c r="K295" s="26">
        <f t="shared" si="232"/>
        <v>0.25</v>
      </c>
      <c r="L295" s="24">
        <f t="shared" si="235"/>
        <v>0</v>
      </c>
      <c r="M295" s="332">
        <f t="shared" si="236"/>
        <v>0</v>
      </c>
      <c r="N295" s="341"/>
      <c r="O295" s="415"/>
      <c r="P295" s="421">
        <f t="shared" si="241"/>
        <v>0</v>
      </c>
      <c r="Q295" s="421">
        <f t="shared" si="242"/>
        <v>0</v>
      </c>
      <c r="R295" s="421">
        <f t="shared" si="243"/>
        <v>0</v>
      </c>
      <c r="S295" s="343"/>
      <c r="T295" s="345"/>
      <c r="U295" s="345"/>
      <c r="V295" s="345"/>
      <c r="W295" s="345"/>
      <c r="X295" s="345"/>
      <c r="Y295" s="345"/>
    </row>
    <row r="296" spans="2:25" x14ac:dyDescent="0.3">
      <c r="B296" s="1" t="s">
        <v>319</v>
      </c>
      <c r="C296" s="13" t="s">
        <v>380</v>
      </c>
      <c r="D296" s="13"/>
      <c r="E296" s="13" t="s">
        <v>339</v>
      </c>
      <c r="F296" s="8">
        <v>45589</v>
      </c>
      <c r="G296" s="14">
        <v>2031.37</v>
      </c>
      <c r="H296" s="24" t="str">
        <f t="shared" si="233"/>
        <v>-</v>
      </c>
      <c r="I296" s="25"/>
      <c r="J296" s="24">
        <f t="shared" si="234"/>
        <v>0</v>
      </c>
      <c r="K296" s="26">
        <f t="shared" si="232"/>
        <v>0.25</v>
      </c>
      <c r="L296" s="24">
        <f t="shared" si="235"/>
        <v>0</v>
      </c>
      <c r="M296" s="332">
        <f t="shared" si="236"/>
        <v>0</v>
      </c>
      <c r="N296" s="341"/>
      <c r="O296" s="415"/>
      <c r="P296" s="421">
        <f t="shared" si="241"/>
        <v>0</v>
      </c>
      <c r="Q296" s="421">
        <f t="shared" si="242"/>
        <v>0</v>
      </c>
      <c r="R296" s="421">
        <f t="shared" si="243"/>
        <v>0</v>
      </c>
      <c r="S296" s="343"/>
      <c r="T296" s="345"/>
      <c r="U296" s="345"/>
      <c r="V296" s="345"/>
      <c r="W296" s="345"/>
      <c r="X296" s="345"/>
      <c r="Y296" s="345"/>
    </row>
    <row r="297" spans="2:25" x14ac:dyDescent="0.3">
      <c r="B297" s="1" t="s">
        <v>319</v>
      </c>
      <c r="C297" s="13" t="s">
        <v>381</v>
      </c>
      <c r="D297" s="13"/>
      <c r="E297" s="13" t="s">
        <v>321</v>
      </c>
      <c r="F297" s="8">
        <v>45532</v>
      </c>
      <c r="G297" s="14">
        <v>3703.38</v>
      </c>
      <c r="H297" s="24" t="str">
        <f t="shared" si="233"/>
        <v>-</v>
      </c>
      <c r="I297" s="25"/>
      <c r="J297" s="24">
        <f t="shared" si="234"/>
        <v>0</v>
      </c>
      <c r="K297" s="26">
        <f t="shared" si="232"/>
        <v>0.25</v>
      </c>
      <c r="L297" s="24">
        <f t="shared" si="235"/>
        <v>0</v>
      </c>
      <c r="M297" s="332">
        <f t="shared" si="236"/>
        <v>0</v>
      </c>
      <c r="N297" s="341"/>
      <c r="O297" s="415"/>
      <c r="P297" s="421">
        <f t="shared" si="241"/>
        <v>0</v>
      </c>
      <c r="Q297" s="421">
        <f t="shared" si="242"/>
        <v>0</v>
      </c>
      <c r="R297" s="421">
        <f t="shared" si="243"/>
        <v>0</v>
      </c>
      <c r="S297" s="343"/>
      <c r="T297" s="345"/>
      <c r="U297" s="345"/>
      <c r="V297" s="345"/>
      <c r="W297" s="345"/>
      <c r="X297" s="345"/>
      <c r="Y297" s="345"/>
    </row>
    <row r="298" spans="2:25" x14ac:dyDescent="0.3">
      <c r="B298" s="1" t="s">
        <v>319</v>
      </c>
      <c r="C298" s="13" t="s">
        <v>382</v>
      </c>
      <c r="D298" s="13"/>
      <c r="E298" s="13" t="s">
        <v>129</v>
      </c>
      <c r="F298" s="8">
        <v>45622</v>
      </c>
      <c r="G298" s="14">
        <v>5866</v>
      </c>
      <c r="H298" s="24" t="str">
        <f t="shared" si="233"/>
        <v>-</v>
      </c>
      <c r="I298" s="25"/>
      <c r="J298" s="24">
        <f t="shared" si="234"/>
        <v>0</v>
      </c>
      <c r="K298" s="26">
        <f t="shared" ref="K298:K366" si="244">$K$5</f>
        <v>0.25</v>
      </c>
      <c r="L298" s="24">
        <f t="shared" si="235"/>
        <v>0</v>
      </c>
      <c r="M298" s="332">
        <f t="shared" si="236"/>
        <v>0</v>
      </c>
      <c r="N298" s="341"/>
      <c r="O298" s="415"/>
      <c r="P298" s="421">
        <f t="shared" si="241"/>
        <v>0</v>
      </c>
      <c r="Q298" s="421">
        <f t="shared" si="242"/>
        <v>0</v>
      </c>
      <c r="R298" s="421">
        <f t="shared" si="243"/>
        <v>0</v>
      </c>
      <c r="S298" s="343"/>
      <c r="T298" s="345"/>
      <c r="U298" s="345"/>
      <c r="V298" s="345"/>
      <c r="W298" s="345"/>
      <c r="X298" s="345"/>
      <c r="Y298" s="345"/>
    </row>
    <row r="299" spans="2:25" x14ac:dyDescent="0.3">
      <c r="B299" s="1" t="s">
        <v>319</v>
      </c>
      <c r="C299" s="13" t="s">
        <v>383</v>
      </c>
      <c r="D299" s="13"/>
      <c r="E299" s="13" t="s">
        <v>339</v>
      </c>
      <c r="F299" s="8">
        <v>45394</v>
      </c>
      <c r="G299" s="14">
        <v>2246.96</v>
      </c>
      <c r="H299" s="24" t="str">
        <f t="shared" si="233"/>
        <v>-</v>
      </c>
      <c r="I299" s="25"/>
      <c r="J299" s="24">
        <f t="shared" si="234"/>
        <v>0</v>
      </c>
      <c r="K299" s="26">
        <f t="shared" si="244"/>
        <v>0.25</v>
      </c>
      <c r="L299" s="24">
        <f t="shared" si="235"/>
        <v>0</v>
      </c>
      <c r="M299" s="332">
        <f t="shared" si="236"/>
        <v>0</v>
      </c>
      <c r="N299" s="341"/>
      <c r="O299" s="415"/>
      <c r="P299" s="421">
        <f t="shared" si="241"/>
        <v>0</v>
      </c>
      <c r="Q299" s="421">
        <f t="shared" si="242"/>
        <v>0</v>
      </c>
      <c r="R299" s="421">
        <f t="shared" si="243"/>
        <v>0</v>
      </c>
      <c r="S299" s="343"/>
      <c r="T299" s="345"/>
      <c r="U299" s="345"/>
      <c r="V299" s="345"/>
      <c r="W299" s="345"/>
      <c r="X299" s="345"/>
      <c r="Y299" s="345"/>
    </row>
    <row r="300" spans="2:25" x14ac:dyDescent="0.3">
      <c r="B300" s="1" t="s">
        <v>319</v>
      </c>
      <c r="C300" s="13" t="s">
        <v>384</v>
      </c>
      <c r="D300" s="13" t="s">
        <v>385</v>
      </c>
      <c r="E300" s="13" t="s">
        <v>386</v>
      </c>
      <c r="F300" s="8">
        <v>45329</v>
      </c>
      <c r="G300" s="14">
        <v>4779.13</v>
      </c>
      <c r="H300" s="24" t="str">
        <f t="shared" si="233"/>
        <v>-</v>
      </c>
      <c r="I300" s="25"/>
      <c r="J300" s="24">
        <f t="shared" si="234"/>
        <v>0</v>
      </c>
      <c r="K300" s="26">
        <f t="shared" si="244"/>
        <v>0.25</v>
      </c>
      <c r="L300" s="24">
        <f t="shared" si="235"/>
        <v>0</v>
      </c>
      <c r="M300" s="332">
        <f t="shared" si="236"/>
        <v>0</v>
      </c>
      <c r="N300" s="341"/>
      <c r="O300" s="415"/>
      <c r="P300" s="421">
        <f t="shared" si="241"/>
        <v>0</v>
      </c>
      <c r="Q300" s="421">
        <f t="shared" si="242"/>
        <v>0</v>
      </c>
      <c r="R300" s="421">
        <f t="shared" si="243"/>
        <v>0</v>
      </c>
      <c r="S300" s="343"/>
      <c r="T300" s="345"/>
      <c r="U300" s="345"/>
      <c r="V300" s="345"/>
      <c r="W300" s="345"/>
      <c r="X300" s="345"/>
      <c r="Y300" s="345"/>
    </row>
    <row r="301" spans="2:25" x14ac:dyDescent="0.3">
      <c r="B301" s="1" t="s">
        <v>319</v>
      </c>
      <c r="C301" s="13" t="s">
        <v>387</v>
      </c>
      <c r="D301" s="13"/>
      <c r="E301" s="13" t="s">
        <v>388</v>
      </c>
      <c r="F301" s="8">
        <v>45329</v>
      </c>
      <c r="G301" s="14">
        <v>3484</v>
      </c>
      <c r="H301" s="24" t="str">
        <f t="shared" si="233"/>
        <v>-</v>
      </c>
      <c r="I301" s="25"/>
      <c r="J301" s="24">
        <f t="shared" si="234"/>
        <v>0</v>
      </c>
      <c r="K301" s="26">
        <f t="shared" si="244"/>
        <v>0.25</v>
      </c>
      <c r="L301" s="24">
        <f t="shared" si="235"/>
        <v>0</v>
      </c>
      <c r="M301" s="332">
        <f t="shared" si="236"/>
        <v>0</v>
      </c>
      <c r="N301" s="341"/>
      <c r="O301" s="415"/>
      <c r="P301" s="421">
        <f t="shared" si="241"/>
        <v>0</v>
      </c>
      <c r="Q301" s="421">
        <f t="shared" si="242"/>
        <v>0</v>
      </c>
      <c r="R301" s="421">
        <f t="shared" si="243"/>
        <v>0</v>
      </c>
      <c r="S301" s="343"/>
      <c r="T301" s="345"/>
      <c r="U301" s="345"/>
      <c r="V301" s="345"/>
      <c r="W301" s="345"/>
      <c r="X301" s="345"/>
      <c r="Y301" s="345"/>
    </row>
    <row r="302" spans="2:25" x14ac:dyDescent="0.3">
      <c r="B302" s="1" t="s">
        <v>319</v>
      </c>
      <c r="C302" s="13" t="s">
        <v>389</v>
      </c>
      <c r="D302" s="13"/>
      <c r="E302" s="13" t="s">
        <v>814</v>
      </c>
      <c r="F302" s="8">
        <v>45693</v>
      </c>
      <c r="G302" s="14">
        <v>1325.33</v>
      </c>
      <c r="H302" s="24"/>
      <c r="I302" s="25"/>
      <c r="J302" s="24">
        <f t="shared" ref="J302:J310" si="245">G302*I302</f>
        <v>0</v>
      </c>
      <c r="K302" s="26">
        <f t="shared" ref="K302:K310" si="246">$K$5</f>
        <v>0.25</v>
      </c>
      <c r="L302" s="24">
        <f t="shared" ref="L302:L310" si="247">J302*(1+K302)</f>
        <v>0</v>
      </c>
      <c r="M302" s="332">
        <f t="shared" ref="M302:M310" si="248">L302-J302</f>
        <v>0</v>
      </c>
      <c r="N302" s="341"/>
      <c r="O302" s="415"/>
      <c r="P302" s="421">
        <f t="shared" si="241"/>
        <v>0</v>
      </c>
      <c r="Q302" s="421">
        <f t="shared" si="242"/>
        <v>0</v>
      </c>
      <c r="R302" s="421">
        <f t="shared" si="243"/>
        <v>0</v>
      </c>
      <c r="S302" s="343"/>
      <c r="T302" s="345"/>
      <c r="U302" s="345"/>
      <c r="V302" s="345"/>
      <c r="W302" s="345"/>
      <c r="X302" s="345"/>
      <c r="Y302" s="345"/>
    </row>
    <row r="303" spans="2:25" x14ac:dyDescent="0.3">
      <c r="B303" s="1" t="s">
        <v>319</v>
      </c>
      <c r="C303" s="13" t="s">
        <v>390</v>
      </c>
      <c r="D303" s="13"/>
      <c r="E303" s="13" t="s">
        <v>388</v>
      </c>
      <c r="F303" s="8">
        <v>45329</v>
      </c>
      <c r="G303" s="14">
        <v>7244</v>
      </c>
      <c r="H303" s="24" t="str">
        <f t="shared" si="233"/>
        <v>-</v>
      </c>
      <c r="I303" s="25"/>
      <c r="J303" s="24">
        <f t="shared" si="245"/>
        <v>0</v>
      </c>
      <c r="K303" s="26">
        <f t="shared" si="246"/>
        <v>0.25</v>
      </c>
      <c r="L303" s="24">
        <f t="shared" si="247"/>
        <v>0</v>
      </c>
      <c r="M303" s="332">
        <f t="shared" si="248"/>
        <v>0</v>
      </c>
      <c r="N303" s="341"/>
      <c r="O303" s="415"/>
      <c r="P303" s="421">
        <f t="shared" si="241"/>
        <v>0</v>
      </c>
      <c r="Q303" s="421">
        <f t="shared" si="242"/>
        <v>0</v>
      </c>
      <c r="R303" s="421">
        <f t="shared" si="243"/>
        <v>0</v>
      </c>
      <c r="S303" s="343"/>
      <c r="T303" s="345"/>
      <c r="U303" s="345"/>
      <c r="V303" s="345"/>
      <c r="W303" s="345"/>
      <c r="X303" s="345"/>
      <c r="Y303" s="345"/>
    </row>
    <row r="304" spans="2:25" x14ac:dyDescent="0.3">
      <c r="B304" s="1" t="s">
        <v>319</v>
      </c>
      <c r="C304" s="13" t="s">
        <v>391</v>
      </c>
      <c r="D304" s="13" t="s">
        <v>385</v>
      </c>
      <c r="E304" s="241" t="s">
        <v>392</v>
      </c>
      <c r="F304" s="8">
        <v>45631</v>
      </c>
      <c r="G304" s="14">
        <v>12333</v>
      </c>
      <c r="H304" s="24" t="str">
        <f t="shared" si="233"/>
        <v>-</v>
      </c>
      <c r="I304" s="25"/>
      <c r="J304" s="24">
        <f t="shared" si="245"/>
        <v>0</v>
      </c>
      <c r="K304" s="26">
        <f t="shared" si="246"/>
        <v>0.25</v>
      </c>
      <c r="L304" s="24">
        <f t="shared" si="247"/>
        <v>0</v>
      </c>
      <c r="M304" s="332">
        <f t="shared" si="248"/>
        <v>0</v>
      </c>
      <c r="N304" s="341"/>
      <c r="O304" s="415"/>
      <c r="P304" s="421">
        <f t="shared" si="241"/>
        <v>0</v>
      </c>
      <c r="Q304" s="421">
        <f t="shared" si="242"/>
        <v>0</v>
      </c>
      <c r="R304" s="421">
        <f t="shared" si="243"/>
        <v>0</v>
      </c>
      <c r="S304" s="343"/>
      <c r="T304" s="345"/>
      <c r="U304" s="345"/>
      <c r="V304" s="345"/>
      <c r="W304" s="345"/>
      <c r="X304" s="345"/>
      <c r="Y304" s="345"/>
    </row>
    <row r="305" spans="2:25" x14ac:dyDescent="0.3">
      <c r="B305" s="1" t="s">
        <v>393</v>
      </c>
      <c r="C305" s="13" t="s">
        <v>394</v>
      </c>
      <c r="D305" s="13"/>
      <c r="E305" s="13" t="s">
        <v>325</v>
      </c>
      <c r="F305" s="36">
        <v>45525</v>
      </c>
      <c r="G305" s="14">
        <v>467.73</v>
      </c>
      <c r="H305" s="24" t="str">
        <f t="shared" si="233"/>
        <v>-</v>
      </c>
      <c r="I305" s="25"/>
      <c r="J305" s="24">
        <f t="shared" si="245"/>
        <v>0</v>
      </c>
      <c r="K305" s="26">
        <f t="shared" si="246"/>
        <v>0.25</v>
      </c>
      <c r="L305" s="24">
        <f t="shared" si="247"/>
        <v>0</v>
      </c>
      <c r="M305" s="332">
        <f t="shared" si="248"/>
        <v>0</v>
      </c>
      <c r="N305" s="341"/>
      <c r="O305" s="415"/>
      <c r="P305" s="421">
        <f t="shared" si="241"/>
        <v>0</v>
      </c>
      <c r="Q305" s="421">
        <f t="shared" si="242"/>
        <v>0</v>
      </c>
      <c r="R305" s="421">
        <f t="shared" si="243"/>
        <v>0</v>
      </c>
      <c r="S305" s="343"/>
      <c r="T305" s="345"/>
      <c r="U305" s="345"/>
      <c r="V305" s="345"/>
      <c r="W305" s="345"/>
      <c r="X305" s="345"/>
      <c r="Y305" s="345"/>
    </row>
    <row r="306" spans="2:25" x14ac:dyDescent="0.3">
      <c r="B306" s="1" t="s">
        <v>393</v>
      </c>
      <c r="C306" s="13" t="s">
        <v>395</v>
      </c>
      <c r="D306" s="13"/>
      <c r="E306" s="13" t="s">
        <v>325</v>
      </c>
      <c r="F306" s="8">
        <v>45525</v>
      </c>
      <c r="G306" s="14">
        <v>310.75</v>
      </c>
      <c r="H306" s="24" t="str">
        <f t="shared" si="233"/>
        <v>-</v>
      </c>
      <c r="I306" s="25"/>
      <c r="J306" s="24">
        <f t="shared" si="245"/>
        <v>0</v>
      </c>
      <c r="K306" s="26">
        <f t="shared" si="246"/>
        <v>0.25</v>
      </c>
      <c r="L306" s="24">
        <f t="shared" si="247"/>
        <v>0</v>
      </c>
      <c r="M306" s="332">
        <f t="shared" si="248"/>
        <v>0</v>
      </c>
      <c r="N306" s="341"/>
      <c r="O306" s="415"/>
      <c r="P306" s="421">
        <f t="shared" si="241"/>
        <v>0</v>
      </c>
      <c r="Q306" s="421">
        <f t="shared" si="242"/>
        <v>0</v>
      </c>
      <c r="R306" s="421">
        <f t="shared" si="243"/>
        <v>0</v>
      </c>
      <c r="S306" s="343"/>
      <c r="T306" s="345"/>
      <c r="U306" s="345"/>
      <c r="V306" s="345"/>
      <c r="W306" s="345"/>
      <c r="X306" s="345"/>
      <c r="Y306" s="345"/>
    </row>
    <row r="307" spans="2:25" x14ac:dyDescent="0.3">
      <c r="B307" s="1" t="s">
        <v>393</v>
      </c>
      <c r="C307" s="13" t="s">
        <v>396</v>
      </c>
      <c r="D307" s="13"/>
      <c r="E307" s="13" t="s">
        <v>397</v>
      </c>
      <c r="F307" s="8">
        <v>45728</v>
      </c>
      <c r="G307" s="14">
        <v>450</v>
      </c>
      <c r="H307" s="24" t="str">
        <f t="shared" ref="H307:H309" si="249">IFERROR(L307/I307,"-")</f>
        <v>-</v>
      </c>
      <c r="I307" s="25"/>
      <c r="J307" s="24">
        <f t="shared" si="245"/>
        <v>0</v>
      </c>
      <c r="K307" s="26">
        <f t="shared" si="246"/>
        <v>0.25</v>
      </c>
      <c r="L307" s="24">
        <f t="shared" si="247"/>
        <v>0</v>
      </c>
      <c r="M307" s="332">
        <f t="shared" si="248"/>
        <v>0</v>
      </c>
      <c r="N307" s="341"/>
      <c r="O307" s="415"/>
      <c r="P307" s="421">
        <f t="shared" si="241"/>
        <v>0</v>
      </c>
      <c r="Q307" s="421">
        <f t="shared" si="242"/>
        <v>0</v>
      </c>
      <c r="R307" s="421">
        <f t="shared" si="243"/>
        <v>0</v>
      </c>
      <c r="S307" s="343"/>
      <c r="T307" s="345"/>
      <c r="U307" s="345"/>
      <c r="V307" s="345"/>
      <c r="W307" s="345"/>
      <c r="X307" s="345"/>
      <c r="Y307" s="345"/>
    </row>
    <row r="308" spans="2:25" x14ac:dyDescent="0.3">
      <c r="B308" s="1" t="s">
        <v>393</v>
      </c>
      <c r="C308" s="13" t="s">
        <v>398</v>
      </c>
      <c r="D308" s="13"/>
      <c r="E308" s="13" t="s">
        <v>397</v>
      </c>
      <c r="F308" s="8">
        <v>45666</v>
      </c>
      <c r="G308" s="14">
        <v>442</v>
      </c>
      <c r="H308" s="15" t="str">
        <f t="shared" si="249"/>
        <v>-</v>
      </c>
      <c r="I308" s="16"/>
      <c r="J308" s="265">
        <f t="shared" si="245"/>
        <v>0</v>
      </c>
      <c r="K308" s="406">
        <f t="shared" si="246"/>
        <v>0.25</v>
      </c>
      <c r="L308" s="265">
        <f t="shared" si="247"/>
        <v>0</v>
      </c>
      <c r="M308" s="333">
        <f t="shared" si="248"/>
        <v>0</v>
      </c>
      <c r="N308" s="341"/>
      <c r="O308" s="415"/>
      <c r="P308" s="421">
        <f t="shared" si="241"/>
        <v>0</v>
      </c>
      <c r="Q308" s="421">
        <f t="shared" si="242"/>
        <v>0</v>
      </c>
      <c r="R308" s="421">
        <f t="shared" si="243"/>
        <v>0</v>
      </c>
      <c r="S308" s="343"/>
      <c r="T308" s="345"/>
      <c r="U308" s="345"/>
      <c r="V308" s="345"/>
      <c r="W308" s="345"/>
      <c r="X308" s="345"/>
      <c r="Y308" s="345"/>
    </row>
    <row r="309" spans="2:25" x14ac:dyDescent="0.3">
      <c r="B309" s="1" t="s">
        <v>393</v>
      </c>
      <c r="C309" s="13" t="s">
        <v>399</v>
      </c>
      <c r="D309" s="13"/>
      <c r="E309" s="13" t="s">
        <v>397</v>
      </c>
      <c r="F309" s="8">
        <v>45666</v>
      </c>
      <c r="G309" s="14">
        <v>767</v>
      </c>
      <c r="H309" s="15" t="str">
        <f t="shared" si="249"/>
        <v>-</v>
      </c>
      <c r="I309" s="16"/>
      <c r="J309" s="265">
        <f t="shared" si="245"/>
        <v>0</v>
      </c>
      <c r="K309" s="406">
        <f t="shared" si="246"/>
        <v>0.25</v>
      </c>
      <c r="L309" s="265">
        <f t="shared" si="247"/>
        <v>0</v>
      </c>
      <c r="M309" s="333">
        <f t="shared" si="248"/>
        <v>0</v>
      </c>
      <c r="N309" s="341"/>
      <c r="O309" s="415"/>
      <c r="P309" s="421">
        <f t="shared" ref="P309:P340" si="250">O309*N309</f>
        <v>0</v>
      </c>
      <c r="Q309" s="421">
        <f t="shared" ref="Q309:Q340" si="251">J309-P309</f>
        <v>0</v>
      </c>
      <c r="R309" s="421">
        <f t="shared" ref="R309:R340" si="252">SUM(T309:Y309)</f>
        <v>0</v>
      </c>
      <c r="S309" s="343"/>
      <c r="T309" s="345"/>
      <c r="U309" s="345"/>
      <c r="V309" s="345"/>
      <c r="W309" s="345"/>
      <c r="X309" s="345"/>
      <c r="Y309" s="345"/>
    </row>
    <row r="310" spans="2:25" x14ac:dyDescent="0.3">
      <c r="B310" s="1" t="s">
        <v>393</v>
      </c>
      <c r="C310" s="13" t="s">
        <v>400</v>
      </c>
      <c r="D310" s="13"/>
      <c r="E310" s="13"/>
      <c r="F310" s="8">
        <v>45572</v>
      </c>
      <c r="G310" s="14">
        <v>252</v>
      </c>
      <c r="H310" s="24" t="str">
        <f t="shared" si="233"/>
        <v>-</v>
      </c>
      <c r="I310" s="25"/>
      <c r="J310" s="24">
        <f t="shared" si="245"/>
        <v>0</v>
      </c>
      <c r="K310" s="26">
        <f t="shared" si="246"/>
        <v>0.25</v>
      </c>
      <c r="L310" s="24">
        <f t="shared" si="247"/>
        <v>0</v>
      </c>
      <c r="M310" s="332">
        <f t="shared" si="248"/>
        <v>0</v>
      </c>
      <c r="N310" s="341"/>
      <c r="O310" s="415"/>
      <c r="P310" s="421">
        <f t="shared" si="250"/>
        <v>0</v>
      </c>
      <c r="Q310" s="421">
        <f t="shared" si="251"/>
        <v>0</v>
      </c>
      <c r="R310" s="421">
        <f t="shared" si="252"/>
        <v>0</v>
      </c>
      <c r="S310" s="343"/>
      <c r="T310" s="345"/>
      <c r="U310" s="345"/>
      <c r="V310" s="345"/>
      <c r="W310" s="345"/>
      <c r="X310" s="345"/>
      <c r="Y310" s="345"/>
    </row>
    <row r="311" spans="2:25" x14ac:dyDescent="0.3">
      <c r="B311" s="1" t="s">
        <v>393</v>
      </c>
      <c r="C311" s="13" t="s">
        <v>360</v>
      </c>
      <c r="D311" s="13"/>
      <c r="E311" s="13" t="s">
        <v>321</v>
      </c>
      <c r="F311" s="8">
        <v>45461</v>
      </c>
      <c r="G311" s="14">
        <v>1385</v>
      </c>
      <c r="H311" s="24" t="str">
        <f t="shared" si="233"/>
        <v>-</v>
      </c>
      <c r="I311" s="25"/>
      <c r="J311" s="24">
        <f t="shared" si="234"/>
        <v>0</v>
      </c>
      <c r="K311" s="26">
        <f t="shared" si="244"/>
        <v>0.25</v>
      </c>
      <c r="L311" s="24">
        <f t="shared" si="235"/>
        <v>0</v>
      </c>
      <c r="M311" s="332">
        <f t="shared" si="236"/>
        <v>0</v>
      </c>
      <c r="N311" s="341"/>
      <c r="O311" s="415"/>
      <c r="P311" s="421">
        <f t="shared" si="250"/>
        <v>0</v>
      </c>
      <c r="Q311" s="421">
        <f t="shared" si="251"/>
        <v>0</v>
      </c>
      <c r="R311" s="421">
        <f t="shared" si="252"/>
        <v>0</v>
      </c>
      <c r="S311" s="343"/>
      <c r="T311" s="345"/>
      <c r="U311" s="345"/>
      <c r="V311" s="345"/>
      <c r="W311" s="345"/>
      <c r="X311" s="345"/>
      <c r="Y311" s="345"/>
    </row>
    <row r="312" spans="2:25" x14ac:dyDescent="0.3">
      <c r="B312" s="1" t="s">
        <v>393</v>
      </c>
      <c r="C312" s="13" t="s">
        <v>366</v>
      </c>
      <c r="D312" s="13"/>
      <c r="E312" s="13" t="s">
        <v>325</v>
      </c>
      <c r="F312" s="8">
        <v>45665</v>
      </c>
      <c r="G312" s="14">
        <v>545</v>
      </c>
      <c r="H312" s="15" t="str">
        <f t="shared" si="233"/>
        <v>-</v>
      </c>
      <c r="I312" s="16"/>
      <c r="J312" s="15">
        <f t="shared" si="234"/>
        <v>0</v>
      </c>
      <c r="K312" s="17">
        <f t="shared" si="244"/>
        <v>0.25</v>
      </c>
      <c r="L312" s="15">
        <f t="shared" si="235"/>
        <v>0</v>
      </c>
      <c r="M312" s="329">
        <f t="shared" si="236"/>
        <v>0</v>
      </c>
      <c r="N312" s="341"/>
      <c r="O312" s="415"/>
      <c r="P312" s="421">
        <f t="shared" si="250"/>
        <v>0</v>
      </c>
      <c r="Q312" s="421">
        <f t="shared" si="251"/>
        <v>0</v>
      </c>
      <c r="R312" s="421">
        <f t="shared" si="252"/>
        <v>0</v>
      </c>
      <c r="S312" s="343"/>
      <c r="T312" s="345"/>
      <c r="U312" s="345"/>
      <c r="V312" s="345"/>
      <c r="W312" s="345"/>
      <c r="X312" s="345"/>
      <c r="Y312" s="345"/>
    </row>
    <row r="313" spans="2:25" x14ac:dyDescent="0.3">
      <c r="B313" s="1" t="s">
        <v>393</v>
      </c>
      <c r="C313" s="13" t="s">
        <v>401</v>
      </c>
      <c r="D313" s="13"/>
      <c r="E313" s="13" t="s">
        <v>321</v>
      </c>
      <c r="F313" s="8">
        <v>45461</v>
      </c>
      <c r="G313" s="14">
        <v>1481.16</v>
      </c>
      <c r="H313" s="24" t="str">
        <f t="shared" si="233"/>
        <v>-</v>
      </c>
      <c r="I313" s="25"/>
      <c r="J313" s="24">
        <f t="shared" si="234"/>
        <v>0</v>
      </c>
      <c r="K313" s="26">
        <f t="shared" si="244"/>
        <v>0.25</v>
      </c>
      <c r="L313" s="24">
        <f t="shared" si="235"/>
        <v>0</v>
      </c>
      <c r="M313" s="332">
        <f t="shared" si="236"/>
        <v>0</v>
      </c>
      <c r="N313" s="341"/>
      <c r="O313" s="415"/>
      <c r="P313" s="421">
        <f t="shared" si="250"/>
        <v>0</v>
      </c>
      <c r="Q313" s="421">
        <f t="shared" si="251"/>
        <v>0</v>
      </c>
      <c r="R313" s="421">
        <f t="shared" si="252"/>
        <v>0</v>
      </c>
      <c r="S313" s="343"/>
      <c r="T313" s="345"/>
      <c r="U313" s="345"/>
      <c r="V313" s="345"/>
      <c r="W313" s="345"/>
      <c r="X313" s="345"/>
      <c r="Y313" s="345"/>
    </row>
    <row r="314" spans="2:25" x14ac:dyDescent="0.3">
      <c r="B314" s="1" t="s">
        <v>393</v>
      </c>
      <c r="C314" s="13" t="s">
        <v>402</v>
      </c>
      <c r="D314" s="13"/>
      <c r="E314" s="13" t="s">
        <v>129</v>
      </c>
      <c r="F314" s="8">
        <v>45699</v>
      </c>
      <c r="G314" s="14">
        <v>2200</v>
      </c>
      <c r="H314" s="24" t="str">
        <f t="shared" si="233"/>
        <v>-</v>
      </c>
      <c r="I314" s="25"/>
      <c r="J314" s="24">
        <f t="shared" si="234"/>
        <v>0</v>
      </c>
      <c r="K314" s="26">
        <f t="shared" si="244"/>
        <v>0.25</v>
      </c>
      <c r="L314" s="24">
        <f t="shared" si="235"/>
        <v>0</v>
      </c>
      <c r="M314" s="332">
        <f t="shared" si="236"/>
        <v>0</v>
      </c>
      <c r="N314" s="341"/>
      <c r="O314" s="415"/>
      <c r="P314" s="421">
        <f t="shared" si="250"/>
        <v>0</v>
      </c>
      <c r="Q314" s="421">
        <f t="shared" si="251"/>
        <v>0</v>
      </c>
      <c r="R314" s="421">
        <f t="shared" si="252"/>
        <v>0</v>
      </c>
      <c r="S314" s="343"/>
      <c r="T314" s="345"/>
      <c r="U314" s="345"/>
      <c r="V314" s="345"/>
      <c r="W314" s="345"/>
      <c r="X314" s="345"/>
      <c r="Y314" s="345"/>
    </row>
    <row r="315" spans="2:25" x14ac:dyDescent="0.3">
      <c r="B315" s="1" t="s">
        <v>403</v>
      </c>
      <c r="C315" s="13" t="s">
        <v>404</v>
      </c>
      <c r="D315" s="13"/>
      <c r="E315" s="13" t="s">
        <v>339</v>
      </c>
      <c r="F315" s="8">
        <v>45390</v>
      </c>
      <c r="G315" s="14">
        <v>290.66000000000003</v>
      </c>
      <c r="H315" s="24" t="str">
        <f t="shared" si="233"/>
        <v>-</v>
      </c>
      <c r="I315" s="25"/>
      <c r="J315" s="24">
        <f t="shared" si="234"/>
        <v>0</v>
      </c>
      <c r="K315" s="26">
        <f t="shared" si="244"/>
        <v>0.25</v>
      </c>
      <c r="L315" s="24">
        <f t="shared" si="235"/>
        <v>0</v>
      </c>
      <c r="M315" s="332">
        <f t="shared" si="236"/>
        <v>0</v>
      </c>
      <c r="N315" s="341"/>
      <c r="O315" s="415"/>
      <c r="P315" s="421">
        <f t="shared" si="250"/>
        <v>0</v>
      </c>
      <c r="Q315" s="421">
        <f t="shared" si="251"/>
        <v>0</v>
      </c>
      <c r="R315" s="421">
        <f t="shared" si="252"/>
        <v>0</v>
      </c>
      <c r="S315" s="343"/>
      <c r="T315" s="345"/>
      <c r="U315" s="345"/>
      <c r="V315" s="345"/>
      <c r="W315" s="345"/>
      <c r="X315" s="345"/>
      <c r="Y315" s="345"/>
    </row>
    <row r="316" spans="2:25" x14ac:dyDescent="0.3">
      <c r="B316" s="1" t="s">
        <v>403</v>
      </c>
      <c r="C316" s="13" t="s">
        <v>405</v>
      </c>
      <c r="D316" s="13"/>
      <c r="E316" s="13"/>
      <c r="F316" s="8"/>
      <c r="G316" s="14"/>
      <c r="H316" s="24" t="str">
        <f t="shared" ref="H316:H390" si="253">IFERROR(L316/I316,"-")</f>
        <v>-</v>
      </c>
      <c r="I316" s="25"/>
      <c r="J316" s="24">
        <f t="shared" ref="J316:J366" si="254">G316*I316</f>
        <v>0</v>
      </c>
      <c r="K316" s="26">
        <f t="shared" si="244"/>
        <v>0.25</v>
      </c>
      <c r="L316" s="24">
        <f t="shared" ref="L316:L366" si="255">J316*(1+K316)</f>
        <v>0</v>
      </c>
      <c r="M316" s="332">
        <f t="shared" ref="M316:M366" si="256">L316-J316</f>
        <v>0</v>
      </c>
      <c r="N316" s="341"/>
      <c r="O316" s="415"/>
      <c r="P316" s="421">
        <f t="shared" si="250"/>
        <v>0</v>
      </c>
      <c r="Q316" s="421">
        <f t="shared" si="251"/>
        <v>0</v>
      </c>
      <c r="R316" s="421">
        <f t="shared" si="252"/>
        <v>0</v>
      </c>
      <c r="S316" s="343"/>
      <c r="T316" s="345"/>
      <c r="U316" s="345"/>
      <c r="V316" s="345"/>
      <c r="W316" s="345"/>
      <c r="X316" s="345"/>
      <c r="Y316" s="345"/>
    </row>
    <row r="317" spans="2:25" x14ac:dyDescent="0.3">
      <c r="B317" s="1" t="s">
        <v>403</v>
      </c>
      <c r="C317" s="13" t="s">
        <v>406</v>
      </c>
      <c r="D317" s="13"/>
      <c r="E317" s="13" t="s">
        <v>407</v>
      </c>
      <c r="F317" s="8">
        <v>45763</v>
      </c>
      <c r="G317" s="14">
        <v>535</v>
      </c>
      <c r="H317" s="24" t="str">
        <f t="shared" si="253"/>
        <v>-</v>
      </c>
      <c r="I317" s="25"/>
      <c r="J317" s="24">
        <f t="shared" si="254"/>
        <v>0</v>
      </c>
      <c r="K317" s="26">
        <f t="shared" si="244"/>
        <v>0.25</v>
      </c>
      <c r="L317" s="24">
        <f t="shared" si="255"/>
        <v>0</v>
      </c>
      <c r="M317" s="332">
        <f t="shared" si="256"/>
        <v>0</v>
      </c>
      <c r="N317" s="341"/>
      <c r="O317" s="415"/>
      <c r="P317" s="421">
        <f t="shared" si="250"/>
        <v>0</v>
      </c>
      <c r="Q317" s="421">
        <f t="shared" si="251"/>
        <v>0</v>
      </c>
      <c r="R317" s="421">
        <f t="shared" si="252"/>
        <v>0</v>
      </c>
      <c r="S317" s="343"/>
      <c r="T317" s="345"/>
      <c r="U317" s="345"/>
      <c r="V317" s="345"/>
      <c r="W317" s="345"/>
      <c r="X317" s="345"/>
      <c r="Y317" s="345"/>
    </row>
    <row r="318" spans="2:25" x14ac:dyDescent="0.3">
      <c r="B318" s="1" t="s">
        <v>403</v>
      </c>
      <c r="C318" s="13" t="s">
        <v>408</v>
      </c>
      <c r="D318" s="13"/>
      <c r="E318" s="13"/>
      <c r="F318" s="8"/>
      <c r="G318" s="14"/>
      <c r="H318" s="24" t="str">
        <f t="shared" si="253"/>
        <v>-</v>
      </c>
      <c r="I318" s="25"/>
      <c r="J318" s="24">
        <f t="shared" si="254"/>
        <v>0</v>
      </c>
      <c r="K318" s="26">
        <f t="shared" si="244"/>
        <v>0.25</v>
      </c>
      <c r="L318" s="24">
        <f t="shared" si="255"/>
        <v>0</v>
      </c>
      <c r="M318" s="332">
        <f t="shared" si="256"/>
        <v>0</v>
      </c>
      <c r="N318" s="341"/>
      <c r="O318" s="415"/>
      <c r="P318" s="421">
        <f t="shared" si="250"/>
        <v>0</v>
      </c>
      <c r="Q318" s="421">
        <f t="shared" si="251"/>
        <v>0</v>
      </c>
      <c r="R318" s="421">
        <f t="shared" si="252"/>
        <v>0</v>
      </c>
      <c r="S318" s="343"/>
      <c r="T318" s="345"/>
      <c r="U318" s="345"/>
      <c r="V318" s="345"/>
      <c r="W318" s="345"/>
      <c r="X318" s="345"/>
      <c r="Y318" s="345"/>
    </row>
    <row r="319" spans="2:25" x14ac:dyDescent="0.3">
      <c r="B319" s="1" t="s">
        <v>403</v>
      </c>
      <c r="C319" s="13" t="s">
        <v>409</v>
      </c>
      <c r="D319" s="13"/>
      <c r="E319" s="13"/>
      <c r="F319" s="8"/>
      <c r="G319" s="14"/>
      <c r="H319" s="24" t="str">
        <f t="shared" si="253"/>
        <v>-</v>
      </c>
      <c r="I319" s="25"/>
      <c r="J319" s="24">
        <f t="shared" si="254"/>
        <v>0</v>
      </c>
      <c r="K319" s="26">
        <f t="shared" si="244"/>
        <v>0.25</v>
      </c>
      <c r="L319" s="24">
        <f t="shared" si="255"/>
        <v>0</v>
      </c>
      <c r="M319" s="332">
        <f t="shared" si="256"/>
        <v>0</v>
      </c>
      <c r="N319" s="341"/>
      <c r="O319" s="415"/>
      <c r="P319" s="421">
        <f t="shared" si="250"/>
        <v>0</v>
      </c>
      <c r="Q319" s="421">
        <f t="shared" si="251"/>
        <v>0</v>
      </c>
      <c r="R319" s="421">
        <f t="shared" si="252"/>
        <v>0</v>
      </c>
      <c r="S319" s="343"/>
      <c r="T319" s="345"/>
      <c r="U319" s="345"/>
      <c r="V319" s="345"/>
      <c r="W319" s="345"/>
      <c r="X319" s="345"/>
      <c r="Y319" s="345"/>
    </row>
    <row r="320" spans="2:25" x14ac:dyDescent="0.3">
      <c r="B320" s="1" t="s">
        <v>403</v>
      </c>
      <c r="C320" s="13" t="s">
        <v>410</v>
      </c>
      <c r="D320" s="13"/>
      <c r="E320" s="13"/>
      <c r="F320" s="8"/>
      <c r="G320" s="14"/>
      <c r="H320" s="24" t="str">
        <f t="shared" si="253"/>
        <v>-</v>
      </c>
      <c r="I320" s="25"/>
      <c r="J320" s="24">
        <f t="shared" si="254"/>
        <v>0</v>
      </c>
      <c r="K320" s="26">
        <f t="shared" si="244"/>
        <v>0.25</v>
      </c>
      <c r="L320" s="24">
        <f t="shared" si="255"/>
        <v>0</v>
      </c>
      <c r="M320" s="332">
        <f t="shared" si="256"/>
        <v>0</v>
      </c>
      <c r="N320" s="341"/>
      <c r="O320" s="415"/>
      <c r="P320" s="421">
        <f t="shared" si="250"/>
        <v>0</v>
      </c>
      <c r="Q320" s="421">
        <f t="shared" si="251"/>
        <v>0</v>
      </c>
      <c r="R320" s="421">
        <f t="shared" si="252"/>
        <v>0</v>
      </c>
      <c r="S320" s="343"/>
      <c r="T320" s="345"/>
      <c r="U320" s="345"/>
      <c r="V320" s="345"/>
      <c r="W320" s="345"/>
      <c r="X320" s="345"/>
      <c r="Y320" s="345"/>
    </row>
    <row r="321" spans="2:25" x14ac:dyDescent="0.3">
      <c r="B321" s="1" t="s">
        <v>403</v>
      </c>
      <c r="C321" s="13" t="s">
        <v>411</v>
      </c>
      <c r="D321" s="13"/>
      <c r="E321" s="13"/>
      <c r="F321" s="8"/>
      <c r="G321" s="14"/>
      <c r="H321" s="24" t="str">
        <f t="shared" si="253"/>
        <v>-</v>
      </c>
      <c r="I321" s="25"/>
      <c r="J321" s="24">
        <f t="shared" si="254"/>
        <v>0</v>
      </c>
      <c r="K321" s="26">
        <f t="shared" si="244"/>
        <v>0.25</v>
      </c>
      <c r="L321" s="24">
        <f t="shared" si="255"/>
        <v>0</v>
      </c>
      <c r="M321" s="332">
        <f t="shared" si="256"/>
        <v>0</v>
      </c>
      <c r="N321" s="341"/>
      <c r="O321" s="415"/>
      <c r="P321" s="421">
        <f t="shared" si="250"/>
        <v>0</v>
      </c>
      <c r="Q321" s="421">
        <f t="shared" si="251"/>
        <v>0</v>
      </c>
      <c r="R321" s="421">
        <f t="shared" si="252"/>
        <v>0</v>
      </c>
      <c r="S321" s="343"/>
      <c r="T321" s="345"/>
      <c r="U321" s="345"/>
      <c r="V321" s="345"/>
      <c r="W321" s="345"/>
      <c r="X321" s="345"/>
      <c r="Y321" s="345"/>
    </row>
    <row r="322" spans="2:25" x14ac:dyDescent="0.3">
      <c r="B322" s="1" t="s">
        <v>403</v>
      </c>
      <c r="C322" s="13" t="s">
        <v>412</v>
      </c>
      <c r="D322" s="13"/>
      <c r="E322" s="13"/>
      <c r="F322" s="8">
        <v>45394</v>
      </c>
      <c r="G322" s="14">
        <v>701.15</v>
      </c>
      <c r="H322" s="24" t="str">
        <f t="shared" si="253"/>
        <v>-</v>
      </c>
      <c r="I322" s="25"/>
      <c r="J322" s="24">
        <f t="shared" si="254"/>
        <v>0</v>
      </c>
      <c r="K322" s="26">
        <f t="shared" si="244"/>
        <v>0.25</v>
      </c>
      <c r="L322" s="24">
        <f t="shared" si="255"/>
        <v>0</v>
      </c>
      <c r="M322" s="332">
        <f t="shared" si="256"/>
        <v>0</v>
      </c>
      <c r="N322" s="341"/>
      <c r="O322" s="415"/>
      <c r="P322" s="421">
        <f t="shared" si="250"/>
        <v>0</v>
      </c>
      <c r="Q322" s="421">
        <f t="shared" si="251"/>
        <v>0</v>
      </c>
      <c r="R322" s="421">
        <f t="shared" si="252"/>
        <v>0</v>
      </c>
      <c r="S322" s="343"/>
      <c r="T322" s="345"/>
      <c r="U322" s="345"/>
      <c r="V322" s="345"/>
      <c r="W322" s="345"/>
      <c r="X322" s="345"/>
      <c r="Y322" s="345"/>
    </row>
    <row r="323" spans="2:25" x14ac:dyDescent="0.3">
      <c r="B323" s="1" t="s">
        <v>403</v>
      </c>
      <c r="C323" s="13" t="s">
        <v>413</v>
      </c>
      <c r="D323" s="13"/>
      <c r="E323" s="13"/>
      <c r="F323" s="8"/>
      <c r="G323" s="14"/>
      <c r="H323" s="24" t="str">
        <f t="shared" si="253"/>
        <v>-</v>
      </c>
      <c r="I323" s="25"/>
      <c r="J323" s="24">
        <f t="shared" si="254"/>
        <v>0</v>
      </c>
      <c r="K323" s="26">
        <f t="shared" si="244"/>
        <v>0.25</v>
      </c>
      <c r="L323" s="24">
        <f t="shared" si="255"/>
        <v>0</v>
      </c>
      <c r="M323" s="332">
        <f t="shared" si="256"/>
        <v>0</v>
      </c>
      <c r="N323" s="341"/>
      <c r="O323" s="415"/>
      <c r="P323" s="421">
        <f t="shared" si="250"/>
        <v>0</v>
      </c>
      <c r="Q323" s="421">
        <f t="shared" si="251"/>
        <v>0</v>
      </c>
      <c r="R323" s="421">
        <f t="shared" si="252"/>
        <v>0</v>
      </c>
      <c r="S323" s="343"/>
      <c r="T323" s="345"/>
      <c r="U323" s="345"/>
      <c r="V323" s="345"/>
      <c r="W323" s="345"/>
      <c r="X323" s="345"/>
      <c r="Y323" s="345"/>
    </row>
    <row r="324" spans="2:25" x14ac:dyDescent="0.3">
      <c r="B324" s="1" t="s">
        <v>403</v>
      </c>
      <c r="C324" s="13" t="s">
        <v>414</v>
      </c>
      <c r="D324" s="13"/>
      <c r="E324" s="13" t="s">
        <v>339</v>
      </c>
      <c r="F324" s="8">
        <v>45673</v>
      </c>
      <c r="G324" s="14">
        <v>1180</v>
      </c>
      <c r="H324" s="24" t="str">
        <f t="shared" si="253"/>
        <v>-</v>
      </c>
      <c r="I324" s="25"/>
      <c r="J324" s="24">
        <f t="shared" si="254"/>
        <v>0</v>
      </c>
      <c r="K324" s="26">
        <f t="shared" si="244"/>
        <v>0.25</v>
      </c>
      <c r="L324" s="24">
        <f t="shared" si="255"/>
        <v>0</v>
      </c>
      <c r="M324" s="332">
        <f t="shared" si="256"/>
        <v>0</v>
      </c>
      <c r="N324" s="341"/>
      <c r="O324" s="415"/>
      <c r="P324" s="421">
        <f t="shared" si="250"/>
        <v>0</v>
      </c>
      <c r="Q324" s="421">
        <f t="shared" si="251"/>
        <v>0</v>
      </c>
      <c r="R324" s="421">
        <f t="shared" si="252"/>
        <v>0</v>
      </c>
      <c r="S324" s="343"/>
      <c r="T324" s="345"/>
      <c r="U324" s="345"/>
      <c r="V324" s="345"/>
      <c r="W324" s="345"/>
      <c r="X324" s="345"/>
      <c r="Y324" s="345"/>
    </row>
    <row r="325" spans="2:25" x14ac:dyDescent="0.3">
      <c r="B325" s="1" t="s">
        <v>403</v>
      </c>
      <c r="C325" s="13" t="s">
        <v>415</v>
      </c>
      <c r="D325" s="13"/>
      <c r="E325" s="13" t="s">
        <v>339</v>
      </c>
      <c r="F325" s="8">
        <v>45429</v>
      </c>
      <c r="G325" s="14">
        <v>435</v>
      </c>
      <c r="H325" s="24" t="str">
        <f t="shared" si="253"/>
        <v>-</v>
      </c>
      <c r="I325" s="25"/>
      <c r="J325" s="24">
        <f t="shared" si="254"/>
        <v>0</v>
      </c>
      <c r="K325" s="26">
        <f t="shared" si="244"/>
        <v>0.25</v>
      </c>
      <c r="L325" s="24">
        <f t="shared" si="255"/>
        <v>0</v>
      </c>
      <c r="M325" s="332">
        <f t="shared" si="256"/>
        <v>0</v>
      </c>
      <c r="N325" s="341"/>
      <c r="O325" s="415"/>
      <c r="P325" s="421">
        <f t="shared" si="250"/>
        <v>0</v>
      </c>
      <c r="Q325" s="421">
        <f t="shared" si="251"/>
        <v>0</v>
      </c>
      <c r="R325" s="421">
        <f t="shared" si="252"/>
        <v>0</v>
      </c>
      <c r="S325" s="343"/>
      <c r="T325" s="345"/>
      <c r="U325" s="345"/>
      <c r="V325" s="345"/>
      <c r="W325" s="345"/>
      <c r="X325" s="345"/>
      <c r="Y325" s="345"/>
    </row>
    <row r="326" spans="2:25" x14ac:dyDescent="0.3">
      <c r="B326" s="1" t="s">
        <v>403</v>
      </c>
      <c r="C326" s="13" t="s">
        <v>416</v>
      </c>
      <c r="D326" s="13"/>
      <c r="E326" s="13" t="s">
        <v>407</v>
      </c>
      <c r="F326" s="8">
        <v>45673</v>
      </c>
      <c r="G326" s="14">
        <v>1180</v>
      </c>
      <c r="H326" s="24" t="str">
        <f t="shared" si="253"/>
        <v>-</v>
      </c>
      <c r="I326" s="25"/>
      <c r="J326" s="24">
        <f t="shared" si="254"/>
        <v>0</v>
      </c>
      <c r="K326" s="26">
        <f t="shared" si="244"/>
        <v>0.25</v>
      </c>
      <c r="L326" s="24">
        <f t="shared" si="255"/>
        <v>0</v>
      </c>
      <c r="M326" s="332">
        <f t="shared" si="256"/>
        <v>0</v>
      </c>
      <c r="N326" s="341"/>
      <c r="O326" s="415"/>
      <c r="P326" s="421">
        <f t="shared" si="250"/>
        <v>0</v>
      </c>
      <c r="Q326" s="421">
        <f t="shared" si="251"/>
        <v>0</v>
      </c>
      <c r="R326" s="421">
        <f t="shared" si="252"/>
        <v>0</v>
      </c>
      <c r="S326" s="343"/>
      <c r="T326" s="345"/>
      <c r="U326" s="345"/>
      <c r="V326" s="345"/>
      <c r="W326" s="345"/>
      <c r="X326" s="345"/>
      <c r="Y326" s="345"/>
    </row>
    <row r="327" spans="2:25" x14ac:dyDescent="0.3">
      <c r="B327" s="1" t="s">
        <v>403</v>
      </c>
      <c r="C327" s="13" t="s">
        <v>417</v>
      </c>
      <c r="D327" s="13"/>
      <c r="E327" s="13"/>
      <c r="F327" s="8"/>
      <c r="G327" s="14"/>
      <c r="H327" s="24" t="str">
        <f t="shared" si="253"/>
        <v>-</v>
      </c>
      <c r="I327" s="25"/>
      <c r="J327" s="24">
        <f t="shared" si="254"/>
        <v>0</v>
      </c>
      <c r="K327" s="26">
        <f t="shared" si="244"/>
        <v>0.25</v>
      </c>
      <c r="L327" s="24">
        <f t="shared" si="255"/>
        <v>0</v>
      </c>
      <c r="M327" s="332">
        <f t="shared" si="256"/>
        <v>0</v>
      </c>
      <c r="N327" s="341"/>
      <c r="O327" s="415"/>
      <c r="P327" s="421">
        <f t="shared" si="250"/>
        <v>0</v>
      </c>
      <c r="Q327" s="421">
        <f t="shared" si="251"/>
        <v>0</v>
      </c>
      <c r="R327" s="421">
        <f t="shared" si="252"/>
        <v>0</v>
      </c>
      <c r="S327" s="343"/>
      <c r="T327" s="345"/>
      <c r="U327" s="345"/>
      <c r="V327" s="345"/>
      <c r="W327" s="345"/>
      <c r="X327" s="345"/>
      <c r="Y327" s="345"/>
    </row>
    <row r="328" spans="2:25" x14ac:dyDescent="0.3">
      <c r="B328" s="1" t="s">
        <v>403</v>
      </c>
      <c r="C328" s="13" t="s">
        <v>418</v>
      </c>
      <c r="D328" s="13"/>
      <c r="E328" s="13"/>
      <c r="F328" s="13"/>
      <c r="G328" s="14"/>
      <c r="H328" s="24" t="str">
        <f t="shared" si="253"/>
        <v>-</v>
      </c>
      <c r="I328" s="25"/>
      <c r="J328" s="24">
        <f t="shared" si="254"/>
        <v>0</v>
      </c>
      <c r="K328" s="26">
        <f t="shared" si="244"/>
        <v>0.25</v>
      </c>
      <c r="L328" s="24">
        <f t="shared" si="255"/>
        <v>0</v>
      </c>
      <c r="M328" s="332">
        <f t="shared" si="256"/>
        <v>0</v>
      </c>
      <c r="N328" s="341"/>
      <c r="O328" s="415"/>
      <c r="P328" s="421">
        <f t="shared" si="250"/>
        <v>0</v>
      </c>
      <c r="Q328" s="421">
        <f t="shared" si="251"/>
        <v>0</v>
      </c>
      <c r="R328" s="421">
        <f t="shared" si="252"/>
        <v>0</v>
      </c>
      <c r="S328" s="343"/>
      <c r="T328" s="345"/>
      <c r="U328" s="345"/>
      <c r="V328" s="345"/>
      <c r="W328" s="345"/>
      <c r="X328" s="345"/>
      <c r="Y328" s="345"/>
    </row>
    <row r="329" spans="2:25" x14ac:dyDescent="0.3">
      <c r="B329" s="1" t="s">
        <v>403</v>
      </c>
      <c r="C329" s="13" t="s">
        <v>419</v>
      </c>
      <c r="D329" s="13"/>
      <c r="E329" s="13"/>
      <c r="F329" s="8">
        <v>45436</v>
      </c>
      <c r="G329" s="14">
        <v>395</v>
      </c>
      <c r="H329" s="24" t="str">
        <f t="shared" si="253"/>
        <v>-</v>
      </c>
      <c r="I329" s="25"/>
      <c r="J329" s="24">
        <f t="shared" si="254"/>
        <v>0</v>
      </c>
      <c r="K329" s="26">
        <f t="shared" si="244"/>
        <v>0.25</v>
      </c>
      <c r="L329" s="24">
        <f t="shared" si="255"/>
        <v>0</v>
      </c>
      <c r="M329" s="332">
        <f t="shared" si="256"/>
        <v>0</v>
      </c>
      <c r="N329" s="341"/>
      <c r="O329" s="415"/>
      <c r="P329" s="421">
        <f t="shared" si="250"/>
        <v>0</v>
      </c>
      <c r="Q329" s="421">
        <f t="shared" si="251"/>
        <v>0</v>
      </c>
      <c r="R329" s="421">
        <f t="shared" si="252"/>
        <v>0</v>
      </c>
      <c r="S329" s="343"/>
      <c r="T329" s="345"/>
      <c r="U329" s="345"/>
      <c r="V329" s="345"/>
      <c r="W329" s="345"/>
      <c r="X329" s="345"/>
      <c r="Y329" s="345"/>
    </row>
    <row r="330" spans="2:25" x14ac:dyDescent="0.3">
      <c r="B330" s="1" t="s">
        <v>403</v>
      </c>
      <c r="C330" s="13" t="s">
        <v>420</v>
      </c>
      <c r="D330" s="13"/>
      <c r="E330" s="13" t="s">
        <v>218</v>
      </c>
      <c r="F330" s="8">
        <v>45545</v>
      </c>
      <c r="G330" s="14">
        <v>3118</v>
      </c>
      <c r="H330" s="24" t="str">
        <f t="shared" si="253"/>
        <v>-</v>
      </c>
      <c r="I330" s="25"/>
      <c r="J330" s="24">
        <f t="shared" si="254"/>
        <v>0</v>
      </c>
      <c r="K330" s="26">
        <f t="shared" si="244"/>
        <v>0.25</v>
      </c>
      <c r="L330" s="24">
        <f t="shared" si="255"/>
        <v>0</v>
      </c>
      <c r="M330" s="332">
        <f t="shared" si="256"/>
        <v>0</v>
      </c>
      <c r="N330" s="341"/>
      <c r="O330" s="415"/>
      <c r="P330" s="421">
        <f t="shared" si="250"/>
        <v>0</v>
      </c>
      <c r="Q330" s="421">
        <f t="shared" si="251"/>
        <v>0</v>
      </c>
      <c r="R330" s="421">
        <f t="shared" si="252"/>
        <v>0</v>
      </c>
      <c r="S330" s="343"/>
      <c r="T330" s="345"/>
      <c r="U330" s="345"/>
      <c r="V330" s="345"/>
      <c r="W330" s="345"/>
      <c r="X330" s="345"/>
      <c r="Y330" s="345"/>
    </row>
    <row r="331" spans="2:25" x14ac:dyDescent="0.3">
      <c r="B331" s="1" t="s">
        <v>403</v>
      </c>
      <c r="C331" s="13" t="s">
        <v>421</v>
      </c>
      <c r="D331" s="13"/>
      <c r="E331" s="13" t="s">
        <v>339</v>
      </c>
      <c r="F331" s="8">
        <v>45677</v>
      </c>
      <c r="G331" s="14">
        <v>3330</v>
      </c>
      <c r="H331" s="24" t="str">
        <f t="shared" si="253"/>
        <v>-</v>
      </c>
      <c r="I331" s="25"/>
      <c r="J331" s="24">
        <f t="shared" si="254"/>
        <v>0</v>
      </c>
      <c r="K331" s="26">
        <f t="shared" si="244"/>
        <v>0.25</v>
      </c>
      <c r="L331" s="24">
        <f t="shared" si="255"/>
        <v>0</v>
      </c>
      <c r="M331" s="332">
        <f t="shared" si="256"/>
        <v>0</v>
      </c>
      <c r="N331" s="341"/>
      <c r="O331" s="415"/>
      <c r="P331" s="421">
        <f t="shared" si="250"/>
        <v>0</v>
      </c>
      <c r="Q331" s="421">
        <f t="shared" si="251"/>
        <v>0</v>
      </c>
      <c r="R331" s="421">
        <f t="shared" si="252"/>
        <v>0</v>
      </c>
      <c r="S331" s="343"/>
      <c r="T331" s="345"/>
      <c r="U331" s="345"/>
      <c r="V331" s="345"/>
      <c r="W331" s="345"/>
      <c r="X331" s="345"/>
      <c r="Y331" s="345"/>
    </row>
    <row r="332" spans="2:25" x14ac:dyDescent="0.3">
      <c r="B332" s="1" t="s">
        <v>403</v>
      </c>
      <c r="C332" s="13" t="s">
        <v>422</v>
      </c>
      <c r="D332" s="13"/>
      <c r="E332" s="13"/>
      <c r="F332" s="8">
        <v>45505</v>
      </c>
      <c r="G332" s="14">
        <v>11489</v>
      </c>
      <c r="H332" s="24" t="str">
        <f t="shared" si="253"/>
        <v>-</v>
      </c>
      <c r="I332" s="25"/>
      <c r="J332" s="24">
        <f t="shared" si="254"/>
        <v>0</v>
      </c>
      <c r="K332" s="26">
        <f t="shared" si="244"/>
        <v>0.25</v>
      </c>
      <c r="L332" s="24">
        <f t="shared" si="255"/>
        <v>0</v>
      </c>
      <c r="M332" s="332">
        <f t="shared" si="256"/>
        <v>0</v>
      </c>
      <c r="N332" s="341"/>
      <c r="O332" s="415"/>
      <c r="P332" s="421">
        <f t="shared" si="250"/>
        <v>0</v>
      </c>
      <c r="Q332" s="421">
        <f t="shared" si="251"/>
        <v>0</v>
      </c>
      <c r="R332" s="421">
        <f t="shared" si="252"/>
        <v>0</v>
      </c>
      <c r="S332" s="343"/>
      <c r="T332" s="345"/>
      <c r="U332" s="345"/>
      <c r="V332" s="345"/>
      <c r="W332" s="345"/>
      <c r="X332" s="345"/>
      <c r="Y332" s="345"/>
    </row>
    <row r="333" spans="2:25" x14ac:dyDescent="0.3">
      <c r="B333" s="1" t="s">
        <v>403</v>
      </c>
      <c r="C333" s="13" t="s">
        <v>423</v>
      </c>
      <c r="D333" s="13"/>
      <c r="E333" s="13" t="s">
        <v>424</v>
      </c>
      <c r="F333" s="8">
        <v>45631</v>
      </c>
      <c r="G333" s="14">
        <v>6237</v>
      </c>
      <c r="H333" s="24" t="str">
        <f t="shared" ref="H333" si="257">IFERROR(L333/I333,"-")</f>
        <v>-</v>
      </c>
      <c r="I333" s="25"/>
      <c r="J333" s="24">
        <f t="shared" ref="J333" si="258">G333*I333</f>
        <v>0</v>
      </c>
      <c r="K333" s="26">
        <f t="shared" si="244"/>
        <v>0.25</v>
      </c>
      <c r="L333" s="24">
        <f t="shared" ref="L333" si="259">J333*(1+K333)</f>
        <v>0</v>
      </c>
      <c r="M333" s="332">
        <f t="shared" ref="M333" si="260">L333-J333</f>
        <v>0</v>
      </c>
      <c r="N333" s="341"/>
      <c r="O333" s="415"/>
      <c r="P333" s="421">
        <f t="shared" si="250"/>
        <v>0</v>
      </c>
      <c r="Q333" s="421">
        <f t="shared" si="251"/>
        <v>0</v>
      </c>
      <c r="R333" s="421">
        <f t="shared" si="252"/>
        <v>0</v>
      </c>
      <c r="S333" s="343"/>
      <c r="T333" s="345"/>
      <c r="U333" s="345"/>
      <c r="V333" s="345"/>
      <c r="W333" s="345"/>
      <c r="X333" s="345"/>
      <c r="Y333" s="345"/>
    </row>
    <row r="334" spans="2:25" x14ac:dyDescent="0.3">
      <c r="B334" s="1" t="s">
        <v>403</v>
      </c>
      <c r="C334" s="13" t="s">
        <v>425</v>
      </c>
      <c r="D334" s="13"/>
      <c r="E334" s="13" t="s">
        <v>129</v>
      </c>
      <c r="F334" s="8">
        <v>45489</v>
      </c>
      <c r="G334" s="14">
        <v>4987</v>
      </c>
      <c r="H334" s="24" t="str">
        <f t="shared" si="253"/>
        <v>-</v>
      </c>
      <c r="I334" s="25"/>
      <c r="J334" s="24">
        <f t="shared" si="254"/>
        <v>0</v>
      </c>
      <c r="K334" s="26">
        <f t="shared" si="244"/>
        <v>0.25</v>
      </c>
      <c r="L334" s="24">
        <f t="shared" si="255"/>
        <v>0</v>
      </c>
      <c r="M334" s="332">
        <f t="shared" si="256"/>
        <v>0</v>
      </c>
      <c r="N334" s="341"/>
      <c r="O334" s="415"/>
      <c r="P334" s="421">
        <f t="shared" si="250"/>
        <v>0</v>
      </c>
      <c r="Q334" s="421">
        <f t="shared" si="251"/>
        <v>0</v>
      </c>
      <c r="R334" s="421">
        <f t="shared" si="252"/>
        <v>0</v>
      </c>
      <c r="S334" s="343"/>
      <c r="T334" s="345"/>
      <c r="U334" s="345"/>
      <c r="V334" s="345"/>
      <c r="W334" s="345"/>
      <c r="X334" s="345"/>
      <c r="Y334" s="345"/>
    </row>
    <row r="335" spans="2:25" x14ac:dyDescent="0.3">
      <c r="B335" s="1" t="s">
        <v>403</v>
      </c>
      <c r="C335" s="13" t="s">
        <v>426</v>
      </c>
      <c r="D335" s="13"/>
      <c r="E335" s="13"/>
      <c r="F335" s="8"/>
      <c r="G335" s="14">
        <v>6000</v>
      </c>
      <c r="H335" s="24" t="str">
        <f t="shared" si="253"/>
        <v>-</v>
      </c>
      <c r="I335" s="25"/>
      <c r="J335" s="24">
        <f t="shared" si="254"/>
        <v>0</v>
      </c>
      <c r="K335" s="26">
        <f t="shared" si="244"/>
        <v>0.25</v>
      </c>
      <c r="L335" s="24">
        <f t="shared" si="255"/>
        <v>0</v>
      </c>
      <c r="M335" s="332">
        <f t="shared" si="256"/>
        <v>0</v>
      </c>
      <c r="N335" s="341"/>
      <c r="O335" s="415"/>
      <c r="P335" s="421">
        <f t="shared" si="250"/>
        <v>0</v>
      </c>
      <c r="Q335" s="421">
        <f t="shared" si="251"/>
        <v>0</v>
      </c>
      <c r="R335" s="421">
        <f t="shared" si="252"/>
        <v>0</v>
      </c>
      <c r="S335" s="343"/>
      <c r="T335" s="345"/>
      <c r="U335" s="345"/>
      <c r="V335" s="345"/>
      <c r="W335" s="345"/>
      <c r="X335" s="345"/>
      <c r="Y335" s="345"/>
    </row>
    <row r="336" spans="2:25" x14ac:dyDescent="0.3">
      <c r="B336" s="1" t="s">
        <v>403</v>
      </c>
      <c r="C336" s="13" t="s">
        <v>427</v>
      </c>
      <c r="D336" s="13"/>
      <c r="E336" s="13"/>
      <c r="F336" s="8"/>
      <c r="G336" s="14"/>
      <c r="H336" s="24" t="str">
        <f t="shared" si="253"/>
        <v>-</v>
      </c>
      <c r="I336" s="25"/>
      <c r="J336" s="24">
        <f t="shared" si="254"/>
        <v>0</v>
      </c>
      <c r="K336" s="26">
        <f t="shared" si="244"/>
        <v>0.25</v>
      </c>
      <c r="L336" s="24">
        <f t="shared" si="255"/>
        <v>0</v>
      </c>
      <c r="M336" s="332">
        <f t="shared" si="256"/>
        <v>0</v>
      </c>
      <c r="N336" s="341"/>
      <c r="O336" s="415"/>
      <c r="P336" s="421">
        <f t="shared" si="250"/>
        <v>0</v>
      </c>
      <c r="Q336" s="421">
        <f t="shared" si="251"/>
        <v>0</v>
      </c>
      <c r="R336" s="421">
        <f t="shared" si="252"/>
        <v>0</v>
      </c>
      <c r="S336" s="343"/>
      <c r="T336" s="345"/>
      <c r="U336" s="345"/>
      <c r="V336" s="345"/>
      <c r="W336" s="345"/>
      <c r="X336" s="345"/>
      <c r="Y336" s="345"/>
    </row>
    <row r="337" spans="2:25" x14ac:dyDescent="0.3">
      <c r="B337" s="1" t="s">
        <v>428</v>
      </c>
      <c r="C337" s="13" t="s">
        <v>429</v>
      </c>
      <c r="D337" s="13"/>
      <c r="E337" s="13" t="s">
        <v>372</v>
      </c>
      <c r="F337" s="8">
        <v>45538</v>
      </c>
      <c r="G337" s="14">
        <v>85</v>
      </c>
      <c r="H337" s="24" t="str">
        <f t="shared" si="253"/>
        <v>-</v>
      </c>
      <c r="I337" s="25"/>
      <c r="J337" s="24">
        <f t="shared" si="254"/>
        <v>0</v>
      </c>
      <c r="K337" s="26">
        <f t="shared" si="244"/>
        <v>0.25</v>
      </c>
      <c r="L337" s="24">
        <f t="shared" si="255"/>
        <v>0</v>
      </c>
      <c r="M337" s="332">
        <f t="shared" si="256"/>
        <v>0</v>
      </c>
      <c r="N337" s="341"/>
      <c r="O337" s="415"/>
      <c r="P337" s="421">
        <f t="shared" si="250"/>
        <v>0</v>
      </c>
      <c r="Q337" s="421">
        <f t="shared" si="251"/>
        <v>0</v>
      </c>
      <c r="R337" s="421">
        <f t="shared" si="252"/>
        <v>0</v>
      </c>
      <c r="S337" s="343"/>
      <c r="T337" s="345"/>
      <c r="U337" s="345"/>
      <c r="V337" s="345"/>
      <c r="W337" s="345"/>
      <c r="X337" s="345"/>
      <c r="Y337" s="345"/>
    </row>
    <row r="338" spans="2:25" x14ac:dyDescent="0.3">
      <c r="B338" s="1" t="s">
        <v>428</v>
      </c>
      <c r="C338" s="13" t="s">
        <v>430</v>
      </c>
      <c r="D338" s="13"/>
      <c r="E338" s="13" t="s">
        <v>372</v>
      </c>
      <c r="F338" s="8">
        <v>45538</v>
      </c>
      <c r="G338" s="14">
        <v>110</v>
      </c>
      <c r="H338" s="24" t="str">
        <f t="shared" si="253"/>
        <v>-</v>
      </c>
      <c r="I338" s="25"/>
      <c r="J338" s="24">
        <f t="shared" si="254"/>
        <v>0</v>
      </c>
      <c r="K338" s="26">
        <f t="shared" si="244"/>
        <v>0.25</v>
      </c>
      <c r="L338" s="24">
        <f t="shared" si="255"/>
        <v>0</v>
      </c>
      <c r="M338" s="332">
        <f t="shared" si="256"/>
        <v>0</v>
      </c>
      <c r="N338" s="341"/>
      <c r="O338" s="415"/>
      <c r="P338" s="421">
        <f t="shared" si="250"/>
        <v>0</v>
      </c>
      <c r="Q338" s="421">
        <f t="shared" si="251"/>
        <v>0</v>
      </c>
      <c r="R338" s="421">
        <f t="shared" si="252"/>
        <v>0</v>
      </c>
      <c r="S338" s="343"/>
      <c r="T338" s="345"/>
      <c r="U338" s="345"/>
      <c r="V338" s="345"/>
      <c r="W338" s="345"/>
      <c r="X338" s="345"/>
      <c r="Y338" s="345"/>
    </row>
    <row r="339" spans="2:25" x14ac:dyDescent="0.3">
      <c r="B339" s="1" t="s">
        <v>428</v>
      </c>
      <c r="C339" s="13" t="s">
        <v>431</v>
      </c>
      <c r="D339" s="13"/>
      <c r="E339" s="13" t="s">
        <v>372</v>
      </c>
      <c r="F339" s="8">
        <v>45538</v>
      </c>
      <c r="G339" s="14">
        <v>136</v>
      </c>
      <c r="H339" s="24" t="str">
        <f t="shared" si="253"/>
        <v>-</v>
      </c>
      <c r="I339" s="25"/>
      <c r="J339" s="24">
        <f t="shared" si="254"/>
        <v>0</v>
      </c>
      <c r="K339" s="26">
        <f t="shared" si="244"/>
        <v>0.25</v>
      </c>
      <c r="L339" s="24">
        <f t="shared" si="255"/>
        <v>0</v>
      </c>
      <c r="M339" s="332">
        <f t="shared" si="256"/>
        <v>0</v>
      </c>
      <c r="N339" s="341"/>
      <c r="O339" s="415"/>
      <c r="P339" s="421">
        <f t="shared" si="250"/>
        <v>0</v>
      </c>
      <c r="Q339" s="421">
        <f t="shared" si="251"/>
        <v>0</v>
      </c>
      <c r="R339" s="421">
        <f t="shared" si="252"/>
        <v>0</v>
      </c>
      <c r="S339" s="343"/>
      <c r="T339" s="345"/>
      <c r="U339" s="345"/>
      <c r="V339" s="345"/>
      <c r="W339" s="345"/>
      <c r="X339" s="345"/>
      <c r="Y339" s="345"/>
    </row>
    <row r="340" spans="2:25" x14ac:dyDescent="0.3">
      <c r="B340" s="1" t="s">
        <v>432</v>
      </c>
      <c r="C340" s="13" t="s">
        <v>433</v>
      </c>
      <c r="D340" s="13"/>
      <c r="E340" s="13" t="s">
        <v>218</v>
      </c>
      <c r="F340" s="8">
        <v>45678</v>
      </c>
      <c r="G340" s="14">
        <v>275</v>
      </c>
      <c r="H340" s="24" t="str">
        <f t="shared" si="253"/>
        <v>-</v>
      </c>
      <c r="I340" s="25"/>
      <c r="J340" s="24">
        <f t="shared" si="254"/>
        <v>0</v>
      </c>
      <c r="K340" s="26">
        <f t="shared" si="244"/>
        <v>0.25</v>
      </c>
      <c r="L340" s="24">
        <f t="shared" si="255"/>
        <v>0</v>
      </c>
      <c r="M340" s="332">
        <f t="shared" si="256"/>
        <v>0</v>
      </c>
      <c r="N340" s="341"/>
      <c r="O340" s="415"/>
      <c r="P340" s="421">
        <f t="shared" si="250"/>
        <v>0</v>
      </c>
      <c r="Q340" s="421">
        <f t="shared" si="251"/>
        <v>0</v>
      </c>
      <c r="R340" s="421">
        <f t="shared" si="252"/>
        <v>0</v>
      </c>
      <c r="S340" s="343"/>
      <c r="T340" s="345"/>
      <c r="U340" s="345"/>
      <c r="V340" s="345"/>
      <c r="W340" s="345"/>
      <c r="X340" s="345"/>
      <c r="Y340" s="345"/>
    </row>
    <row r="341" spans="2:25" x14ac:dyDescent="0.3">
      <c r="B341" s="1" t="s">
        <v>432</v>
      </c>
      <c r="C341" s="13" t="s">
        <v>434</v>
      </c>
      <c r="D341" s="13"/>
      <c r="E341" s="13" t="s">
        <v>321</v>
      </c>
      <c r="F341" s="8">
        <v>45729</v>
      </c>
      <c r="G341" s="14">
        <v>270</v>
      </c>
      <c r="H341" s="24" t="str">
        <f t="shared" si="253"/>
        <v>-</v>
      </c>
      <c r="I341" s="25"/>
      <c r="J341" s="24">
        <f t="shared" si="254"/>
        <v>0</v>
      </c>
      <c r="K341" s="26">
        <f t="shared" si="244"/>
        <v>0.25</v>
      </c>
      <c r="L341" s="24">
        <f t="shared" si="255"/>
        <v>0</v>
      </c>
      <c r="M341" s="332">
        <f t="shared" si="256"/>
        <v>0</v>
      </c>
      <c r="N341" s="341"/>
      <c r="O341" s="415"/>
      <c r="P341" s="421">
        <f t="shared" ref="P341:P372" si="261">O341*N341</f>
        <v>0</v>
      </c>
      <c r="Q341" s="421">
        <f t="shared" ref="Q341:Q372" si="262">J341-P341</f>
        <v>0</v>
      </c>
      <c r="R341" s="421">
        <f t="shared" ref="R341:R372" si="263">SUM(T341:Y341)</f>
        <v>0</v>
      </c>
      <c r="S341" s="343"/>
      <c r="T341" s="345"/>
      <c r="U341" s="345"/>
      <c r="V341" s="345"/>
      <c r="W341" s="345"/>
      <c r="X341" s="345"/>
      <c r="Y341" s="345"/>
    </row>
    <row r="342" spans="2:25" x14ac:dyDescent="0.3">
      <c r="B342" s="1" t="s">
        <v>432</v>
      </c>
      <c r="C342" s="13" t="s">
        <v>435</v>
      </c>
      <c r="D342" s="13"/>
      <c r="E342" s="13" t="s">
        <v>325</v>
      </c>
      <c r="F342" s="8">
        <v>45721</v>
      </c>
      <c r="G342" s="14">
        <v>860</v>
      </c>
      <c r="H342" s="24" t="str">
        <f t="shared" si="253"/>
        <v>-</v>
      </c>
      <c r="I342" s="25"/>
      <c r="J342" s="24">
        <f t="shared" si="254"/>
        <v>0</v>
      </c>
      <c r="K342" s="26">
        <f t="shared" si="244"/>
        <v>0.25</v>
      </c>
      <c r="L342" s="24">
        <f t="shared" si="255"/>
        <v>0</v>
      </c>
      <c r="M342" s="332">
        <f t="shared" si="256"/>
        <v>0</v>
      </c>
      <c r="N342" s="341"/>
      <c r="O342" s="415"/>
      <c r="P342" s="421">
        <f t="shared" si="261"/>
        <v>0</v>
      </c>
      <c r="Q342" s="421">
        <f t="shared" si="262"/>
        <v>0</v>
      </c>
      <c r="R342" s="421">
        <f t="shared" si="263"/>
        <v>0</v>
      </c>
      <c r="S342" s="343"/>
      <c r="T342" s="345"/>
      <c r="U342" s="345"/>
      <c r="V342" s="345"/>
      <c r="W342" s="345"/>
      <c r="X342" s="345"/>
      <c r="Y342" s="345"/>
    </row>
    <row r="343" spans="2:25" x14ac:dyDescent="0.3">
      <c r="B343" s="1" t="s">
        <v>432</v>
      </c>
      <c r="C343" s="13" t="s">
        <v>436</v>
      </c>
      <c r="D343" s="13"/>
      <c r="E343" s="13" t="s">
        <v>325</v>
      </c>
      <c r="F343" s="8">
        <v>45405</v>
      </c>
      <c r="G343" s="14">
        <v>860</v>
      </c>
      <c r="H343" s="24" t="str">
        <f t="shared" si="253"/>
        <v>-</v>
      </c>
      <c r="I343" s="25"/>
      <c r="J343" s="24">
        <f t="shared" si="254"/>
        <v>0</v>
      </c>
      <c r="K343" s="26">
        <f t="shared" si="244"/>
        <v>0.25</v>
      </c>
      <c r="L343" s="24">
        <f t="shared" si="255"/>
        <v>0</v>
      </c>
      <c r="M343" s="332">
        <f t="shared" si="256"/>
        <v>0</v>
      </c>
      <c r="N343" s="341"/>
      <c r="O343" s="415"/>
      <c r="P343" s="421">
        <f t="shared" si="261"/>
        <v>0</v>
      </c>
      <c r="Q343" s="421">
        <f t="shared" si="262"/>
        <v>0</v>
      </c>
      <c r="R343" s="421">
        <f t="shared" si="263"/>
        <v>0</v>
      </c>
      <c r="S343" s="343"/>
      <c r="T343" s="345"/>
      <c r="U343" s="345"/>
      <c r="V343" s="345"/>
      <c r="W343" s="345"/>
      <c r="X343" s="345"/>
      <c r="Y343" s="345"/>
    </row>
    <row r="344" spans="2:25" x14ac:dyDescent="0.3">
      <c r="B344" s="1" t="s">
        <v>432</v>
      </c>
      <c r="C344" s="13" t="s">
        <v>357</v>
      </c>
      <c r="D344" s="13"/>
      <c r="E344" s="13"/>
      <c r="F344" s="8">
        <v>45394</v>
      </c>
      <c r="G344" s="14">
        <v>1892</v>
      </c>
      <c r="H344" s="24" t="str">
        <f t="shared" si="253"/>
        <v>-</v>
      </c>
      <c r="I344" s="25"/>
      <c r="J344" s="24">
        <f t="shared" si="254"/>
        <v>0</v>
      </c>
      <c r="K344" s="26">
        <f t="shared" si="244"/>
        <v>0.25</v>
      </c>
      <c r="L344" s="24">
        <f t="shared" si="255"/>
        <v>0</v>
      </c>
      <c r="M344" s="332">
        <f t="shared" si="256"/>
        <v>0</v>
      </c>
      <c r="N344" s="341"/>
      <c r="O344" s="415"/>
      <c r="P344" s="421">
        <f t="shared" si="261"/>
        <v>0</v>
      </c>
      <c r="Q344" s="421">
        <f t="shared" si="262"/>
        <v>0</v>
      </c>
      <c r="R344" s="421">
        <f t="shared" si="263"/>
        <v>0</v>
      </c>
      <c r="S344" s="343"/>
      <c r="T344" s="345"/>
      <c r="U344" s="345"/>
      <c r="V344" s="345"/>
      <c r="W344" s="345"/>
      <c r="X344" s="345"/>
      <c r="Y344" s="345"/>
    </row>
    <row r="345" spans="2:25" x14ac:dyDescent="0.3">
      <c r="B345" s="1" t="s">
        <v>437</v>
      </c>
      <c r="C345" s="13" t="s">
        <v>438</v>
      </c>
      <c r="D345" s="13"/>
      <c r="E345" s="13" t="s">
        <v>134</v>
      </c>
      <c r="F345" s="8">
        <v>45671</v>
      </c>
      <c r="G345" s="14">
        <v>343.7</v>
      </c>
      <c r="H345" s="24" t="str">
        <f t="shared" si="253"/>
        <v>-</v>
      </c>
      <c r="I345" s="25"/>
      <c r="J345" s="24">
        <f t="shared" si="254"/>
        <v>0</v>
      </c>
      <c r="K345" s="26">
        <f t="shared" si="244"/>
        <v>0.25</v>
      </c>
      <c r="L345" s="24">
        <f t="shared" si="255"/>
        <v>0</v>
      </c>
      <c r="M345" s="332">
        <f t="shared" si="256"/>
        <v>0</v>
      </c>
      <c r="N345" s="341"/>
      <c r="O345" s="415"/>
      <c r="P345" s="421">
        <f t="shared" si="261"/>
        <v>0</v>
      </c>
      <c r="Q345" s="421">
        <f t="shared" si="262"/>
        <v>0</v>
      </c>
      <c r="R345" s="421">
        <f t="shared" si="263"/>
        <v>0</v>
      </c>
      <c r="S345" s="343"/>
      <c r="T345" s="345"/>
      <c r="U345" s="345"/>
      <c r="V345" s="345"/>
      <c r="W345" s="345"/>
      <c r="X345" s="345"/>
      <c r="Y345" s="345"/>
    </row>
    <row r="346" spans="2:25" x14ac:dyDescent="0.3">
      <c r="B346" s="1" t="s">
        <v>437</v>
      </c>
      <c r="C346" s="2" t="s">
        <v>439</v>
      </c>
      <c r="D346" s="13"/>
      <c r="E346" s="13" t="s">
        <v>71</v>
      </c>
      <c r="F346" s="8">
        <v>45757</v>
      </c>
      <c r="G346" s="14">
        <v>115.5</v>
      </c>
      <c r="H346" s="24" t="str">
        <f t="shared" si="253"/>
        <v>-</v>
      </c>
      <c r="I346" s="25"/>
      <c r="J346" s="24">
        <f t="shared" si="254"/>
        <v>0</v>
      </c>
      <c r="K346" s="26">
        <f t="shared" si="244"/>
        <v>0.25</v>
      </c>
      <c r="L346" s="24">
        <f t="shared" si="255"/>
        <v>0</v>
      </c>
      <c r="M346" s="332">
        <f t="shared" si="256"/>
        <v>0</v>
      </c>
      <c r="N346" s="341"/>
      <c r="O346" s="415"/>
      <c r="P346" s="421">
        <f t="shared" si="261"/>
        <v>0</v>
      </c>
      <c r="Q346" s="421">
        <f t="shared" si="262"/>
        <v>0</v>
      </c>
      <c r="R346" s="421">
        <f t="shared" si="263"/>
        <v>0</v>
      </c>
      <c r="S346" s="343"/>
      <c r="T346" s="345"/>
      <c r="U346" s="345"/>
      <c r="V346" s="345"/>
      <c r="W346" s="345"/>
      <c r="X346" s="345"/>
      <c r="Y346" s="345"/>
    </row>
    <row r="347" spans="2:25" x14ac:dyDescent="0.3">
      <c r="B347" s="1" t="s">
        <v>437</v>
      </c>
      <c r="C347" s="13" t="s">
        <v>440</v>
      </c>
      <c r="D347" s="13"/>
      <c r="E347" s="13" t="s">
        <v>71</v>
      </c>
      <c r="F347" s="8">
        <v>45757</v>
      </c>
      <c r="G347" s="14">
        <v>115.5</v>
      </c>
      <c r="H347" s="24" t="str">
        <f t="shared" si="253"/>
        <v>-</v>
      </c>
      <c r="I347" s="25"/>
      <c r="J347" s="24">
        <f t="shared" si="254"/>
        <v>0</v>
      </c>
      <c r="K347" s="26">
        <f t="shared" si="244"/>
        <v>0.25</v>
      </c>
      <c r="L347" s="24">
        <f t="shared" si="255"/>
        <v>0</v>
      </c>
      <c r="M347" s="332">
        <f t="shared" si="256"/>
        <v>0</v>
      </c>
      <c r="N347" s="341"/>
      <c r="O347" s="415"/>
      <c r="P347" s="421">
        <f t="shared" si="261"/>
        <v>0</v>
      </c>
      <c r="Q347" s="421">
        <f t="shared" si="262"/>
        <v>0</v>
      </c>
      <c r="R347" s="421">
        <f t="shared" si="263"/>
        <v>0</v>
      </c>
      <c r="S347" s="343"/>
      <c r="T347" s="345"/>
      <c r="U347" s="345"/>
      <c r="V347" s="345"/>
      <c r="W347" s="345"/>
      <c r="X347" s="345"/>
      <c r="Y347" s="345"/>
    </row>
    <row r="348" spans="2:25" x14ac:dyDescent="0.3">
      <c r="B348" s="1" t="s">
        <v>437</v>
      </c>
      <c r="C348" s="13" t="s">
        <v>441</v>
      </c>
      <c r="D348" s="13"/>
      <c r="E348" s="13" t="s">
        <v>71</v>
      </c>
      <c r="F348" s="8">
        <v>45757</v>
      </c>
      <c r="G348" s="14">
        <v>343.7</v>
      </c>
      <c r="H348" s="24" t="str">
        <f t="shared" si="253"/>
        <v>-</v>
      </c>
      <c r="I348" s="25"/>
      <c r="J348" s="24">
        <f t="shared" si="254"/>
        <v>0</v>
      </c>
      <c r="K348" s="26">
        <f t="shared" si="244"/>
        <v>0.25</v>
      </c>
      <c r="L348" s="24">
        <f t="shared" si="255"/>
        <v>0</v>
      </c>
      <c r="M348" s="332">
        <f t="shared" si="256"/>
        <v>0</v>
      </c>
      <c r="N348" s="341"/>
      <c r="O348" s="415"/>
      <c r="P348" s="421">
        <f t="shared" si="261"/>
        <v>0</v>
      </c>
      <c r="Q348" s="421">
        <f t="shared" si="262"/>
        <v>0</v>
      </c>
      <c r="R348" s="421">
        <f t="shared" si="263"/>
        <v>0</v>
      </c>
      <c r="S348" s="343"/>
      <c r="T348" s="345"/>
      <c r="U348" s="345"/>
      <c r="V348" s="345"/>
      <c r="W348" s="345"/>
      <c r="X348" s="345"/>
      <c r="Y348" s="345"/>
    </row>
    <row r="349" spans="2:25" x14ac:dyDescent="0.3">
      <c r="B349" s="1" t="s">
        <v>437</v>
      </c>
      <c r="C349" s="13" t="s">
        <v>442</v>
      </c>
      <c r="D349" s="13"/>
      <c r="E349" s="13" t="s">
        <v>71</v>
      </c>
      <c r="F349" s="8">
        <v>45757</v>
      </c>
      <c r="G349" s="14">
        <v>343.7</v>
      </c>
      <c r="H349" s="24" t="str">
        <f t="shared" si="253"/>
        <v>-</v>
      </c>
      <c r="I349" s="25"/>
      <c r="J349" s="24">
        <f t="shared" si="254"/>
        <v>0</v>
      </c>
      <c r="K349" s="26">
        <f t="shared" si="244"/>
        <v>0.25</v>
      </c>
      <c r="L349" s="24">
        <f t="shared" si="255"/>
        <v>0</v>
      </c>
      <c r="M349" s="332">
        <f t="shared" si="256"/>
        <v>0</v>
      </c>
      <c r="N349" s="341"/>
      <c r="O349" s="415"/>
      <c r="P349" s="421">
        <f t="shared" si="261"/>
        <v>0</v>
      </c>
      <c r="Q349" s="421">
        <f t="shared" si="262"/>
        <v>0</v>
      </c>
      <c r="R349" s="421">
        <f t="shared" si="263"/>
        <v>0</v>
      </c>
      <c r="S349" s="343"/>
      <c r="T349" s="345"/>
      <c r="U349" s="345"/>
      <c r="V349" s="345"/>
      <c r="W349" s="345"/>
      <c r="X349" s="345"/>
      <c r="Y349" s="345"/>
    </row>
    <row r="350" spans="2:25" x14ac:dyDescent="0.3">
      <c r="B350" s="1" t="s">
        <v>437</v>
      </c>
      <c r="C350" s="13" t="s">
        <v>816</v>
      </c>
      <c r="D350" s="13"/>
      <c r="E350" s="13" t="s">
        <v>71</v>
      </c>
      <c r="F350" s="8">
        <v>45757</v>
      </c>
      <c r="G350" s="14">
        <v>115.5</v>
      </c>
      <c r="H350" s="24" t="str">
        <f t="shared" si="253"/>
        <v>-</v>
      </c>
      <c r="I350" s="25"/>
      <c r="J350" s="24">
        <f t="shared" si="254"/>
        <v>0</v>
      </c>
      <c r="K350" s="26">
        <f t="shared" si="244"/>
        <v>0.25</v>
      </c>
      <c r="L350" s="24">
        <f t="shared" si="255"/>
        <v>0</v>
      </c>
      <c r="M350" s="332">
        <f t="shared" si="256"/>
        <v>0</v>
      </c>
      <c r="N350" s="341"/>
      <c r="O350" s="415"/>
      <c r="P350" s="421">
        <f t="shared" si="261"/>
        <v>0</v>
      </c>
      <c r="Q350" s="421">
        <f t="shared" si="262"/>
        <v>0</v>
      </c>
      <c r="R350" s="421">
        <f t="shared" si="263"/>
        <v>0</v>
      </c>
      <c r="S350" s="343"/>
      <c r="T350" s="345"/>
      <c r="U350" s="345"/>
      <c r="V350" s="345"/>
      <c r="W350" s="345"/>
      <c r="X350" s="345"/>
      <c r="Y350" s="345"/>
    </row>
    <row r="351" spans="2:25" x14ac:dyDescent="0.3">
      <c r="B351" s="1" t="s">
        <v>437</v>
      </c>
      <c r="C351" s="13" t="s">
        <v>443</v>
      </c>
      <c r="D351" s="13"/>
      <c r="E351" s="13" t="s">
        <v>71</v>
      </c>
      <c r="F351" s="8">
        <v>45757</v>
      </c>
      <c r="G351" s="14">
        <v>138.6</v>
      </c>
      <c r="H351" s="24" t="str">
        <f t="shared" si="253"/>
        <v>-</v>
      </c>
      <c r="I351" s="25"/>
      <c r="J351" s="24">
        <f t="shared" si="254"/>
        <v>0</v>
      </c>
      <c r="K351" s="26">
        <f t="shared" si="244"/>
        <v>0.25</v>
      </c>
      <c r="L351" s="24">
        <f t="shared" si="255"/>
        <v>0</v>
      </c>
      <c r="M351" s="332">
        <f t="shared" si="256"/>
        <v>0</v>
      </c>
      <c r="N351" s="341"/>
      <c r="O351" s="415"/>
      <c r="P351" s="421">
        <f t="shared" si="261"/>
        <v>0</v>
      </c>
      <c r="Q351" s="421">
        <f t="shared" si="262"/>
        <v>0</v>
      </c>
      <c r="R351" s="421">
        <f t="shared" si="263"/>
        <v>0</v>
      </c>
      <c r="S351" s="343"/>
      <c r="T351" s="345"/>
      <c r="U351" s="345"/>
      <c r="V351" s="345"/>
      <c r="W351" s="345"/>
      <c r="X351" s="345"/>
      <c r="Y351" s="345"/>
    </row>
    <row r="352" spans="2:25" x14ac:dyDescent="0.3">
      <c r="B352" s="1" t="s">
        <v>444</v>
      </c>
      <c r="C352" s="13" t="s">
        <v>445</v>
      </c>
      <c r="D352" s="13"/>
      <c r="E352" s="13" t="s">
        <v>129</v>
      </c>
      <c r="F352" s="8">
        <v>45390</v>
      </c>
      <c r="G352" s="14">
        <v>16.399999999999999</v>
      </c>
      <c r="H352" s="24" t="str">
        <f t="shared" si="253"/>
        <v>-</v>
      </c>
      <c r="I352" s="25"/>
      <c r="J352" s="24">
        <f t="shared" si="254"/>
        <v>0</v>
      </c>
      <c r="K352" s="26">
        <f t="shared" si="244"/>
        <v>0.25</v>
      </c>
      <c r="L352" s="24">
        <f t="shared" si="255"/>
        <v>0</v>
      </c>
      <c r="M352" s="332">
        <f t="shared" si="256"/>
        <v>0</v>
      </c>
      <c r="N352" s="341"/>
      <c r="O352" s="415"/>
      <c r="P352" s="421">
        <f t="shared" si="261"/>
        <v>0</v>
      </c>
      <c r="Q352" s="421">
        <f t="shared" si="262"/>
        <v>0</v>
      </c>
      <c r="R352" s="421">
        <f t="shared" si="263"/>
        <v>0</v>
      </c>
      <c r="S352" s="343"/>
      <c r="T352" s="345"/>
      <c r="U352" s="345"/>
      <c r="V352" s="345"/>
      <c r="W352" s="345"/>
      <c r="X352" s="345"/>
      <c r="Y352" s="345"/>
    </row>
    <row r="353" spans="2:25" x14ac:dyDescent="0.3">
      <c r="B353" s="1" t="s">
        <v>446</v>
      </c>
      <c r="C353" s="13" t="s">
        <v>447</v>
      </c>
      <c r="D353" s="13"/>
      <c r="E353" s="13" t="s">
        <v>134</v>
      </c>
      <c r="F353" s="36">
        <v>45693</v>
      </c>
      <c r="G353" s="14">
        <v>42.31</v>
      </c>
      <c r="H353" s="24" t="str">
        <f t="shared" si="253"/>
        <v>-</v>
      </c>
      <c r="I353" s="25"/>
      <c r="J353" s="24">
        <f t="shared" si="254"/>
        <v>0</v>
      </c>
      <c r="K353" s="26">
        <f t="shared" si="244"/>
        <v>0.25</v>
      </c>
      <c r="L353" s="24">
        <f t="shared" si="255"/>
        <v>0</v>
      </c>
      <c r="M353" s="332">
        <f t="shared" si="256"/>
        <v>0</v>
      </c>
      <c r="N353" s="341"/>
      <c r="O353" s="415"/>
      <c r="P353" s="421">
        <f t="shared" si="261"/>
        <v>0</v>
      </c>
      <c r="Q353" s="421">
        <f t="shared" si="262"/>
        <v>0</v>
      </c>
      <c r="R353" s="421">
        <f t="shared" si="263"/>
        <v>0</v>
      </c>
      <c r="S353" s="343"/>
      <c r="T353" s="345"/>
      <c r="U353" s="345"/>
      <c r="V353" s="345"/>
      <c r="W353" s="345"/>
      <c r="X353" s="345"/>
      <c r="Y353" s="345"/>
    </row>
    <row r="354" spans="2:25" x14ac:dyDescent="0.3">
      <c r="B354" s="1" t="s">
        <v>446</v>
      </c>
      <c r="C354" s="13" t="s">
        <v>448</v>
      </c>
      <c r="D354" s="13"/>
      <c r="E354" s="13" t="s">
        <v>218</v>
      </c>
      <c r="F354" s="36">
        <v>45755</v>
      </c>
      <c r="G354" s="14">
        <v>35</v>
      </c>
      <c r="H354" s="24" t="str">
        <f t="shared" si="253"/>
        <v>-</v>
      </c>
      <c r="I354" s="25"/>
      <c r="J354" s="24">
        <f t="shared" si="254"/>
        <v>0</v>
      </c>
      <c r="K354" s="26">
        <f t="shared" si="244"/>
        <v>0.25</v>
      </c>
      <c r="L354" s="24">
        <f t="shared" si="255"/>
        <v>0</v>
      </c>
      <c r="M354" s="332">
        <f t="shared" si="256"/>
        <v>0</v>
      </c>
      <c r="N354" s="341"/>
      <c r="O354" s="415"/>
      <c r="P354" s="421">
        <f t="shared" si="261"/>
        <v>0</v>
      </c>
      <c r="Q354" s="421">
        <f t="shared" si="262"/>
        <v>0</v>
      </c>
      <c r="R354" s="421">
        <f t="shared" si="263"/>
        <v>0</v>
      </c>
      <c r="S354" s="343"/>
      <c r="T354" s="345"/>
      <c r="U354" s="345"/>
      <c r="V354" s="345"/>
      <c r="W354" s="345"/>
      <c r="X354" s="345"/>
      <c r="Y354" s="345"/>
    </row>
    <row r="355" spans="2:25" x14ac:dyDescent="0.3">
      <c r="B355" s="1" t="s">
        <v>444</v>
      </c>
      <c r="C355" s="13" t="s">
        <v>449</v>
      </c>
      <c r="D355" s="13"/>
      <c r="E355" s="13" t="s">
        <v>218</v>
      </c>
      <c r="F355" s="36">
        <v>45755</v>
      </c>
      <c r="G355" s="14">
        <v>30</v>
      </c>
      <c r="H355" s="24" t="str">
        <f t="shared" si="253"/>
        <v>-</v>
      </c>
      <c r="I355" s="25"/>
      <c r="J355" s="24">
        <f t="shared" si="254"/>
        <v>0</v>
      </c>
      <c r="K355" s="26">
        <f t="shared" si="244"/>
        <v>0.25</v>
      </c>
      <c r="L355" s="24">
        <f t="shared" si="255"/>
        <v>0</v>
      </c>
      <c r="M355" s="332">
        <f t="shared" si="256"/>
        <v>0</v>
      </c>
      <c r="N355" s="341"/>
      <c r="O355" s="415"/>
      <c r="P355" s="421">
        <f t="shared" si="261"/>
        <v>0</v>
      </c>
      <c r="Q355" s="421">
        <f t="shared" si="262"/>
        <v>0</v>
      </c>
      <c r="R355" s="421">
        <f t="shared" si="263"/>
        <v>0</v>
      </c>
      <c r="S355" s="343"/>
      <c r="T355" s="345"/>
      <c r="U355" s="345"/>
      <c r="V355" s="345"/>
      <c r="W355" s="345"/>
      <c r="X355" s="345"/>
      <c r="Y355" s="345"/>
    </row>
    <row r="356" spans="2:25" x14ac:dyDescent="0.3">
      <c r="B356" s="1" t="s">
        <v>450</v>
      </c>
      <c r="C356" s="13" t="s">
        <v>451</v>
      </c>
      <c r="D356" s="138"/>
      <c r="E356" s="13" t="s">
        <v>321</v>
      </c>
      <c r="F356" s="8">
        <v>45625</v>
      </c>
      <c r="G356" s="14">
        <v>325</v>
      </c>
      <c r="H356" s="24" t="str">
        <f t="shared" si="253"/>
        <v>-</v>
      </c>
      <c r="I356" s="25"/>
      <c r="J356" s="24">
        <f>G356*I356</f>
        <v>0</v>
      </c>
      <c r="K356" s="26">
        <f>$K$5</f>
        <v>0.25</v>
      </c>
      <c r="L356" s="24">
        <f>J356*(1+K356)</f>
        <v>0</v>
      </c>
      <c r="M356" s="332">
        <f>L356-J356</f>
        <v>0</v>
      </c>
      <c r="N356" s="341"/>
      <c r="O356" s="415"/>
      <c r="P356" s="421">
        <f t="shared" si="261"/>
        <v>0</v>
      </c>
      <c r="Q356" s="421">
        <f t="shared" si="262"/>
        <v>0</v>
      </c>
      <c r="R356" s="421">
        <f t="shared" si="263"/>
        <v>0</v>
      </c>
      <c r="S356" s="343"/>
      <c r="T356" s="345"/>
      <c r="U356" s="345"/>
      <c r="V356" s="345"/>
      <c r="W356" s="345"/>
      <c r="X356" s="345"/>
      <c r="Y356" s="345"/>
    </row>
    <row r="357" spans="2:25" x14ac:dyDescent="0.3">
      <c r="B357" s="1" t="s">
        <v>450</v>
      </c>
      <c r="C357" s="13" t="s">
        <v>452</v>
      </c>
      <c r="D357" s="13"/>
      <c r="E357" s="13" t="s">
        <v>321</v>
      </c>
      <c r="F357" s="8">
        <v>45390</v>
      </c>
      <c r="G357" s="14">
        <v>179.94</v>
      </c>
      <c r="H357" s="24" t="str">
        <f t="shared" si="253"/>
        <v>-</v>
      </c>
      <c r="I357" s="25"/>
      <c r="J357" s="24">
        <f>G357*I357</f>
        <v>0</v>
      </c>
      <c r="K357" s="26">
        <f>$K$5</f>
        <v>0.25</v>
      </c>
      <c r="L357" s="24">
        <f>J357*(1+K357)</f>
        <v>0</v>
      </c>
      <c r="M357" s="332">
        <f>L357-J357</f>
        <v>0</v>
      </c>
      <c r="N357" s="341"/>
      <c r="O357" s="415"/>
      <c r="P357" s="421">
        <f t="shared" si="261"/>
        <v>0</v>
      </c>
      <c r="Q357" s="421">
        <f t="shared" si="262"/>
        <v>0</v>
      </c>
      <c r="R357" s="421">
        <f t="shared" si="263"/>
        <v>0</v>
      </c>
      <c r="S357" s="343"/>
      <c r="T357" s="345"/>
      <c r="U357" s="345"/>
      <c r="V357" s="345"/>
      <c r="W357" s="345"/>
      <c r="X357" s="345"/>
      <c r="Y357" s="345"/>
    </row>
    <row r="358" spans="2:25" x14ac:dyDescent="0.3">
      <c r="B358" s="1" t="s">
        <v>450</v>
      </c>
      <c r="C358" s="13" t="s">
        <v>453</v>
      </c>
      <c r="D358" s="13"/>
      <c r="E358" s="13" t="s">
        <v>454</v>
      </c>
      <c r="F358" s="8">
        <v>45390</v>
      </c>
      <c r="G358" s="14">
        <v>438.07</v>
      </c>
      <c r="H358" s="24" t="str">
        <f t="shared" si="253"/>
        <v>-</v>
      </c>
      <c r="I358" s="25"/>
      <c r="J358" s="24">
        <f t="shared" si="254"/>
        <v>0</v>
      </c>
      <c r="K358" s="26">
        <f t="shared" si="244"/>
        <v>0.25</v>
      </c>
      <c r="L358" s="24">
        <f t="shared" si="255"/>
        <v>0</v>
      </c>
      <c r="M358" s="332">
        <f t="shared" si="256"/>
        <v>0</v>
      </c>
      <c r="N358" s="341"/>
      <c r="O358" s="415"/>
      <c r="P358" s="421">
        <f t="shared" si="261"/>
        <v>0</v>
      </c>
      <c r="Q358" s="421">
        <f t="shared" si="262"/>
        <v>0</v>
      </c>
      <c r="R358" s="421">
        <f t="shared" si="263"/>
        <v>0</v>
      </c>
      <c r="S358" s="343"/>
      <c r="T358" s="345"/>
      <c r="U358" s="345"/>
      <c r="V358" s="345"/>
      <c r="W358" s="345"/>
      <c r="X358" s="345"/>
      <c r="Y358" s="345"/>
    </row>
    <row r="359" spans="2:25" x14ac:dyDescent="0.3">
      <c r="B359" s="1" t="s">
        <v>450</v>
      </c>
      <c r="C359" s="13" t="s">
        <v>455</v>
      </c>
      <c r="D359" s="13"/>
      <c r="E359" s="13"/>
      <c r="F359" s="8"/>
      <c r="G359" s="14">
        <v>378.36</v>
      </c>
      <c r="H359" s="24" t="str">
        <f t="shared" si="253"/>
        <v>-</v>
      </c>
      <c r="I359" s="25"/>
      <c r="J359" s="24">
        <f t="shared" si="254"/>
        <v>0</v>
      </c>
      <c r="K359" s="26">
        <f t="shared" si="244"/>
        <v>0.25</v>
      </c>
      <c r="L359" s="24">
        <f t="shared" si="255"/>
        <v>0</v>
      </c>
      <c r="M359" s="332">
        <f t="shared" si="256"/>
        <v>0</v>
      </c>
      <c r="N359" s="341"/>
      <c r="O359" s="415"/>
      <c r="P359" s="421">
        <f t="shared" si="261"/>
        <v>0</v>
      </c>
      <c r="Q359" s="421">
        <f t="shared" si="262"/>
        <v>0</v>
      </c>
      <c r="R359" s="421">
        <f t="shared" si="263"/>
        <v>0</v>
      </c>
      <c r="S359" s="343"/>
      <c r="T359" s="345"/>
      <c r="U359" s="345"/>
      <c r="V359" s="345"/>
      <c r="W359" s="345"/>
      <c r="X359" s="345"/>
      <c r="Y359" s="345"/>
    </row>
    <row r="360" spans="2:25" x14ac:dyDescent="0.3">
      <c r="B360" s="1" t="s">
        <v>450</v>
      </c>
      <c r="C360" s="13" t="s">
        <v>456</v>
      </c>
      <c r="D360" s="13"/>
      <c r="E360" s="13"/>
      <c r="F360" s="8"/>
      <c r="G360" s="14">
        <v>2420</v>
      </c>
      <c r="H360" s="24" t="str">
        <f t="shared" si="253"/>
        <v>-</v>
      </c>
      <c r="I360" s="25"/>
      <c r="J360" s="24">
        <f t="shared" si="254"/>
        <v>0</v>
      </c>
      <c r="K360" s="26">
        <f t="shared" si="244"/>
        <v>0.25</v>
      </c>
      <c r="L360" s="24">
        <f t="shared" si="255"/>
        <v>0</v>
      </c>
      <c r="M360" s="332">
        <f t="shared" si="256"/>
        <v>0</v>
      </c>
      <c r="N360" s="341"/>
      <c r="O360" s="415"/>
      <c r="P360" s="421">
        <f t="shared" si="261"/>
        <v>0</v>
      </c>
      <c r="Q360" s="421">
        <f t="shared" si="262"/>
        <v>0</v>
      </c>
      <c r="R360" s="421">
        <f t="shared" si="263"/>
        <v>0</v>
      </c>
      <c r="S360" s="343"/>
      <c r="T360" s="345"/>
      <c r="U360" s="345"/>
      <c r="V360" s="345"/>
      <c r="W360" s="345"/>
      <c r="X360" s="345"/>
      <c r="Y360" s="345"/>
    </row>
    <row r="361" spans="2:25" x14ac:dyDescent="0.3">
      <c r="B361" s="1" t="s">
        <v>450</v>
      </c>
      <c r="C361" s="13" t="s">
        <v>457</v>
      </c>
      <c r="D361" s="13"/>
      <c r="E361" s="13" t="s">
        <v>458</v>
      </c>
      <c r="F361" s="8">
        <v>45590</v>
      </c>
      <c r="G361" s="242">
        <v>1108.32</v>
      </c>
      <c r="H361" s="24" t="str">
        <f t="shared" si="253"/>
        <v>-</v>
      </c>
      <c r="I361" s="25"/>
      <c r="J361" s="24">
        <f t="shared" si="254"/>
        <v>0</v>
      </c>
      <c r="K361" s="26">
        <f t="shared" si="244"/>
        <v>0.25</v>
      </c>
      <c r="L361" s="24">
        <f t="shared" si="255"/>
        <v>0</v>
      </c>
      <c r="M361" s="332">
        <f t="shared" si="256"/>
        <v>0</v>
      </c>
      <c r="N361" s="341"/>
      <c r="O361" s="415"/>
      <c r="P361" s="421">
        <f t="shared" si="261"/>
        <v>0</v>
      </c>
      <c r="Q361" s="421">
        <f t="shared" si="262"/>
        <v>0</v>
      </c>
      <c r="R361" s="421">
        <f t="shared" si="263"/>
        <v>0</v>
      </c>
      <c r="S361" s="343"/>
      <c r="T361" s="345"/>
      <c r="U361" s="345"/>
      <c r="V361" s="345"/>
      <c r="W361" s="345"/>
      <c r="X361" s="345"/>
      <c r="Y361" s="345"/>
    </row>
    <row r="362" spans="2:25" x14ac:dyDescent="0.3">
      <c r="B362" s="1" t="s">
        <v>450</v>
      </c>
      <c r="C362" s="13" t="s">
        <v>459</v>
      </c>
      <c r="D362" s="13"/>
      <c r="E362" s="13" t="s">
        <v>325</v>
      </c>
      <c r="F362" s="8">
        <v>45390</v>
      </c>
      <c r="G362" s="14">
        <v>898.07</v>
      </c>
      <c r="H362" s="24" t="str">
        <f t="shared" si="253"/>
        <v>-</v>
      </c>
      <c r="I362" s="25"/>
      <c r="J362" s="24">
        <f t="shared" si="254"/>
        <v>0</v>
      </c>
      <c r="K362" s="26">
        <f t="shared" si="244"/>
        <v>0.25</v>
      </c>
      <c r="L362" s="24">
        <f t="shared" si="255"/>
        <v>0</v>
      </c>
      <c r="M362" s="332">
        <f t="shared" si="256"/>
        <v>0</v>
      </c>
      <c r="N362" s="341"/>
      <c r="O362" s="415"/>
      <c r="P362" s="421">
        <f t="shared" si="261"/>
        <v>0</v>
      </c>
      <c r="Q362" s="421">
        <f t="shared" si="262"/>
        <v>0</v>
      </c>
      <c r="R362" s="421">
        <f t="shared" si="263"/>
        <v>0</v>
      </c>
      <c r="S362" s="343"/>
      <c r="T362" s="345"/>
      <c r="U362" s="345"/>
      <c r="V362" s="345"/>
      <c r="W362" s="345"/>
      <c r="X362" s="345"/>
      <c r="Y362" s="345"/>
    </row>
    <row r="363" spans="2:25" x14ac:dyDescent="0.3">
      <c r="B363" s="1" t="s">
        <v>460</v>
      </c>
      <c r="C363" s="13" t="s">
        <v>461</v>
      </c>
      <c r="D363" s="138"/>
      <c r="E363" s="13" t="s">
        <v>321</v>
      </c>
      <c r="F363" s="8">
        <v>45622</v>
      </c>
      <c r="G363" s="14">
        <v>708</v>
      </c>
      <c r="H363" s="24" t="str">
        <f t="shared" si="253"/>
        <v>-</v>
      </c>
      <c r="I363" s="25"/>
      <c r="J363" s="24">
        <f t="shared" si="254"/>
        <v>0</v>
      </c>
      <c r="K363" s="26">
        <f t="shared" si="244"/>
        <v>0.25</v>
      </c>
      <c r="L363" s="24">
        <f t="shared" si="255"/>
        <v>0</v>
      </c>
      <c r="M363" s="332">
        <f t="shared" si="256"/>
        <v>0</v>
      </c>
      <c r="N363" s="341"/>
      <c r="O363" s="415"/>
      <c r="P363" s="421">
        <f t="shared" si="261"/>
        <v>0</v>
      </c>
      <c r="Q363" s="421">
        <f t="shared" si="262"/>
        <v>0</v>
      </c>
      <c r="R363" s="421">
        <f t="shared" si="263"/>
        <v>0</v>
      </c>
      <c r="S363" s="343"/>
      <c r="T363" s="345"/>
      <c r="U363" s="345"/>
      <c r="V363" s="345"/>
      <c r="W363" s="345"/>
      <c r="X363" s="345"/>
      <c r="Y363" s="345"/>
    </row>
    <row r="364" spans="2:25" x14ac:dyDescent="0.3">
      <c r="B364" s="1" t="s">
        <v>460</v>
      </c>
      <c r="C364" s="13" t="s">
        <v>462</v>
      </c>
      <c r="D364" s="13"/>
      <c r="E364" s="13" t="s">
        <v>321</v>
      </c>
      <c r="F364" s="8">
        <v>45754</v>
      </c>
      <c r="G364" s="14">
        <v>850</v>
      </c>
      <c r="H364" s="24" t="str">
        <f t="shared" si="253"/>
        <v>-</v>
      </c>
      <c r="I364" s="25"/>
      <c r="J364" s="24">
        <f t="shared" si="254"/>
        <v>0</v>
      </c>
      <c r="K364" s="26">
        <f t="shared" si="244"/>
        <v>0.25</v>
      </c>
      <c r="L364" s="24">
        <f t="shared" si="255"/>
        <v>0</v>
      </c>
      <c r="M364" s="332">
        <f t="shared" si="256"/>
        <v>0</v>
      </c>
      <c r="N364" s="341"/>
      <c r="O364" s="415"/>
      <c r="P364" s="421">
        <f t="shared" si="261"/>
        <v>0</v>
      </c>
      <c r="Q364" s="421">
        <f t="shared" si="262"/>
        <v>0</v>
      </c>
      <c r="R364" s="421">
        <f t="shared" si="263"/>
        <v>0</v>
      </c>
      <c r="S364" s="343"/>
      <c r="T364" s="345"/>
      <c r="U364" s="345"/>
      <c r="V364" s="345"/>
      <c r="W364" s="345"/>
      <c r="X364" s="345"/>
      <c r="Y364" s="345"/>
    </row>
    <row r="365" spans="2:25" x14ac:dyDescent="0.3">
      <c r="B365" s="1"/>
      <c r="C365" s="13" t="s">
        <v>463</v>
      </c>
      <c r="D365" s="13"/>
      <c r="E365" s="13" t="s">
        <v>464</v>
      </c>
      <c r="F365" s="8">
        <v>45685</v>
      </c>
      <c r="G365" s="14">
        <v>465</v>
      </c>
      <c r="H365" s="15" t="str">
        <f t="shared" si="253"/>
        <v>-</v>
      </c>
      <c r="I365" s="16"/>
      <c r="J365" s="15">
        <f t="shared" si="254"/>
        <v>0</v>
      </c>
      <c r="K365" s="17">
        <f t="shared" si="244"/>
        <v>0.25</v>
      </c>
      <c r="L365" s="15">
        <f t="shared" si="255"/>
        <v>0</v>
      </c>
      <c r="M365" s="329">
        <f t="shared" si="256"/>
        <v>0</v>
      </c>
      <c r="N365" s="341"/>
      <c r="O365" s="415"/>
      <c r="P365" s="421">
        <f t="shared" si="261"/>
        <v>0</v>
      </c>
      <c r="Q365" s="421">
        <f t="shared" si="262"/>
        <v>0</v>
      </c>
      <c r="R365" s="421">
        <f t="shared" si="263"/>
        <v>0</v>
      </c>
      <c r="S365" s="343"/>
      <c r="T365" s="345"/>
      <c r="U365" s="345"/>
      <c r="V365" s="345"/>
      <c r="W365" s="345"/>
      <c r="X365" s="345"/>
      <c r="Y365" s="345"/>
    </row>
    <row r="366" spans="2:25" x14ac:dyDescent="0.3">
      <c r="B366" s="1" t="s">
        <v>465</v>
      </c>
      <c r="C366" s="13" t="s">
        <v>466</v>
      </c>
      <c r="D366" s="13"/>
      <c r="E366" s="13"/>
      <c r="F366" s="8"/>
      <c r="G366" s="14"/>
      <c r="H366" s="24" t="str">
        <f t="shared" si="253"/>
        <v>-</v>
      </c>
      <c r="I366" s="25"/>
      <c r="J366" s="24">
        <f t="shared" si="254"/>
        <v>0</v>
      </c>
      <c r="K366" s="26">
        <f t="shared" si="244"/>
        <v>0.25</v>
      </c>
      <c r="L366" s="24">
        <f t="shared" si="255"/>
        <v>0</v>
      </c>
      <c r="M366" s="332">
        <f t="shared" si="256"/>
        <v>0</v>
      </c>
      <c r="N366" s="341"/>
      <c r="O366" s="415"/>
      <c r="P366" s="421">
        <f t="shared" si="261"/>
        <v>0</v>
      </c>
      <c r="Q366" s="421">
        <f t="shared" si="262"/>
        <v>0</v>
      </c>
      <c r="R366" s="421">
        <f t="shared" si="263"/>
        <v>0</v>
      </c>
      <c r="S366" s="343"/>
      <c r="T366" s="345"/>
      <c r="U366" s="345"/>
      <c r="V366" s="345"/>
      <c r="W366" s="345"/>
      <c r="X366" s="345"/>
      <c r="Y366" s="345"/>
    </row>
    <row r="367" spans="2:25" x14ac:dyDescent="0.3">
      <c r="B367" s="1" t="s">
        <v>467</v>
      </c>
      <c r="C367" s="13" t="s">
        <v>798</v>
      </c>
      <c r="D367" s="13"/>
      <c r="E367" s="13"/>
      <c r="F367" s="8">
        <v>45754</v>
      </c>
      <c r="G367" s="14">
        <v>530</v>
      </c>
      <c r="H367" s="24"/>
      <c r="I367" s="25"/>
      <c r="J367" s="24">
        <f t="shared" ref="J367:J405" si="264">G367*I367</f>
        <v>0</v>
      </c>
      <c r="K367" s="26">
        <f t="shared" ref="K367:K405" si="265">$K$5</f>
        <v>0.25</v>
      </c>
      <c r="L367" s="24">
        <f t="shared" ref="L367:L405" si="266">J367*(1+K367)</f>
        <v>0</v>
      </c>
      <c r="M367" s="332">
        <f t="shared" ref="M367:M405" si="267">L367-J367</f>
        <v>0</v>
      </c>
      <c r="N367" s="341"/>
      <c r="O367" s="415"/>
      <c r="P367" s="421">
        <f t="shared" si="261"/>
        <v>0</v>
      </c>
      <c r="Q367" s="421">
        <f t="shared" si="262"/>
        <v>0</v>
      </c>
      <c r="R367" s="421">
        <f t="shared" si="263"/>
        <v>0</v>
      </c>
      <c r="S367" s="343"/>
      <c r="T367" s="345"/>
      <c r="U367" s="345"/>
      <c r="V367" s="345"/>
      <c r="W367" s="345"/>
      <c r="X367" s="345"/>
      <c r="Y367" s="345"/>
    </row>
    <row r="368" spans="2:25" x14ac:dyDescent="0.3">
      <c r="B368" s="1" t="s">
        <v>467</v>
      </c>
      <c r="C368" s="13" t="s">
        <v>802</v>
      </c>
      <c r="D368" s="13"/>
      <c r="E368" s="13"/>
      <c r="F368" s="8">
        <v>45754</v>
      </c>
      <c r="G368" s="14">
        <v>560</v>
      </c>
      <c r="H368" s="24"/>
      <c r="I368" s="25"/>
      <c r="J368" s="24">
        <f t="shared" si="264"/>
        <v>0</v>
      </c>
      <c r="K368" s="26">
        <f t="shared" si="265"/>
        <v>0.25</v>
      </c>
      <c r="L368" s="24">
        <f t="shared" si="266"/>
        <v>0</v>
      </c>
      <c r="M368" s="332">
        <f t="shared" si="267"/>
        <v>0</v>
      </c>
      <c r="N368" s="341"/>
      <c r="O368" s="415"/>
      <c r="P368" s="421">
        <f t="shared" si="261"/>
        <v>0</v>
      </c>
      <c r="Q368" s="421">
        <f t="shared" si="262"/>
        <v>0</v>
      </c>
      <c r="R368" s="421">
        <f t="shared" si="263"/>
        <v>0</v>
      </c>
      <c r="S368" s="343"/>
      <c r="T368" s="345"/>
      <c r="U368" s="345"/>
      <c r="V368" s="345"/>
      <c r="W368" s="345"/>
      <c r="X368" s="345"/>
      <c r="Y368" s="345"/>
    </row>
    <row r="369" spans="2:25" x14ac:dyDescent="0.3">
      <c r="B369" s="1" t="s">
        <v>467</v>
      </c>
      <c r="C369" s="13" t="s">
        <v>801</v>
      </c>
      <c r="D369" s="13"/>
      <c r="E369" s="13"/>
      <c r="F369" s="8">
        <v>45754</v>
      </c>
      <c r="G369" s="14">
        <v>650</v>
      </c>
      <c r="H369" s="24" t="str">
        <f t="shared" si="253"/>
        <v>-</v>
      </c>
      <c r="I369" s="25"/>
      <c r="J369" s="24">
        <f t="shared" si="264"/>
        <v>0</v>
      </c>
      <c r="K369" s="26">
        <f t="shared" si="265"/>
        <v>0.25</v>
      </c>
      <c r="L369" s="24">
        <f t="shared" si="266"/>
        <v>0</v>
      </c>
      <c r="M369" s="332">
        <f t="shared" si="267"/>
        <v>0</v>
      </c>
      <c r="N369" s="341"/>
      <c r="O369" s="415"/>
      <c r="P369" s="421">
        <f t="shared" si="261"/>
        <v>0</v>
      </c>
      <c r="Q369" s="421">
        <f t="shared" si="262"/>
        <v>0</v>
      </c>
      <c r="R369" s="421">
        <f t="shared" si="263"/>
        <v>0</v>
      </c>
      <c r="S369" s="343"/>
      <c r="T369" s="345"/>
      <c r="U369" s="345"/>
      <c r="V369" s="345"/>
      <c r="W369" s="345"/>
      <c r="X369" s="345"/>
      <c r="Y369" s="345"/>
    </row>
    <row r="370" spans="2:25" x14ac:dyDescent="0.3">
      <c r="B370" s="1" t="s">
        <v>467</v>
      </c>
      <c r="C370" s="13" t="s">
        <v>800</v>
      </c>
      <c r="D370" s="13"/>
      <c r="E370" s="13"/>
      <c r="F370" s="8">
        <v>45754</v>
      </c>
      <c r="G370" s="14">
        <v>640</v>
      </c>
      <c r="H370" s="24" t="str">
        <f t="shared" si="253"/>
        <v>-</v>
      </c>
      <c r="I370" s="25"/>
      <c r="J370" s="24">
        <f t="shared" si="264"/>
        <v>0</v>
      </c>
      <c r="K370" s="26">
        <f t="shared" si="265"/>
        <v>0.25</v>
      </c>
      <c r="L370" s="24">
        <f t="shared" si="266"/>
        <v>0</v>
      </c>
      <c r="M370" s="332">
        <f t="shared" si="267"/>
        <v>0</v>
      </c>
      <c r="N370" s="341"/>
      <c r="O370" s="415"/>
      <c r="P370" s="421">
        <f t="shared" si="261"/>
        <v>0</v>
      </c>
      <c r="Q370" s="421">
        <f t="shared" si="262"/>
        <v>0</v>
      </c>
      <c r="R370" s="421">
        <f t="shared" si="263"/>
        <v>0</v>
      </c>
      <c r="S370" s="343"/>
      <c r="T370" s="345"/>
      <c r="U370" s="345"/>
      <c r="V370" s="345"/>
      <c r="W370" s="345"/>
      <c r="X370" s="345"/>
      <c r="Y370" s="345"/>
    </row>
    <row r="371" spans="2:25" x14ac:dyDescent="0.3">
      <c r="B371" s="1" t="s">
        <v>467</v>
      </c>
      <c r="C371" s="13" t="s">
        <v>468</v>
      </c>
      <c r="D371" s="13"/>
      <c r="E371" s="13" t="s">
        <v>469</v>
      </c>
      <c r="F371" s="8">
        <v>45754</v>
      </c>
      <c r="G371" s="14">
        <v>890</v>
      </c>
      <c r="H371" s="24" t="str">
        <f t="shared" si="253"/>
        <v>-</v>
      </c>
      <c r="I371" s="25"/>
      <c r="J371" s="24">
        <f t="shared" si="264"/>
        <v>0</v>
      </c>
      <c r="K371" s="26">
        <f t="shared" si="265"/>
        <v>0.25</v>
      </c>
      <c r="L371" s="24">
        <f t="shared" si="266"/>
        <v>0</v>
      </c>
      <c r="M371" s="332">
        <f t="shared" si="267"/>
        <v>0</v>
      </c>
      <c r="N371" s="341"/>
      <c r="O371" s="415"/>
      <c r="P371" s="421">
        <f t="shared" si="261"/>
        <v>0</v>
      </c>
      <c r="Q371" s="421">
        <f t="shared" si="262"/>
        <v>0</v>
      </c>
      <c r="R371" s="421">
        <f t="shared" si="263"/>
        <v>0</v>
      </c>
      <c r="S371" s="343"/>
      <c r="T371" s="345"/>
      <c r="U371" s="345"/>
      <c r="V371" s="345"/>
      <c r="W371" s="345"/>
      <c r="X371" s="345"/>
      <c r="Y371" s="345"/>
    </row>
    <row r="372" spans="2:25" x14ac:dyDescent="0.3">
      <c r="B372" s="1" t="s">
        <v>467</v>
      </c>
      <c r="C372" s="13" t="s">
        <v>470</v>
      </c>
      <c r="D372" s="13"/>
      <c r="E372" s="13"/>
      <c r="F372" s="8">
        <v>45754</v>
      </c>
      <c r="G372" s="14">
        <v>1240</v>
      </c>
      <c r="H372" s="24" t="str">
        <f t="shared" ref="H372" si="268">IFERROR(L372/I372,"-")</f>
        <v>-</v>
      </c>
      <c r="I372" s="25"/>
      <c r="J372" s="24">
        <f t="shared" si="264"/>
        <v>0</v>
      </c>
      <c r="K372" s="26">
        <f t="shared" si="265"/>
        <v>0.25</v>
      </c>
      <c r="L372" s="24">
        <f t="shared" si="266"/>
        <v>0</v>
      </c>
      <c r="M372" s="332">
        <f t="shared" si="267"/>
        <v>0</v>
      </c>
      <c r="N372" s="341"/>
      <c r="O372" s="415"/>
      <c r="P372" s="421">
        <f t="shared" si="261"/>
        <v>0</v>
      </c>
      <c r="Q372" s="421">
        <f t="shared" si="262"/>
        <v>0</v>
      </c>
      <c r="R372" s="421">
        <f t="shared" si="263"/>
        <v>0</v>
      </c>
      <c r="S372" s="343"/>
      <c r="T372" s="345"/>
      <c r="U372" s="345"/>
      <c r="V372" s="345"/>
      <c r="W372" s="345"/>
      <c r="X372" s="345"/>
      <c r="Y372" s="345"/>
    </row>
    <row r="373" spans="2:25" x14ac:dyDescent="0.3">
      <c r="B373" s="1" t="s">
        <v>467</v>
      </c>
      <c r="C373" s="13" t="s">
        <v>799</v>
      </c>
      <c r="D373" s="13"/>
      <c r="E373" s="13"/>
      <c r="F373" s="8">
        <v>45754</v>
      </c>
      <c r="G373" s="14">
        <v>1790</v>
      </c>
      <c r="H373" s="24" t="str">
        <f t="shared" si="253"/>
        <v>-</v>
      </c>
      <c r="I373" s="25"/>
      <c r="J373" s="24">
        <f t="shared" si="264"/>
        <v>0</v>
      </c>
      <c r="K373" s="26">
        <f t="shared" si="265"/>
        <v>0.25</v>
      </c>
      <c r="L373" s="24">
        <f t="shared" si="266"/>
        <v>0</v>
      </c>
      <c r="M373" s="332">
        <f t="shared" si="267"/>
        <v>0</v>
      </c>
      <c r="N373" s="341"/>
      <c r="O373" s="415"/>
      <c r="P373" s="421">
        <f t="shared" ref="P373:P404" si="269">O373*N373</f>
        <v>0</v>
      </c>
      <c r="Q373" s="421">
        <f t="shared" ref="Q373:Q404" si="270">J373-P373</f>
        <v>0</v>
      </c>
      <c r="R373" s="421">
        <f t="shared" ref="R373:R407" si="271">SUM(T373:Y373)</f>
        <v>0</v>
      </c>
      <c r="S373" s="343"/>
      <c r="T373" s="345"/>
      <c r="U373" s="345"/>
      <c r="V373" s="345"/>
      <c r="W373" s="345"/>
      <c r="X373" s="345"/>
      <c r="Y373" s="345"/>
    </row>
    <row r="374" spans="2:25" x14ac:dyDescent="0.3">
      <c r="B374" s="1" t="s">
        <v>467</v>
      </c>
      <c r="C374" s="13" t="s">
        <v>803</v>
      </c>
      <c r="D374" s="13"/>
      <c r="E374" s="13"/>
      <c r="F374" s="8">
        <v>45754</v>
      </c>
      <c r="G374" s="14">
        <v>3030</v>
      </c>
      <c r="H374" s="24"/>
      <c r="I374" s="25"/>
      <c r="J374" s="24">
        <f t="shared" si="264"/>
        <v>0</v>
      </c>
      <c r="K374" s="26">
        <f t="shared" si="265"/>
        <v>0.25</v>
      </c>
      <c r="L374" s="24">
        <f t="shared" si="266"/>
        <v>0</v>
      </c>
      <c r="M374" s="332">
        <f t="shared" si="267"/>
        <v>0</v>
      </c>
      <c r="N374" s="341"/>
      <c r="O374" s="415"/>
      <c r="P374" s="421">
        <f t="shared" si="269"/>
        <v>0</v>
      </c>
      <c r="Q374" s="421">
        <f t="shared" si="270"/>
        <v>0</v>
      </c>
      <c r="R374" s="421">
        <f t="shared" si="271"/>
        <v>0</v>
      </c>
      <c r="S374" s="343"/>
      <c r="T374" s="345"/>
      <c r="U374" s="345"/>
      <c r="V374" s="345"/>
      <c r="W374" s="345"/>
      <c r="X374" s="345"/>
      <c r="Y374" s="345"/>
    </row>
    <row r="375" spans="2:25" x14ac:dyDescent="0.3">
      <c r="B375" s="1"/>
      <c r="C375" s="13" t="s">
        <v>804</v>
      </c>
      <c r="D375" s="13"/>
      <c r="E375" s="13"/>
      <c r="F375" s="8">
        <v>45754</v>
      </c>
      <c r="G375" s="14">
        <v>2330</v>
      </c>
      <c r="H375" s="24"/>
      <c r="I375" s="25"/>
      <c r="J375" s="24">
        <f t="shared" si="264"/>
        <v>0</v>
      </c>
      <c r="K375" s="26">
        <f t="shared" si="265"/>
        <v>0.25</v>
      </c>
      <c r="L375" s="24">
        <f t="shared" si="266"/>
        <v>0</v>
      </c>
      <c r="M375" s="332">
        <f t="shared" si="267"/>
        <v>0</v>
      </c>
      <c r="N375" s="341"/>
      <c r="O375" s="415"/>
      <c r="P375" s="421">
        <f t="shared" si="269"/>
        <v>0</v>
      </c>
      <c r="Q375" s="421">
        <f t="shared" si="270"/>
        <v>0</v>
      </c>
      <c r="R375" s="421">
        <f t="shared" si="271"/>
        <v>0</v>
      </c>
      <c r="S375" s="343"/>
      <c r="T375" s="345"/>
      <c r="U375" s="345"/>
      <c r="V375" s="345"/>
      <c r="W375" s="345"/>
      <c r="X375" s="345"/>
      <c r="Y375" s="345"/>
    </row>
    <row r="376" spans="2:25" x14ac:dyDescent="0.3">
      <c r="B376" s="1" t="s">
        <v>467</v>
      </c>
      <c r="C376" s="13" t="s">
        <v>471</v>
      </c>
      <c r="D376" s="13"/>
      <c r="E376" s="13" t="s">
        <v>129</v>
      </c>
      <c r="F376" s="8">
        <v>45551</v>
      </c>
      <c r="G376" s="14">
        <v>3900</v>
      </c>
      <c r="H376" s="24" t="str">
        <f t="shared" si="253"/>
        <v>-</v>
      </c>
      <c r="I376" s="25"/>
      <c r="J376" s="24">
        <f t="shared" si="264"/>
        <v>0</v>
      </c>
      <c r="K376" s="26">
        <f t="shared" si="265"/>
        <v>0.25</v>
      </c>
      <c r="L376" s="24">
        <f t="shared" si="266"/>
        <v>0</v>
      </c>
      <c r="M376" s="332">
        <f t="shared" si="267"/>
        <v>0</v>
      </c>
      <c r="N376" s="341"/>
      <c r="O376" s="415"/>
      <c r="P376" s="421">
        <f t="shared" si="269"/>
        <v>0</v>
      </c>
      <c r="Q376" s="421">
        <f t="shared" si="270"/>
        <v>0</v>
      </c>
      <c r="R376" s="421">
        <f t="shared" si="271"/>
        <v>0</v>
      </c>
      <c r="S376" s="343"/>
      <c r="T376" s="345"/>
      <c r="U376" s="345"/>
      <c r="V376" s="345"/>
      <c r="W376" s="345"/>
      <c r="X376" s="345"/>
      <c r="Y376" s="345"/>
    </row>
    <row r="377" spans="2:25" x14ac:dyDescent="0.3">
      <c r="B377" s="1" t="s">
        <v>467</v>
      </c>
      <c r="C377" s="13" t="s">
        <v>472</v>
      </c>
      <c r="D377" s="13"/>
      <c r="E377" s="13" t="s">
        <v>129</v>
      </c>
      <c r="F377" s="8">
        <v>45622</v>
      </c>
      <c r="G377" s="14">
        <v>4740</v>
      </c>
      <c r="H377" s="24" t="str">
        <f t="shared" si="253"/>
        <v>-</v>
      </c>
      <c r="I377" s="25"/>
      <c r="J377" s="24">
        <f t="shared" si="264"/>
        <v>0</v>
      </c>
      <c r="K377" s="26">
        <f t="shared" si="265"/>
        <v>0.25</v>
      </c>
      <c r="L377" s="24">
        <f t="shared" si="266"/>
        <v>0</v>
      </c>
      <c r="M377" s="332">
        <f t="shared" si="267"/>
        <v>0</v>
      </c>
      <c r="N377" s="341"/>
      <c r="O377" s="415"/>
      <c r="P377" s="421">
        <f t="shared" si="269"/>
        <v>0</v>
      </c>
      <c r="Q377" s="421">
        <f t="shared" si="270"/>
        <v>0</v>
      </c>
      <c r="R377" s="421">
        <f t="shared" si="271"/>
        <v>0</v>
      </c>
      <c r="S377" s="343"/>
      <c r="T377" s="345"/>
      <c r="U377" s="345"/>
      <c r="V377" s="345"/>
      <c r="W377" s="345"/>
      <c r="X377" s="345"/>
      <c r="Y377" s="345"/>
    </row>
    <row r="378" spans="2:25" x14ac:dyDescent="0.3">
      <c r="B378" s="1" t="s">
        <v>467</v>
      </c>
      <c r="C378" s="13" t="s">
        <v>473</v>
      </c>
      <c r="D378" s="13"/>
      <c r="E378" s="13"/>
      <c r="F378" s="8">
        <v>45475</v>
      </c>
      <c r="G378" s="14">
        <v>7870</v>
      </c>
      <c r="H378" s="24" t="str">
        <f t="shared" si="253"/>
        <v>-</v>
      </c>
      <c r="I378" s="25"/>
      <c r="J378" s="24">
        <f t="shared" si="264"/>
        <v>0</v>
      </c>
      <c r="K378" s="26">
        <f t="shared" si="265"/>
        <v>0.25</v>
      </c>
      <c r="L378" s="24">
        <f t="shared" si="266"/>
        <v>0</v>
      </c>
      <c r="M378" s="332">
        <f t="shared" si="267"/>
        <v>0</v>
      </c>
      <c r="N378" s="341"/>
      <c r="O378" s="415"/>
      <c r="P378" s="421">
        <f t="shared" si="269"/>
        <v>0</v>
      </c>
      <c r="Q378" s="421">
        <f t="shared" si="270"/>
        <v>0</v>
      </c>
      <c r="R378" s="421">
        <f t="shared" si="271"/>
        <v>0</v>
      </c>
      <c r="S378" s="343"/>
      <c r="T378" s="345"/>
      <c r="U378" s="345"/>
      <c r="V378" s="345"/>
      <c r="W378" s="345"/>
      <c r="X378" s="345"/>
      <c r="Y378" s="345"/>
    </row>
    <row r="379" spans="2:25" x14ac:dyDescent="0.3">
      <c r="B379" s="1"/>
      <c r="C379" s="13" t="s">
        <v>805</v>
      </c>
      <c r="D379" s="13"/>
      <c r="E379" s="13"/>
      <c r="F379" s="8">
        <v>45754</v>
      </c>
      <c r="G379" s="14">
        <v>2070</v>
      </c>
      <c r="H379" s="24"/>
      <c r="I379" s="25"/>
      <c r="J379" s="24">
        <f t="shared" si="264"/>
        <v>0</v>
      </c>
      <c r="K379" s="26">
        <f t="shared" si="265"/>
        <v>0.25</v>
      </c>
      <c r="L379" s="24">
        <f t="shared" si="266"/>
        <v>0</v>
      </c>
      <c r="M379" s="332">
        <f t="shared" si="267"/>
        <v>0</v>
      </c>
      <c r="N379" s="341"/>
      <c r="O379" s="415"/>
      <c r="P379" s="421">
        <f t="shared" si="269"/>
        <v>0</v>
      </c>
      <c r="Q379" s="421">
        <f t="shared" si="270"/>
        <v>0</v>
      </c>
      <c r="R379" s="421">
        <f t="shared" si="271"/>
        <v>0</v>
      </c>
      <c r="S379" s="343"/>
      <c r="T379" s="345"/>
      <c r="U379" s="345"/>
      <c r="V379" s="345"/>
      <c r="W379" s="345"/>
      <c r="X379" s="345"/>
      <c r="Y379" s="345"/>
    </row>
    <row r="380" spans="2:25" x14ac:dyDescent="0.3">
      <c r="B380" s="1" t="s">
        <v>467</v>
      </c>
      <c r="C380" s="13" t="s">
        <v>474</v>
      </c>
      <c r="D380" s="13"/>
      <c r="E380" s="13"/>
      <c r="F380" s="8">
        <v>45754</v>
      </c>
      <c r="G380" s="14">
        <v>2870</v>
      </c>
      <c r="H380" s="24" t="str">
        <f t="shared" si="253"/>
        <v>-</v>
      </c>
      <c r="I380" s="25"/>
      <c r="J380" s="24">
        <f t="shared" si="264"/>
        <v>0</v>
      </c>
      <c r="K380" s="26">
        <f t="shared" si="265"/>
        <v>0.25</v>
      </c>
      <c r="L380" s="24">
        <f t="shared" si="266"/>
        <v>0</v>
      </c>
      <c r="M380" s="332">
        <f t="shared" si="267"/>
        <v>0</v>
      </c>
      <c r="N380" s="341"/>
      <c r="O380" s="415"/>
      <c r="P380" s="421">
        <f t="shared" si="269"/>
        <v>0</v>
      </c>
      <c r="Q380" s="421">
        <f t="shared" si="270"/>
        <v>0</v>
      </c>
      <c r="R380" s="421">
        <f t="shared" si="271"/>
        <v>0</v>
      </c>
      <c r="S380" s="343"/>
      <c r="T380" s="345"/>
      <c r="U380" s="345"/>
      <c r="V380" s="345"/>
      <c r="W380" s="345"/>
      <c r="X380" s="345"/>
      <c r="Y380" s="345"/>
    </row>
    <row r="381" spans="2:25" x14ac:dyDescent="0.3">
      <c r="B381" s="1"/>
      <c r="C381" s="13" t="s">
        <v>806</v>
      </c>
      <c r="D381" s="13"/>
      <c r="E381" s="13"/>
      <c r="F381" s="8">
        <v>45754</v>
      </c>
      <c r="G381" s="14">
        <v>3250</v>
      </c>
      <c r="H381" s="24"/>
      <c r="I381" s="25"/>
      <c r="J381" s="24">
        <f t="shared" si="264"/>
        <v>0</v>
      </c>
      <c r="K381" s="26">
        <f t="shared" si="265"/>
        <v>0.25</v>
      </c>
      <c r="L381" s="24">
        <f t="shared" si="266"/>
        <v>0</v>
      </c>
      <c r="M381" s="332">
        <f t="shared" si="267"/>
        <v>0</v>
      </c>
      <c r="N381" s="341"/>
      <c r="O381" s="415"/>
      <c r="P381" s="421">
        <f t="shared" si="269"/>
        <v>0</v>
      </c>
      <c r="Q381" s="421">
        <f t="shared" si="270"/>
        <v>0</v>
      </c>
      <c r="R381" s="421">
        <f t="shared" si="271"/>
        <v>0</v>
      </c>
      <c r="S381" s="343"/>
      <c r="T381" s="345"/>
      <c r="U381" s="345"/>
      <c r="V381" s="345"/>
      <c r="W381" s="345"/>
      <c r="X381" s="345"/>
      <c r="Y381" s="345"/>
    </row>
    <row r="382" spans="2:25" x14ac:dyDescent="0.3">
      <c r="B382" s="1" t="s">
        <v>467</v>
      </c>
      <c r="C382" s="13" t="s">
        <v>475</v>
      </c>
      <c r="D382" s="13"/>
      <c r="E382" s="13" t="s">
        <v>129</v>
      </c>
      <c r="F382" s="8">
        <v>45631</v>
      </c>
      <c r="G382" s="14">
        <v>7316</v>
      </c>
      <c r="H382" s="24" t="str">
        <f t="shared" si="253"/>
        <v>-</v>
      </c>
      <c r="I382" s="25"/>
      <c r="J382" s="24">
        <f t="shared" si="264"/>
        <v>0</v>
      </c>
      <c r="K382" s="26">
        <f t="shared" si="265"/>
        <v>0.25</v>
      </c>
      <c r="L382" s="24">
        <f t="shared" si="266"/>
        <v>0</v>
      </c>
      <c r="M382" s="332">
        <f t="shared" si="267"/>
        <v>0</v>
      </c>
      <c r="N382" s="341"/>
      <c r="O382" s="415"/>
      <c r="P382" s="421">
        <f t="shared" si="269"/>
        <v>0</v>
      </c>
      <c r="Q382" s="421">
        <f t="shared" si="270"/>
        <v>0</v>
      </c>
      <c r="R382" s="421">
        <f t="shared" si="271"/>
        <v>0</v>
      </c>
      <c r="S382" s="343"/>
      <c r="T382" s="345"/>
      <c r="U382" s="345"/>
      <c r="V382" s="345"/>
      <c r="W382" s="345"/>
      <c r="X382" s="345"/>
      <c r="Y382" s="345"/>
    </row>
    <row r="383" spans="2:25" x14ac:dyDescent="0.3">
      <c r="B383" s="1" t="s">
        <v>467</v>
      </c>
      <c r="C383" s="13" t="s">
        <v>476</v>
      </c>
      <c r="D383" s="13"/>
      <c r="E383" s="13" t="s">
        <v>469</v>
      </c>
      <c r="F383" s="8">
        <v>45536</v>
      </c>
      <c r="G383" s="14">
        <v>8200</v>
      </c>
      <c r="H383" s="24" t="str">
        <f t="shared" si="253"/>
        <v>-</v>
      </c>
      <c r="I383" s="25"/>
      <c r="J383" s="24">
        <f t="shared" si="264"/>
        <v>0</v>
      </c>
      <c r="K383" s="26">
        <f t="shared" si="265"/>
        <v>0.25</v>
      </c>
      <c r="L383" s="24">
        <f t="shared" si="266"/>
        <v>0</v>
      </c>
      <c r="M383" s="332">
        <f t="shared" si="267"/>
        <v>0</v>
      </c>
      <c r="N383" s="341"/>
      <c r="O383" s="415"/>
      <c r="P383" s="421">
        <f t="shared" si="269"/>
        <v>0</v>
      </c>
      <c r="Q383" s="421">
        <f t="shared" si="270"/>
        <v>0</v>
      </c>
      <c r="R383" s="421">
        <f t="shared" si="271"/>
        <v>0</v>
      </c>
      <c r="S383" s="343"/>
      <c r="T383" s="345"/>
      <c r="U383" s="345"/>
      <c r="V383" s="345"/>
      <c r="W383" s="345"/>
      <c r="X383" s="345"/>
      <c r="Y383" s="345"/>
    </row>
    <row r="384" spans="2:25" x14ac:dyDescent="0.3">
      <c r="B384" s="1" t="s">
        <v>467</v>
      </c>
      <c r="C384" s="13" t="s">
        <v>477</v>
      </c>
      <c r="D384" s="13"/>
      <c r="E384" s="13" t="s">
        <v>469</v>
      </c>
      <c r="F384" s="8">
        <v>45518</v>
      </c>
      <c r="G384" s="14">
        <v>12800</v>
      </c>
      <c r="H384" s="24" t="str">
        <f t="shared" si="253"/>
        <v>-</v>
      </c>
      <c r="I384" s="25"/>
      <c r="J384" s="24">
        <f t="shared" si="264"/>
        <v>0</v>
      </c>
      <c r="K384" s="26">
        <f t="shared" si="265"/>
        <v>0.25</v>
      </c>
      <c r="L384" s="24">
        <f t="shared" si="266"/>
        <v>0</v>
      </c>
      <c r="M384" s="332">
        <f t="shared" si="267"/>
        <v>0</v>
      </c>
      <c r="N384" s="341"/>
      <c r="O384" s="415"/>
      <c r="P384" s="421">
        <f t="shared" si="269"/>
        <v>0</v>
      </c>
      <c r="Q384" s="421">
        <f t="shared" si="270"/>
        <v>0</v>
      </c>
      <c r="R384" s="421">
        <f t="shared" si="271"/>
        <v>0</v>
      </c>
      <c r="S384" s="343"/>
      <c r="T384" s="345"/>
      <c r="U384" s="345"/>
      <c r="V384" s="345"/>
      <c r="W384" s="345"/>
      <c r="X384" s="345"/>
      <c r="Y384" s="345"/>
    </row>
    <row r="385" spans="2:26" x14ac:dyDescent="0.3">
      <c r="B385" s="1" t="s">
        <v>467</v>
      </c>
      <c r="C385" s="13" t="s">
        <v>478</v>
      </c>
      <c r="D385" s="13"/>
      <c r="E385" s="13" t="s">
        <v>469</v>
      </c>
      <c r="F385" s="8">
        <v>45721</v>
      </c>
      <c r="G385" s="14">
        <v>14560</v>
      </c>
      <c r="H385" s="24"/>
      <c r="I385" s="25"/>
      <c r="J385" s="24">
        <f t="shared" si="264"/>
        <v>0</v>
      </c>
      <c r="K385" s="26">
        <f t="shared" si="265"/>
        <v>0.25</v>
      </c>
      <c r="L385" s="24">
        <f t="shared" si="266"/>
        <v>0</v>
      </c>
      <c r="M385" s="332">
        <f t="shared" si="267"/>
        <v>0</v>
      </c>
      <c r="N385" s="341"/>
      <c r="O385" s="415"/>
      <c r="P385" s="421">
        <f t="shared" si="269"/>
        <v>0</v>
      </c>
      <c r="Q385" s="421">
        <f t="shared" si="270"/>
        <v>0</v>
      </c>
      <c r="R385" s="421">
        <f t="shared" si="271"/>
        <v>0</v>
      </c>
      <c r="S385" s="343"/>
      <c r="T385" s="345"/>
      <c r="U385" s="345"/>
      <c r="V385" s="345"/>
      <c r="W385" s="345"/>
      <c r="X385" s="345"/>
      <c r="Y385" s="345"/>
    </row>
    <row r="386" spans="2:26" x14ac:dyDescent="0.3">
      <c r="B386" s="1" t="s">
        <v>467</v>
      </c>
      <c r="C386" s="13" t="s">
        <v>479</v>
      </c>
      <c r="D386" s="13"/>
      <c r="E386" s="13"/>
      <c r="F386" s="8">
        <v>45625</v>
      </c>
      <c r="G386" s="14">
        <v>16000</v>
      </c>
      <c r="H386" s="24" t="str">
        <f t="shared" ref="H386" si="272">IFERROR(L386/I386,"-")</f>
        <v>-</v>
      </c>
      <c r="I386" s="25"/>
      <c r="J386" s="24">
        <f t="shared" si="264"/>
        <v>0</v>
      </c>
      <c r="K386" s="26">
        <f t="shared" si="265"/>
        <v>0.25</v>
      </c>
      <c r="L386" s="24">
        <f t="shared" si="266"/>
        <v>0</v>
      </c>
      <c r="M386" s="332">
        <f t="shared" si="267"/>
        <v>0</v>
      </c>
      <c r="N386" s="341"/>
      <c r="O386" s="415"/>
      <c r="P386" s="421">
        <f t="shared" si="269"/>
        <v>0</v>
      </c>
      <c r="Q386" s="421">
        <f t="shared" si="270"/>
        <v>0</v>
      </c>
      <c r="R386" s="421">
        <f t="shared" si="271"/>
        <v>0</v>
      </c>
      <c r="S386" s="343"/>
      <c r="T386" s="345"/>
      <c r="U386" s="345"/>
      <c r="V386" s="345"/>
      <c r="W386" s="345"/>
      <c r="X386" s="345"/>
      <c r="Y386" s="345"/>
    </row>
    <row r="387" spans="2:26" x14ac:dyDescent="0.3">
      <c r="B387" s="1" t="s">
        <v>480</v>
      </c>
      <c r="C387" s="13" t="s">
        <v>481</v>
      </c>
      <c r="D387" s="13"/>
      <c r="E387" s="13" t="s">
        <v>367</v>
      </c>
      <c r="F387" s="8">
        <v>45230</v>
      </c>
      <c r="G387" s="14">
        <v>4440</v>
      </c>
      <c r="H387" s="24" t="str">
        <f t="shared" si="253"/>
        <v>-</v>
      </c>
      <c r="I387" s="25"/>
      <c r="J387" s="24">
        <f t="shared" si="264"/>
        <v>0</v>
      </c>
      <c r="K387" s="26">
        <f t="shared" si="265"/>
        <v>0.25</v>
      </c>
      <c r="L387" s="24">
        <f t="shared" si="266"/>
        <v>0</v>
      </c>
      <c r="M387" s="332">
        <f t="shared" si="267"/>
        <v>0</v>
      </c>
      <c r="N387" s="341"/>
      <c r="O387" s="415"/>
      <c r="P387" s="421">
        <f t="shared" si="269"/>
        <v>0</v>
      </c>
      <c r="Q387" s="421">
        <f t="shared" si="270"/>
        <v>0</v>
      </c>
      <c r="R387" s="421">
        <f t="shared" si="271"/>
        <v>0</v>
      </c>
      <c r="S387" s="343"/>
      <c r="T387" s="345"/>
      <c r="U387" s="345"/>
      <c r="V387" s="345"/>
      <c r="W387" s="345"/>
      <c r="X387" s="345"/>
      <c r="Y387" s="345"/>
    </row>
    <row r="388" spans="2:26" x14ac:dyDescent="0.3">
      <c r="B388" s="1" t="s">
        <v>480</v>
      </c>
      <c r="C388" s="13" t="s">
        <v>482</v>
      </c>
      <c r="D388" s="13"/>
      <c r="E388" s="13" t="s">
        <v>129</v>
      </c>
      <c r="F388" s="8">
        <v>45721</v>
      </c>
      <c r="G388" s="14">
        <v>85</v>
      </c>
      <c r="H388" s="24" t="str">
        <f t="shared" si="253"/>
        <v>-</v>
      </c>
      <c r="I388" s="25"/>
      <c r="J388" s="24">
        <f t="shared" si="264"/>
        <v>0</v>
      </c>
      <c r="K388" s="26">
        <f t="shared" si="265"/>
        <v>0.25</v>
      </c>
      <c r="L388" s="24">
        <f t="shared" si="266"/>
        <v>0</v>
      </c>
      <c r="M388" s="332">
        <f t="shared" si="267"/>
        <v>0</v>
      </c>
      <c r="N388" s="341"/>
      <c r="O388" s="415"/>
      <c r="P388" s="421">
        <f t="shared" si="269"/>
        <v>0</v>
      </c>
      <c r="Q388" s="421">
        <f t="shared" si="270"/>
        <v>0</v>
      </c>
      <c r="R388" s="421">
        <f t="shared" si="271"/>
        <v>0</v>
      </c>
      <c r="S388" s="343"/>
      <c r="T388" s="345"/>
      <c r="U388" s="345"/>
      <c r="V388" s="345"/>
      <c r="W388" s="345"/>
      <c r="X388" s="345"/>
      <c r="Y388" s="345"/>
    </row>
    <row r="389" spans="2:26" x14ac:dyDescent="0.3">
      <c r="B389" s="1" t="s">
        <v>480</v>
      </c>
      <c r="C389" s="13" t="s">
        <v>483</v>
      </c>
      <c r="D389" s="13"/>
      <c r="E389" s="13" t="s">
        <v>218</v>
      </c>
      <c r="F389" s="8">
        <v>45673</v>
      </c>
      <c r="G389" s="14">
        <v>79.13</v>
      </c>
      <c r="H389" s="24" t="str">
        <f t="shared" si="253"/>
        <v>-</v>
      </c>
      <c r="I389" s="25"/>
      <c r="J389" s="24">
        <f t="shared" si="264"/>
        <v>0</v>
      </c>
      <c r="K389" s="26">
        <f t="shared" si="265"/>
        <v>0.25</v>
      </c>
      <c r="L389" s="24">
        <f t="shared" si="266"/>
        <v>0</v>
      </c>
      <c r="M389" s="332">
        <f t="shared" si="267"/>
        <v>0</v>
      </c>
      <c r="N389" s="341"/>
      <c r="O389" s="415"/>
      <c r="P389" s="421">
        <f t="shared" si="269"/>
        <v>0</v>
      </c>
      <c r="Q389" s="421">
        <f t="shared" si="270"/>
        <v>0</v>
      </c>
      <c r="R389" s="421">
        <f t="shared" si="271"/>
        <v>0</v>
      </c>
      <c r="S389" s="343"/>
      <c r="T389" s="345"/>
      <c r="U389" s="345"/>
      <c r="V389" s="345"/>
      <c r="W389" s="345"/>
      <c r="X389" s="345"/>
      <c r="Y389" s="345"/>
    </row>
    <row r="390" spans="2:26" x14ac:dyDescent="0.3">
      <c r="B390" s="1" t="s">
        <v>480</v>
      </c>
      <c r="C390" s="13" t="s">
        <v>484</v>
      </c>
      <c r="D390" s="13"/>
      <c r="E390" s="13" t="s">
        <v>129</v>
      </c>
      <c r="F390" s="8">
        <v>45623</v>
      </c>
      <c r="G390" s="14">
        <v>194</v>
      </c>
      <c r="H390" s="24" t="str">
        <f t="shared" si="253"/>
        <v>-</v>
      </c>
      <c r="I390" s="25"/>
      <c r="J390" s="24">
        <f t="shared" si="264"/>
        <v>0</v>
      </c>
      <c r="K390" s="26">
        <f t="shared" si="265"/>
        <v>0.25</v>
      </c>
      <c r="L390" s="24">
        <f t="shared" si="266"/>
        <v>0</v>
      </c>
      <c r="M390" s="332">
        <f t="shared" si="267"/>
        <v>0</v>
      </c>
      <c r="N390" s="341"/>
      <c r="O390" s="415"/>
      <c r="P390" s="421">
        <f t="shared" si="269"/>
        <v>0</v>
      </c>
      <c r="Q390" s="421">
        <f t="shared" si="270"/>
        <v>0</v>
      </c>
      <c r="R390" s="421">
        <f t="shared" si="271"/>
        <v>0</v>
      </c>
      <c r="S390" s="343"/>
      <c r="T390" s="345"/>
      <c r="U390" s="345"/>
      <c r="V390" s="345"/>
      <c r="W390" s="345"/>
      <c r="X390" s="345"/>
      <c r="Y390" s="345"/>
    </row>
    <row r="391" spans="2:26" x14ac:dyDescent="0.3">
      <c r="B391" s="1" t="s">
        <v>480</v>
      </c>
      <c r="C391" s="13" t="s">
        <v>485</v>
      </c>
      <c r="D391" s="13"/>
      <c r="E391" s="13"/>
      <c r="F391" s="8">
        <v>45685</v>
      </c>
      <c r="G391" s="14">
        <v>162.61000000000001</v>
      </c>
      <c r="H391" s="24"/>
      <c r="I391" s="25"/>
      <c r="J391" s="24">
        <f t="shared" si="264"/>
        <v>0</v>
      </c>
      <c r="K391" s="26">
        <f t="shared" si="265"/>
        <v>0.25</v>
      </c>
      <c r="L391" s="24">
        <f t="shared" si="266"/>
        <v>0</v>
      </c>
      <c r="M391" s="332">
        <f t="shared" si="267"/>
        <v>0</v>
      </c>
      <c r="N391" s="341"/>
      <c r="O391" s="415"/>
      <c r="P391" s="421">
        <f t="shared" si="269"/>
        <v>0</v>
      </c>
      <c r="Q391" s="421">
        <f t="shared" si="270"/>
        <v>0</v>
      </c>
      <c r="R391" s="421">
        <f t="shared" si="271"/>
        <v>0</v>
      </c>
      <c r="S391" s="343"/>
      <c r="T391" s="345"/>
      <c r="U391" s="345"/>
      <c r="V391" s="345"/>
      <c r="W391" s="345"/>
      <c r="X391" s="345"/>
      <c r="Y391" s="345"/>
    </row>
    <row r="392" spans="2:26" x14ac:dyDescent="0.3">
      <c r="B392" s="1" t="s">
        <v>480</v>
      </c>
      <c r="C392" s="13" t="s">
        <v>811</v>
      </c>
      <c r="D392" s="13"/>
      <c r="E392" s="13"/>
      <c r="F392" s="8">
        <v>45755</v>
      </c>
      <c r="G392" s="14">
        <v>260</v>
      </c>
      <c r="H392" s="15" t="str">
        <f t="shared" ref="H392" si="273">IFERROR(L392/I392,"-")</f>
        <v>-</v>
      </c>
      <c r="I392" s="16"/>
      <c r="J392" s="265">
        <f t="shared" si="264"/>
        <v>0</v>
      </c>
      <c r="K392" s="406">
        <f t="shared" si="265"/>
        <v>0.25</v>
      </c>
      <c r="L392" s="265">
        <f t="shared" si="266"/>
        <v>0</v>
      </c>
      <c r="M392" s="333">
        <f t="shared" si="267"/>
        <v>0</v>
      </c>
      <c r="N392" s="341"/>
      <c r="O392" s="415"/>
      <c r="P392" s="421">
        <f t="shared" si="269"/>
        <v>0</v>
      </c>
      <c r="Q392" s="421">
        <f t="shared" si="270"/>
        <v>0</v>
      </c>
      <c r="R392" s="421">
        <f t="shared" si="271"/>
        <v>0</v>
      </c>
      <c r="S392" s="343"/>
      <c r="T392" s="345"/>
      <c r="U392" s="345"/>
      <c r="V392" s="345"/>
      <c r="W392" s="345"/>
      <c r="X392" s="345"/>
      <c r="Y392" s="345"/>
    </row>
    <row r="393" spans="2:26" x14ac:dyDescent="0.3">
      <c r="B393" s="1" t="s">
        <v>480</v>
      </c>
      <c r="C393" s="13" t="s">
        <v>486</v>
      </c>
      <c r="D393" s="13"/>
      <c r="E393" s="13"/>
      <c r="F393" s="8">
        <v>45757</v>
      </c>
      <c r="G393" s="14">
        <v>700</v>
      </c>
      <c r="H393" s="24" t="str">
        <f t="shared" ref="H393:H407" si="274">IFERROR(L393/I393,"-")</f>
        <v>-</v>
      </c>
      <c r="I393" s="25"/>
      <c r="J393" s="24">
        <f t="shared" si="264"/>
        <v>0</v>
      </c>
      <c r="K393" s="26">
        <f t="shared" si="265"/>
        <v>0.25</v>
      </c>
      <c r="L393" s="24">
        <f t="shared" si="266"/>
        <v>0</v>
      </c>
      <c r="M393" s="332">
        <f t="shared" si="267"/>
        <v>0</v>
      </c>
      <c r="N393" s="341"/>
      <c r="O393" s="415"/>
      <c r="P393" s="421">
        <f t="shared" si="269"/>
        <v>0</v>
      </c>
      <c r="Q393" s="421">
        <f t="shared" si="270"/>
        <v>0</v>
      </c>
      <c r="R393" s="421">
        <f t="shared" si="271"/>
        <v>0</v>
      </c>
      <c r="S393" s="343"/>
      <c r="T393" s="345"/>
      <c r="U393" s="345"/>
      <c r="V393" s="345"/>
      <c r="W393" s="345"/>
      <c r="X393" s="345"/>
      <c r="Y393" s="345"/>
    </row>
    <row r="394" spans="2:26" x14ac:dyDescent="0.3">
      <c r="B394" s="1" t="s">
        <v>480</v>
      </c>
      <c r="C394" s="13" t="s">
        <v>487</v>
      </c>
      <c r="D394" s="13"/>
      <c r="E394" s="13"/>
      <c r="F394" s="8">
        <v>45698</v>
      </c>
      <c r="G394" s="14">
        <v>886</v>
      </c>
      <c r="H394" s="24" t="str">
        <f t="shared" si="274"/>
        <v>-</v>
      </c>
      <c r="I394" s="25"/>
      <c r="J394" s="24">
        <f t="shared" si="264"/>
        <v>0</v>
      </c>
      <c r="K394" s="26">
        <f t="shared" si="265"/>
        <v>0.25</v>
      </c>
      <c r="L394" s="24">
        <f t="shared" si="266"/>
        <v>0</v>
      </c>
      <c r="M394" s="332">
        <f t="shared" si="267"/>
        <v>0</v>
      </c>
      <c r="N394" s="341"/>
      <c r="O394" s="415"/>
      <c r="P394" s="421">
        <f t="shared" si="269"/>
        <v>0</v>
      </c>
      <c r="Q394" s="421">
        <f t="shared" si="270"/>
        <v>0</v>
      </c>
      <c r="R394" s="421">
        <f t="shared" si="271"/>
        <v>0</v>
      </c>
      <c r="S394" s="343"/>
      <c r="T394" s="345"/>
      <c r="U394" s="345"/>
      <c r="V394" s="345"/>
      <c r="W394" s="345"/>
      <c r="X394" s="345"/>
      <c r="Y394" s="345"/>
      <c r="Z394" t="s">
        <v>488</v>
      </c>
    </row>
    <row r="395" spans="2:26" x14ac:dyDescent="0.3">
      <c r="B395" s="1" t="s">
        <v>480</v>
      </c>
      <c r="C395" s="13" t="s">
        <v>489</v>
      </c>
      <c r="D395" s="13"/>
      <c r="E395" s="13"/>
      <c r="F395" s="8">
        <v>45545</v>
      </c>
      <c r="G395" s="14">
        <v>765</v>
      </c>
      <c r="H395" s="24" t="str">
        <f t="shared" si="274"/>
        <v>-</v>
      </c>
      <c r="I395" s="25"/>
      <c r="J395" s="24">
        <f t="shared" si="264"/>
        <v>0</v>
      </c>
      <c r="K395" s="26">
        <f t="shared" si="265"/>
        <v>0.25</v>
      </c>
      <c r="L395" s="24">
        <f t="shared" si="266"/>
        <v>0</v>
      </c>
      <c r="M395" s="332">
        <f t="shared" si="267"/>
        <v>0</v>
      </c>
      <c r="N395" s="341"/>
      <c r="O395" s="415"/>
      <c r="P395" s="421">
        <f t="shared" si="269"/>
        <v>0</v>
      </c>
      <c r="Q395" s="421">
        <f t="shared" si="270"/>
        <v>0</v>
      </c>
      <c r="R395" s="421">
        <f t="shared" si="271"/>
        <v>0</v>
      </c>
      <c r="S395" s="343"/>
      <c r="T395" s="345"/>
      <c r="U395" s="345"/>
      <c r="V395" s="345"/>
      <c r="W395" s="345"/>
      <c r="X395" s="345"/>
      <c r="Y395" s="345"/>
    </row>
    <row r="396" spans="2:26" x14ac:dyDescent="0.3">
      <c r="B396" s="1" t="s">
        <v>480</v>
      </c>
      <c r="C396" s="13" t="s">
        <v>490</v>
      </c>
      <c r="D396" s="13"/>
      <c r="E396" s="13"/>
      <c r="F396" s="8">
        <v>45698</v>
      </c>
      <c r="G396" s="14">
        <v>781</v>
      </c>
      <c r="H396" s="24" t="str">
        <f t="shared" ref="H396" si="275">IFERROR(L396/I396,"-")</f>
        <v>-</v>
      </c>
      <c r="I396" s="25"/>
      <c r="J396" s="24">
        <f t="shared" si="264"/>
        <v>0</v>
      </c>
      <c r="K396" s="26">
        <f t="shared" si="265"/>
        <v>0.25</v>
      </c>
      <c r="L396" s="24">
        <f t="shared" si="266"/>
        <v>0</v>
      </c>
      <c r="M396" s="332">
        <f t="shared" si="267"/>
        <v>0</v>
      </c>
      <c r="N396" s="341"/>
      <c r="O396" s="415"/>
      <c r="P396" s="421">
        <f t="shared" si="269"/>
        <v>0</v>
      </c>
      <c r="Q396" s="421">
        <f t="shared" si="270"/>
        <v>0</v>
      </c>
      <c r="R396" s="421">
        <f t="shared" si="271"/>
        <v>0</v>
      </c>
      <c r="S396" s="343"/>
      <c r="T396" s="345"/>
      <c r="U396" s="345"/>
      <c r="V396" s="345"/>
      <c r="W396" s="345"/>
      <c r="X396" s="345"/>
      <c r="Y396" s="345"/>
    </row>
    <row r="397" spans="2:26" x14ac:dyDescent="0.3">
      <c r="B397" s="1" t="s">
        <v>480</v>
      </c>
      <c r="C397" s="13" t="s">
        <v>491</v>
      </c>
      <c r="D397" s="13"/>
      <c r="E397" s="13" t="s">
        <v>129</v>
      </c>
      <c r="F397" s="8">
        <v>45728</v>
      </c>
      <c r="G397" s="14">
        <v>992</v>
      </c>
      <c r="H397" s="15" t="str">
        <f t="shared" si="274"/>
        <v>-</v>
      </c>
      <c r="I397" s="16"/>
      <c r="J397" s="265">
        <f t="shared" si="264"/>
        <v>0</v>
      </c>
      <c r="K397" s="406">
        <f t="shared" si="265"/>
        <v>0.25</v>
      </c>
      <c r="L397" s="265">
        <f t="shared" si="266"/>
        <v>0</v>
      </c>
      <c r="M397" s="333">
        <f t="shared" si="267"/>
        <v>0</v>
      </c>
      <c r="N397" s="341"/>
      <c r="O397" s="415"/>
      <c r="P397" s="421">
        <f t="shared" si="269"/>
        <v>0</v>
      </c>
      <c r="Q397" s="421">
        <f t="shared" si="270"/>
        <v>0</v>
      </c>
      <c r="R397" s="421">
        <f t="shared" si="271"/>
        <v>0</v>
      </c>
      <c r="S397" s="343"/>
      <c r="T397" s="345"/>
      <c r="U397" s="345"/>
      <c r="V397" s="345"/>
      <c r="W397" s="345"/>
      <c r="X397" s="345"/>
      <c r="Y397" s="345"/>
    </row>
    <row r="398" spans="2:26" x14ac:dyDescent="0.3">
      <c r="B398" s="1" t="s">
        <v>480</v>
      </c>
      <c r="C398" s="13" t="s">
        <v>492</v>
      </c>
      <c r="D398" s="13"/>
      <c r="E398" s="13" t="s">
        <v>129</v>
      </c>
      <c r="F398" s="8">
        <v>45622</v>
      </c>
      <c r="G398" s="14">
        <v>997</v>
      </c>
      <c r="H398" s="24" t="str">
        <f t="shared" si="274"/>
        <v>-</v>
      </c>
      <c r="I398" s="25"/>
      <c r="J398" s="24">
        <f t="shared" si="264"/>
        <v>0</v>
      </c>
      <c r="K398" s="26">
        <f t="shared" si="265"/>
        <v>0.25</v>
      </c>
      <c r="L398" s="24">
        <f t="shared" si="266"/>
        <v>0</v>
      </c>
      <c r="M398" s="332">
        <f t="shared" si="267"/>
        <v>0</v>
      </c>
      <c r="N398" s="341"/>
      <c r="O398" s="415"/>
      <c r="P398" s="421">
        <f t="shared" si="269"/>
        <v>0</v>
      </c>
      <c r="Q398" s="421">
        <f t="shared" si="270"/>
        <v>0</v>
      </c>
      <c r="R398" s="421">
        <f t="shared" si="271"/>
        <v>0</v>
      </c>
      <c r="S398" s="343"/>
      <c r="T398" s="345"/>
      <c r="U398" s="345"/>
      <c r="V398" s="345"/>
      <c r="W398" s="345"/>
      <c r="X398" s="345"/>
      <c r="Y398" s="345"/>
    </row>
    <row r="399" spans="2:26" x14ac:dyDescent="0.3">
      <c r="B399" s="1" t="s">
        <v>480</v>
      </c>
      <c r="C399" s="13" t="s">
        <v>493</v>
      </c>
      <c r="D399" s="13"/>
      <c r="E399" s="13" t="s">
        <v>129</v>
      </c>
      <c r="F399" s="8">
        <v>45610</v>
      </c>
      <c r="G399" s="14">
        <v>998</v>
      </c>
      <c r="H399" s="24" t="str">
        <f t="shared" si="274"/>
        <v>-</v>
      </c>
      <c r="I399" s="25"/>
      <c r="J399" s="24">
        <f t="shared" si="264"/>
        <v>0</v>
      </c>
      <c r="K399" s="26">
        <f t="shared" si="265"/>
        <v>0.25</v>
      </c>
      <c r="L399" s="24">
        <f t="shared" si="266"/>
        <v>0</v>
      </c>
      <c r="M399" s="332">
        <f t="shared" si="267"/>
        <v>0</v>
      </c>
      <c r="N399" s="341"/>
      <c r="O399" s="415"/>
      <c r="P399" s="421">
        <f t="shared" si="269"/>
        <v>0</v>
      </c>
      <c r="Q399" s="421">
        <f t="shared" si="270"/>
        <v>0</v>
      </c>
      <c r="R399" s="421">
        <f t="shared" si="271"/>
        <v>0</v>
      </c>
      <c r="S399" s="343"/>
      <c r="T399" s="345"/>
      <c r="U399" s="345"/>
      <c r="V399" s="345"/>
      <c r="W399" s="345"/>
      <c r="X399" s="345"/>
      <c r="Y399" s="345"/>
    </row>
    <row r="400" spans="2:26" x14ac:dyDescent="0.3">
      <c r="B400" s="1" t="s">
        <v>480</v>
      </c>
      <c r="C400" s="13" t="s">
        <v>494</v>
      </c>
      <c r="D400" s="13"/>
      <c r="E400" s="13"/>
      <c r="F400" s="8">
        <v>45589</v>
      </c>
      <c r="G400" s="14">
        <v>1422</v>
      </c>
      <c r="H400" s="24" t="str">
        <f t="shared" si="274"/>
        <v>-</v>
      </c>
      <c r="I400" s="25"/>
      <c r="J400" s="24">
        <f t="shared" si="264"/>
        <v>0</v>
      </c>
      <c r="K400" s="26">
        <f t="shared" si="265"/>
        <v>0.25</v>
      </c>
      <c r="L400" s="24">
        <f t="shared" si="266"/>
        <v>0</v>
      </c>
      <c r="M400" s="332">
        <f t="shared" si="267"/>
        <v>0</v>
      </c>
      <c r="N400" s="341"/>
      <c r="O400" s="415"/>
      <c r="P400" s="421">
        <f t="shared" si="269"/>
        <v>0</v>
      </c>
      <c r="Q400" s="421">
        <f t="shared" si="270"/>
        <v>0</v>
      </c>
      <c r="R400" s="421">
        <f t="shared" si="271"/>
        <v>0</v>
      </c>
      <c r="S400" s="343"/>
      <c r="T400" s="345"/>
      <c r="U400" s="345"/>
      <c r="V400" s="345"/>
      <c r="W400" s="345"/>
      <c r="X400" s="345"/>
      <c r="Y400" s="345"/>
    </row>
    <row r="401" spans="2:25" x14ac:dyDescent="0.3">
      <c r="B401" s="28" t="s">
        <v>495</v>
      </c>
      <c r="C401" s="2" t="s">
        <v>496</v>
      </c>
      <c r="D401" s="13"/>
      <c r="E401" s="13" t="s">
        <v>129</v>
      </c>
      <c r="F401" s="8">
        <v>45525</v>
      </c>
      <c r="G401" s="14">
        <v>1900</v>
      </c>
      <c r="H401" s="24" t="str">
        <f t="shared" si="274"/>
        <v>-</v>
      </c>
      <c r="I401" s="25"/>
      <c r="J401" s="24">
        <f t="shared" si="264"/>
        <v>0</v>
      </c>
      <c r="K401" s="26">
        <f t="shared" si="265"/>
        <v>0.25</v>
      </c>
      <c r="L401" s="24">
        <f t="shared" si="266"/>
        <v>0</v>
      </c>
      <c r="M401" s="332">
        <f t="shared" si="267"/>
        <v>0</v>
      </c>
      <c r="N401" s="341"/>
      <c r="O401" s="415"/>
      <c r="P401" s="421">
        <f t="shared" si="269"/>
        <v>0</v>
      </c>
      <c r="Q401" s="421">
        <f t="shared" si="270"/>
        <v>0</v>
      </c>
      <c r="R401" s="421">
        <f t="shared" si="271"/>
        <v>0</v>
      </c>
      <c r="S401" s="343"/>
      <c r="T401" s="345"/>
      <c r="U401" s="345"/>
      <c r="V401" s="345"/>
      <c r="W401" s="345"/>
      <c r="X401" s="345"/>
      <c r="Y401" s="345"/>
    </row>
    <row r="402" spans="2:25" x14ac:dyDescent="0.3">
      <c r="B402" s="28" t="s">
        <v>495</v>
      </c>
      <c r="C402" s="2" t="s">
        <v>497</v>
      </c>
      <c r="D402" s="13"/>
      <c r="E402" s="13" t="s">
        <v>129</v>
      </c>
      <c r="F402" s="8">
        <v>45525</v>
      </c>
      <c r="G402" s="14">
        <v>2059</v>
      </c>
      <c r="H402" s="24" t="str">
        <f t="shared" si="274"/>
        <v>-</v>
      </c>
      <c r="I402" s="25"/>
      <c r="J402" s="24">
        <f t="shared" si="264"/>
        <v>0</v>
      </c>
      <c r="K402" s="26">
        <f t="shared" si="265"/>
        <v>0.25</v>
      </c>
      <c r="L402" s="24">
        <f t="shared" si="266"/>
        <v>0</v>
      </c>
      <c r="M402" s="332">
        <f t="shared" si="267"/>
        <v>0</v>
      </c>
      <c r="N402" s="341"/>
      <c r="O402" s="415"/>
      <c r="P402" s="421">
        <f t="shared" si="269"/>
        <v>0</v>
      </c>
      <c r="Q402" s="421">
        <f t="shared" si="270"/>
        <v>0</v>
      </c>
      <c r="R402" s="421">
        <f t="shared" si="271"/>
        <v>0</v>
      </c>
      <c r="S402" s="343"/>
      <c r="T402" s="345"/>
      <c r="U402" s="345"/>
      <c r="V402" s="345"/>
      <c r="W402" s="345"/>
      <c r="X402" s="345"/>
      <c r="Y402" s="345"/>
    </row>
    <row r="403" spans="2:25" x14ac:dyDescent="0.3">
      <c r="B403" s="28" t="s">
        <v>495</v>
      </c>
      <c r="C403" s="2" t="s">
        <v>498</v>
      </c>
      <c r="D403" s="13"/>
      <c r="E403" s="13" t="s">
        <v>129</v>
      </c>
      <c r="F403" s="8">
        <v>45525</v>
      </c>
      <c r="G403" s="14">
        <v>2355</v>
      </c>
      <c r="H403" s="24" t="str">
        <f t="shared" si="274"/>
        <v>-</v>
      </c>
      <c r="I403" s="25"/>
      <c r="J403" s="24">
        <f t="shared" si="264"/>
        <v>0</v>
      </c>
      <c r="K403" s="26">
        <f t="shared" si="265"/>
        <v>0.25</v>
      </c>
      <c r="L403" s="24">
        <f t="shared" si="266"/>
        <v>0</v>
      </c>
      <c r="M403" s="332">
        <f t="shared" si="267"/>
        <v>0</v>
      </c>
      <c r="N403" s="341"/>
      <c r="O403" s="415"/>
      <c r="P403" s="421">
        <f t="shared" si="269"/>
        <v>0</v>
      </c>
      <c r="Q403" s="421">
        <f t="shared" si="270"/>
        <v>0</v>
      </c>
      <c r="R403" s="421">
        <f t="shared" si="271"/>
        <v>0</v>
      </c>
      <c r="S403" s="343"/>
      <c r="T403" s="345"/>
      <c r="U403" s="345"/>
      <c r="V403" s="345"/>
      <c r="W403" s="345"/>
      <c r="X403" s="345"/>
      <c r="Y403" s="345"/>
    </row>
    <row r="404" spans="2:25" x14ac:dyDescent="0.3">
      <c r="B404" s="28" t="s">
        <v>495</v>
      </c>
      <c r="C404" s="2" t="s">
        <v>499</v>
      </c>
      <c r="D404" s="13"/>
      <c r="E404" s="13" t="s">
        <v>129</v>
      </c>
      <c r="F404" s="8">
        <v>45525</v>
      </c>
      <c r="G404" s="14">
        <v>3230</v>
      </c>
      <c r="H404" s="24" t="str">
        <f t="shared" si="274"/>
        <v>-</v>
      </c>
      <c r="I404" s="25"/>
      <c r="J404" s="24">
        <f t="shared" si="264"/>
        <v>0</v>
      </c>
      <c r="K404" s="26">
        <f t="shared" si="265"/>
        <v>0.25</v>
      </c>
      <c r="L404" s="24">
        <f t="shared" si="266"/>
        <v>0</v>
      </c>
      <c r="M404" s="332">
        <f t="shared" si="267"/>
        <v>0</v>
      </c>
      <c r="N404" s="341"/>
      <c r="O404" s="415"/>
      <c r="P404" s="421">
        <f t="shared" si="269"/>
        <v>0</v>
      </c>
      <c r="Q404" s="421">
        <f t="shared" si="270"/>
        <v>0</v>
      </c>
      <c r="R404" s="421">
        <f t="shared" si="271"/>
        <v>0</v>
      </c>
      <c r="S404" s="343"/>
      <c r="T404" s="345"/>
      <c r="U404" s="345"/>
      <c r="V404" s="345"/>
      <c r="W404" s="345"/>
      <c r="X404" s="345"/>
      <c r="Y404" s="345"/>
    </row>
    <row r="405" spans="2:25" x14ac:dyDescent="0.3">
      <c r="B405" s="139" t="s">
        <v>500</v>
      </c>
      <c r="C405" s="35" t="s">
        <v>500</v>
      </c>
      <c r="D405" s="13"/>
      <c r="E405" s="13" t="s">
        <v>218</v>
      </c>
      <c r="F405" s="8">
        <v>45701</v>
      </c>
      <c r="G405" s="14">
        <v>118</v>
      </c>
      <c r="H405" s="24" t="str">
        <f t="shared" si="274"/>
        <v>-</v>
      </c>
      <c r="I405" s="25"/>
      <c r="J405" s="24">
        <f t="shared" si="264"/>
        <v>0</v>
      </c>
      <c r="K405" s="26">
        <f t="shared" si="265"/>
        <v>0.25</v>
      </c>
      <c r="L405" s="24">
        <f t="shared" si="266"/>
        <v>0</v>
      </c>
      <c r="M405" s="332">
        <f t="shared" si="267"/>
        <v>0</v>
      </c>
      <c r="N405" s="341"/>
      <c r="O405" s="415"/>
      <c r="P405" s="421">
        <f t="shared" ref="P405:P407" si="276">O405*N405</f>
        <v>0</v>
      </c>
      <c r="Q405" s="421">
        <f t="shared" ref="Q405:Q407" si="277">J405-P405</f>
        <v>0</v>
      </c>
      <c r="R405" s="421">
        <f t="shared" si="271"/>
        <v>0</v>
      </c>
      <c r="S405" s="343"/>
      <c r="T405" s="345"/>
      <c r="U405" s="345"/>
      <c r="V405" s="345"/>
      <c r="W405" s="345"/>
      <c r="X405" s="345"/>
      <c r="Y405" s="345"/>
    </row>
    <row r="406" spans="2:25" x14ac:dyDescent="0.3">
      <c r="B406" s="238"/>
      <c r="C406" s="239" t="s">
        <v>501</v>
      </c>
      <c r="D406" s="30"/>
      <c r="E406" s="30" t="s">
        <v>502</v>
      </c>
      <c r="F406" s="36">
        <v>45545</v>
      </c>
      <c r="G406" s="31">
        <v>234</v>
      </c>
      <c r="H406" s="24" t="str">
        <f t="shared" si="274"/>
        <v>-</v>
      </c>
      <c r="I406" s="25"/>
      <c r="J406" s="24">
        <f t="shared" ref="J406:J407" si="278">G406*I406</f>
        <v>0</v>
      </c>
      <c r="K406" s="26">
        <f t="shared" ref="K406:K407" si="279">$K$5</f>
        <v>0.25</v>
      </c>
      <c r="L406" s="24">
        <f t="shared" ref="L406:L407" si="280">J406*(1+K406)</f>
        <v>0</v>
      </c>
      <c r="M406" s="332">
        <f t="shared" ref="M406:M407" si="281">L406-J406</f>
        <v>0</v>
      </c>
      <c r="N406" s="341"/>
      <c r="O406" s="415"/>
      <c r="P406" s="421">
        <f t="shared" si="276"/>
        <v>0</v>
      </c>
      <c r="Q406" s="421">
        <f t="shared" si="277"/>
        <v>0</v>
      </c>
      <c r="R406" s="421">
        <f t="shared" si="271"/>
        <v>0</v>
      </c>
      <c r="S406" s="343"/>
      <c r="T406" s="345"/>
      <c r="U406" s="345"/>
      <c r="V406" s="345"/>
      <c r="W406" s="345"/>
      <c r="X406" s="345"/>
      <c r="Y406" s="345"/>
    </row>
    <row r="407" spans="2:25" ht="15" thickBot="1" x14ac:dyDescent="0.35">
      <c r="B407" s="28"/>
      <c r="C407" s="29" t="s">
        <v>503</v>
      </c>
      <c r="D407" s="30" t="s">
        <v>504</v>
      </c>
      <c r="E407" s="30"/>
      <c r="F407" s="36"/>
      <c r="G407" s="140">
        <v>150000</v>
      </c>
      <c r="H407" s="169" t="str">
        <f t="shared" si="274"/>
        <v>-</v>
      </c>
      <c r="I407" s="170"/>
      <c r="J407" s="169">
        <f t="shared" si="278"/>
        <v>0</v>
      </c>
      <c r="K407" s="171">
        <f t="shared" si="279"/>
        <v>0.25</v>
      </c>
      <c r="L407" s="169">
        <f t="shared" si="280"/>
        <v>0</v>
      </c>
      <c r="M407" s="335">
        <f t="shared" si="281"/>
        <v>0</v>
      </c>
      <c r="N407" s="356"/>
      <c r="O407" s="412"/>
      <c r="P407" s="421">
        <f t="shared" si="276"/>
        <v>0</v>
      </c>
      <c r="Q407" s="421">
        <f t="shared" si="277"/>
        <v>0</v>
      </c>
      <c r="R407" s="421">
        <f t="shared" si="271"/>
        <v>0</v>
      </c>
      <c r="S407" s="357"/>
      <c r="T407" s="358"/>
      <c r="U407" s="358"/>
      <c r="V407" s="358"/>
      <c r="W407" s="358"/>
      <c r="X407" s="358"/>
      <c r="Y407" s="358"/>
    </row>
    <row r="408" spans="2:25" ht="15" thickBot="1" x14ac:dyDescent="0.35">
      <c r="B408" s="6"/>
      <c r="C408" s="259" t="s">
        <v>505</v>
      </c>
      <c r="D408" s="7"/>
      <c r="E408" s="7"/>
      <c r="F408" s="133"/>
      <c r="G408" s="9"/>
      <c r="H408" s="10"/>
      <c r="I408" s="11" t="s">
        <v>12</v>
      </c>
      <c r="J408" s="271">
        <f>SUM(J409:J439)</f>
        <v>0</v>
      </c>
      <c r="K408" s="295"/>
      <c r="L408" s="271">
        <f t="shared" ref="L408:M408" si="282">SUM(L409:L439)</f>
        <v>0</v>
      </c>
      <c r="M408" s="338">
        <f t="shared" si="282"/>
        <v>0</v>
      </c>
      <c r="N408" s="368" t="s">
        <v>12</v>
      </c>
      <c r="O408" s="413"/>
      <c r="P408" s="423">
        <f>SUM(P409:P439)</f>
        <v>0</v>
      </c>
      <c r="Q408" s="423">
        <f>SUM(Q409:Q439)</f>
        <v>0</v>
      </c>
      <c r="R408" s="423">
        <f>SUM(R409:R439)</f>
        <v>0</v>
      </c>
      <c r="S408" s="368"/>
      <c r="T408" s="368"/>
      <c r="U408" s="368"/>
      <c r="V408" s="368"/>
      <c r="W408" s="368"/>
      <c r="X408" s="368"/>
      <c r="Y408" s="369"/>
    </row>
    <row r="409" spans="2:25" x14ac:dyDescent="0.3">
      <c r="B409" s="20"/>
      <c r="C409" s="27" t="s">
        <v>506</v>
      </c>
      <c r="D409" s="21"/>
      <c r="E409" s="21" t="s">
        <v>71</v>
      </c>
      <c r="F409" s="263">
        <v>45754</v>
      </c>
      <c r="G409" s="23">
        <v>4041.8</v>
      </c>
      <c r="H409" s="24" t="str">
        <f t="shared" ref="H409:H436" si="283">IFERROR(L409/I409,"-")</f>
        <v>-</v>
      </c>
      <c r="I409" s="25"/>
      <c r="J409" s="24">
        <f t="shared" ref="J409:J434" si="284">G409*I409</f>
        <v>0</v>
      </c>
      <c r="K409" s="17">
        <f t="shared" ref="K409:K439" si="285">$K$5</f>
        <v>0.25</v>
      </c>
      <c r="L409" s="24">
        <f t="shared" ref="L409:L434" si="286">J409*(1+K409)</f>
        <v>0</v>
      </c>
      <c r="M409" s="332">
        <f t="shared" ref="M409:M434" si="287">L409-J409</f>
        <v>0</v>
      </c>
      <c r="N409" s="353"/>
      <c r="O409" s="411"/>
      <c r="P409" s="421">
        <f t="shared" ref="P409:P439" si="288">O409*N409</f>
        <v>0</v>
      </c>
      <c r="Q409" s="421">
        <f t="shared" ref="Q409:Q439" si="289">J409-P409</f>
        <v>0</v>
      </c>
      <c r="R409" s="421">
        <f t="shared" ref="R409:R439" si="290">SUM(T409:Y409)</f>
        <v>0</v>
      </c>
      <c r="S409" s="354"/>
      <c r="T409" s="355"/>
      <c r="U409" s="355"/>
      <c r="V409" s="355"/>
      <c r="W409" s="355"/>
      <c r="X409" s="355"/>
      <c r="Y409" s="355"/>
    </row>
    <row r="410" spans="2:25" ht="13.95" customHeight="1" x14ac:dyDescent="0.3">
      <c r="B410" s="1" t="s">
        <v>507</v>
      </c>
      <c r="C410" s="2" t="s">
        <v>508</v>
      </c>
      <c r="D410" s="13"/>
      <c r="E410" s="13" t="s">
        <v>71</v>
      </c>
      <c r="F410" s="172">
        <v>45672</v>
      </c>
      <c r="G410" s="14">
        <v>4454.1000000000004</v>
      </c>
      <c r="H410" s="15" t="str">
        <f t="shared" si="283"/>
        <v>-</v>
      </c>
      <c r="I410" s="16"/>
      <c r="J410" s="15">
        <f t="shared" si="284"/>
        <v>0</v>
      </c>
      <c r="K410" s="17">
        <f t="shared" si="285"/>
        <v>0.25</v>
      </c>
      <c r="L410" s="15">
        <f t="shared" si="286"/>
        <v>0</v>
      </c>
      <c r="M410" s="329">
        <f t="shared" si="287"/>
        <v>0</v>
      </c>
      <c r="N410" s="341"/>
      <c r="O410" s="415"/>
      <c r="P410" s="421">
        <f t="shared" si="288"/>
        <v>0</v>
      </c>
      <c r="Q410" s="421">
        <f t="shared" si="289"/>
        <v>0</v>
      </c>
      <c r="R410" s="421">
        <f t="shared" si="290"/>
        <v>0</v>
      </c>
      <c r="S410" s="343"/>
      <c r="T410" s="345"/>
      <c r="U410" s="345"/>
      <c r="V410" s="345"/>
      <c r="W410" s="345"/>
      <c r="X410" s="345"/>
      <c r="Y410" s="345"/>
    </row>
    <row r="411" spans="2:25" ht="13.95" customHeight="1" x14ac:dyDescent="0.3">
      <c r="B411" s="1" t="s">
        <v>507</v>
      </c>
      <c r="C411" s="2" t="s">
        <v>509</v>
      </c>
      <c r="D411" s="13"/>
      <c r="E411" s="13" t="s">
        <v>71</v>
      </c>
      <c r="F411" s="172">
        <v>45757</v>
      </c>
      <c r="G411" s="14">
        <v>5032.3</v>
      </c>
      <c r="H411" s="15" t="str">
        <f t="shared" si="283"/>
        <v>-</v>
      </c>
      <c r="I411" s="16"/>
      <c r="J411" s="15">
        <f t="shared" si="284"/>
        <v>0</v>
      </c>
      <c r="K411" s="17">
        <f t="shared" si="285"/>
        <v>0.25</v>
      </c>
      <c r="L411" s="15">
        <f t="shared" si="286"/>
        <v>0</v>
      </c>
      <c r="M411" s="329">
        <f t="shared" si="287"/>
        <v>0</v>
      </c>
      <c r="N411" s="341"/>
      <c r="O411" s="415"/>
      <c r="P411" s="421">
        <f t="shared" si="288"/>
        <v>0</v>
      </c>
      <c r="Q411" s="421">
        <f t="shared" si="289"/>
        <v>0</v>
      </c>
      <c r="R411" s="421">
        <f t="shared" si="290"/>
        <v>0</v>
      </c>
      <c r="S411" s="343"/>
      <c r="T411" s="345"/>
      <c r="U411" s="345"/>
      <c r="V411" s="345"/>
      <c r="W411" s="345"/>
      <c r="X411" s="345"/>
      <c r="Y411" s="345"/>
    </row>
    <row r="412" spans="2:25" x14ac:dyDescent="0.3">
      <c r="B412" s="1" t="s">
        <v>507</v>
      </c>
      <c r="C412" s="2" t="s">
        <v>510</v>
      </c>
      <c r="D412" s="13"/>
      <c r="E412" s="13" t="s">
        <v>71</v>
      </c>
      <c r="F412" s="172">
        <v>45757</v>
      </c>
      <c r="G412" s="14">
        <v>2881.9</v>
      </c>
      <c r="H412" s="15" t="str">
        <f t="shared" si="283"/>
        <v>-</v>
      </c>
      <c r="I412" s="16"/>
      <c r="J412" s="15">
        <f t="shared" si="284"/>
        <v>0</v>
      </c>
      <c r="K412" s="17">
        <f t="shared" si="285"/>
        <v>0.25</v>
      </c>
      <c r="L412" s="15">
        <f t="shared" si="286"/>
        <v>0</v>
      </c>
      <c r="M412" s="329">
        <f t="shared" si="287"/>
        <v>0</v>
      </c>
      <c r="N412" s="341"/>
      <c r="O412" s="415"/>
      <c r="P412" s="421">
        <f t="shared" si="288"/>
        <v>0</v>
      </c>
      <c r="Q412" s="421">
        <f t="shared" si="289"/>
        <v>0</v>
      </c>
      <c r="R412" s="421">
        <f t="shared" si="290"/>
        <v>0</v>
      </c>
      <c r="S412" s="343"/>
      <c r="T412" s="345"/>
      <c r="U412" s="345"/>
      <c r="V412" s="345"/>
      <c r="W412" s="345"/>
      <c r="X412" s="345"/>
      <c r="Y412" s="345"/>
    </row>
    <row r="413" spans="2:25" x14ac:dyDescent="0.3">
      <c r="B413" s="1" t="s">
        <v>507</v>
      </c>
      <c r="C413" s="2" t="s">
        <v>511</v>
      </c>
      <c r="D413" s="13" t="s">
        <v>512</v>
      </c>
      <c r="E413" s="13" t="s">
        <v>71</v>
      </c>
      <c r="F413" s="172">
        <v>45754</v>
      </c>
      <c r="G413" s="14">
        <v>2309.3000000000002</v>
      </c>
      <c r="H413" s="15" t="str">
        <f t="shared" si="283"/>
        <v>-</v>
      </c>
      <c r="I413" s="16"/>
      <c r="J413" s="15">
        <f t="shared" si="284"/>
        <v>0</v>
      </c>
      <c r="K413" s="17">
        <f t="shared" si="285"/>
        <v>0.25</v>
      </c>
      <c r="L413" s="15">
        <f t="shared" si="286"/>
        <v>0</v>
      </c>
      <c r="M413" s="329">
        <f t="shared" si="287"/>
        <v>0</v>
      </c>
      <c r="N413" s="341"/>
      <c r="O413" s="415"/>
      <c r="P413" s="421">
        <f t="shared" si="288"/>
        <v>0</v>
      </c>
      <c r="Q413" s="421">
        <f t="shared" si="289"/>
        <v>0</v>
      </c>
      <c r="R413" s="421">
        <f t="shared" si="290"/>
        <v>0</v>
      </c>
      <c r="S413" s="343"/>
      <c r="T413" s="345"/>
      <c r="U413" s="345"/>
      <c r="V413" s="345"/>
      <c r="W413" s="345"/>
      <c r="X413" s="345"/>
      <c r="Y413" s="345"/>
    </row>
    <row r="414" spans="2:25" x14ac:dyDescent="0.3">
      <c r="B414" s="1" t="s">
        <v>507</v>
      </c>
      <c r="C414" s="2" t="s">
        <v>513</v>
      </c>
      <c r="D414" s="13"/>
      <c r="E414" s="13" t="s">
        <v>71</v>
      </c>
      <c r="F414" s="172">
        <v>45757</v>
      </c>
      <c r="G414" s="14">
        <v>2324</v>
      </c>
      <c r="H414" s="15" t="str">
        <f t="shared" si="283"/>
        <v>-</v>
      </c>
      <c r="I414" s="16"/>
      <c r="J414" s="15">
        <f t="shared" si="284"/>
        <v>0</v>
      </c>
      <c r="K414" s="17">
        <f t="shared" si="285"/>
        <v>0.25</v>
      </c>
      <c r="L414" s="15">
        <f t="shared" si="286"/>
        <v>0</v>
      </c>
      <c r="M414" s="329">
        <f t="shared" si="287"/>
        <v>0</v>
      </c>
      <c r="N414" s="341"/>
      <c r="O414" s="415"/>
      <c r="P414" s="421">
        <f t="shared" si="288"/>
        <v>0</v>
      </c>
      <c r="Q414" s="421">
        <f t="shared" si="289"/>
        <v>0</v>
      </c>
      <c r="R414" s="421">
        <f t="shared" si="290"/>
        <v>0</v>
      </c>
      <c r="S414" s="343"/>
      <c r="T414" s="345"/>
      <c r="U414" s="345"/>
      <c r="V414" s="345"/>
      <c r="W414" s="345"/>
      <c r="X414" s="345"/>
      <c r="Y414" s="345"/>
    </row>
    <row r="415" spans="2:25" x14ac:dyDescent="0.3">
      <c r="B415" s="1" t="s">
        <v>507</v>
      </c>
      <c r="C415" s="2" t="s">
        <v>514</v>
      </c>
      <c r="D415" s="13"/>
      <c r="E415" s="13" t="s">
        <v>71</v>
      </c>
      <c r="F415" s="172">
        <v>45672</v>
      </c>
      <c r="G415" s="14">
        <v>260.39999999999998</v>
      </c>
      <c r="H415" s="15" t="str">
        <f t="shared" si="283"/>
        <v>-</v>
      </c>
      <c r="I415" s="16"/>
      <c r="J415" s="15">
        <f t="shared" si="284"/>
        <v>0</v>
      </c>
      <c r="K415" s="17">
        <f t="shared" si="285"/>
        <v>0.25</v>
      </c>
      <c r="L415" s="15">
        <f t="shared" si="286"/>
        <v>0</v>
      </c>
      <c r="M415" s="329">
        <f t="shared" si="287"/>
        <v>0</v>
      </c>
      <c r="N415" s="341"/>
      <c r="O415" s="415"/>
      <c r="P415" s="421">
        <f t="shared" si="288"/>
        <v>0</v>
      </c>
      <c r="Q415" s="421">
        <f t="shared" si="289"/>
        <v>0</v>
      </c>
      <c r="R415" s="421">
        <f t="shared" si="290"/>
        <v>0</v>
      </c>
      <c r="S415" s="343"/>
      <c r="T415" s="345"/>
      <c r="U415" s="345"/>
      <c r="V415" s="345"/>
      <c r="W415" s="345"/>
      <c r="X415" s="345"/>
      <c r="Y415" s="345"/>
    </row>
    <row r="416" spans="2:25" x14ac:dyDescent="0.3">
      <c r="B416" s="1" t="s">
        <v>507</v>
      </c>
      <c r="C416" s="2" t="s">
        <v>515</v>
      </c>
      <c r="D416" s="13"/>
      <c r="E416" s="13" t="s">
        <v>71</v>
      </c>
      <c r="F416" s="172">
        <v>45757</v>
      </c>
      <c r="G416" s="14">
        <v>520.79999999999995</v>
      </c>
      <c r="H416" s="15" t="str">
        <f t="shared" ref="H416:H430" si="291">IFERROR(L416/I416,"-")</f>
        <v>-</v>
      </c>
      <c r="I416" s="16"/>
      <c r="J416" s="15">
        <f t="shared" ref="J416:J432" si="292">G416*I416</f>
        <v>0</v>
      </c>
      <c r="K416" s="17">
        <f t="shared" si="285"/>
        <v>0.25</v>
      </c>
      <c r="L416" s="15">
        <f t="shared" ref="L416:L432" si="293">J416*(1+K416)</f>
        <v>0</v>
      </c>
      <c r="M416" s="329">
        <f t="shared" ref="M416:M425" si="294">L416-J416</f>
        <v>0</v>
      </c>
      <c r="N416" s="341"/>
      <c r="O416" s="415"/>
      <c r="P416" s="421">
        <f t="shared" si="288"/>
        <v>0</v>
      </c>
      <c r="Q416" s="421">
        <f t="shared" si="289"/>
        <v>0</v>
      </c>
      <c r="R416" s="421">
        <f t="shared" si="290"/>
        <v>0</v>
      </c>
      <c r="S416" s="343"/>
      <c r="T416" s="345"/>
      <c r="U416" s="345"/>
      <c r="V416" s="345"/>
      <c r="W416" s="345"/>
      <c r="X416" s="345"/>
      <c r="Y416" s="345"/>
    </row>
    <row r="417" spans="2:25" x14ac:dyDescent="0.3">
      <c r="B417" s="1" t="s">
        <v>507</v>
      </c>
      <c r="C417" s="2" t="s">
        <v>516</v>
      </c>
      <c r="D417" s="13"/>
      <c r="E417" s="13" t="s">
        <v>71</v>
      </c>
      <c r="F417" s="172">
        <v>45757</v>
      </c>
      <c r="G417" s="14">
        <v>914.2</v>
      </c>
      <c r="H417" s="15" t="str">
        <f t="shared" si="291"/>
        <v>-</v>
      </c>
      <c r="I417" s="16"/>
      <c r="J417" s="15">
        <f t="shared" si="292"/>
        <v>0</v>
      </c>
      <c r="K417" s="17">
        <f t="shared" si="285"/>
        <v>0.25</v>
      </c>
      <c r="L417" s="15">
        <f t="shared" si="293"/>
        <v>0</v>
      </c>
      <c r="M417" s="329">
        <f t="shared" si="294"/>
        <v>0</v>
      </c>
      <c r="N417" s="341"/>
      <c r="O417" s="415"/>
      <c r="P417" s="421">
        <f t="shared" si="288"/>
        <v>0</v>
      </c>
      <c r="Q417" s="421">
        <f t="shared" si="289"/>
        <v>0</v>
      </c>
      <c r="R417" s="421">
        <f t="shared" si="290"/>
        <v>0</v>
      </c>
      <c r="S417" s="343"/>
      <c r="T417" s="345"/>
      <c r="U417" s="345"/>
      <c r="V417" s="345"/>
      <c r="W417" s="345"/>
      <c r="X417" s="345"/>
      <c r="Y417" s="345"/>
    </row>
    <row r="418" spans="2:25" x14ac:dyDescent="0.3">
      <c r="B418" s="1" t="s">
        <v>507</v>
      </c>
      <c r="C418" s="2" t="s">
        <v>517</v>
      </c>
      <c r="D418" s="13"/>
      <c r="E418" s="13"/>
      <c r="F418" s="172"/>
      <c r="G418" s="14"/>
      <c r="H418" s="15"/>
      <c r="I418" s="16"/>
      <c r="J418" s="15">
        <f t="shared" ref="J418:J426" si="295">G418*I418</f>
        <v>0</v>
      </c>
      <c r="K418" s="17">
        <f t="shared" si="285"/>
        <v>0.25</v>
      </c>
      <c r="L418" s="15">
        <f t="shared" ref="L418:L426" si="296">J418*(1+K418)</f>
        <v>0</v>
      </c>
      <c r="M418" s="329">
        <f t="shared" si="294"/>
        <v>0</v>
      </c>
      <c r="N418" s="341"/>
      <c r="O418" s="415"/>
      <c r="P418" s="421">
        <f t="shared" si="288"/>
        <v>0</v>
      </c>
      <c r="Q418" s="421">
        <f t="shared" si="289"/>
        <v>0</v>
      </c>
      <c r="R418" s="421">
        <f t="shared" si="290"/>
        <v>0</v>
      </c>
      <c r="S418" s="343"/>
      <c r="T418" s="345"/>
      <c r="U418" s="345"/>
      <c r="V418" s="345"/>
      <c r="W418" s="345"/>
      <c r="X418" s="345"/>
      <c r="Y418" s="345"/>
    </row>
    <row r="419" spans="2:25" x14ac:dyDescent="0.3">
      <c r="B419" s="1" t="s">
        <v>507</v>
      </c>
      <c r="C419" s="2" t="s">
        <v>518</v>
      </c>
      <c r="D419" s="13"/>
      <c r="E419" s="13" t="s">
        <v>519</v>
      </c>
      <c r="F419" s="8"/>
      <c r="G419" s="14">
        <v>450</v>
      </c>
      <c r="H419" s="15" t="str">
        <f t="shared" ref="H419" si="297">IFERROR(L419/I419,"-")</f>
        <v>-</v>
      </c>
      <c r="I419" s="16"/>
      <c r="J419" s="15">
        <f t="shared" si="295"/>
        <v>0</v>
      </c>
      <c r="K419" s="17">
        <f t="shared" si="285"/>
        <v>0.25</v>
      </c>
      <c r="L419" s="15">
        <f t="shared" si="296"/>
        <v>0</v>
      </c>
      <c r="M419" s="329">
        <f t="shared" si="294"/>
        <v>0</v>
      </c>
      <c r="N419" s="341"/>
      <c r="O419" s="415"/>
      <c r="P419" s="421">
        <f t="shared" si="288"/>
        <v>0</v>
      </c>
      <c r="Q419" s="421">
        <f t="shared" si="289"/>
        <v>0</v>
      </c>
      <c r="R419" s="421">
        <f t="shared" si="290"/>
        <v>0</v>
      </c>
      <c r="S419" s="343"/>
      <c r="T419" s="345"/>
      <c r="U419" s="345"/>
      <c r="V419" s="345"/>
      <c r="W419" s="345"/>
      <c r="X419" s="345"/>
      <c r="Y419" s="345"/>
    </row>
    <row r="420" spans="2:25" x14ac:dyDescent="0.3">
      <c r="B420" s="1" t="s">
        <v>507</v>
      </c>
      <c r="C420" s="2" t="s">
        <v>520</v>
      </c>
      <c r="D420" s="13"/>
      <c r="E420" s="13" t="s">
        <v>521</v>
      </c>
      <c r="F420" s="8">
        <v>45505</v>
      </c>
      <c r="G420" s="14">
        <v>460</v>
      </c>
      <c r="H420" s="15" t="str">
        <f t="shared" si="291"/>
        <v>-</v>
      </c>
      <c r="I420" s="16"/>
      <c r="J420" s="15">
        <f t="shared" si="295"/>
        <v>0</v>
      </c>
      <c r="K420" s="17">
        <f t="shared" si="285"/>
        <v>0.25</v>
      </c>
      <c r="L420" s="15">
        <f t="shared" si="296"/>
        <v>0</v>
      </c>
      <c r="M420" s="329">
        <f t="shared" si="294"/>
        <v>0</v>
      </c>
      <c r="N420" s="341"/>
      <c r="O420" s="415"/>
      <c r="P420" s="421">
        <f t="shared" si="288"/>
        <v>0</v>
      </c>
      <c r="Q420" s="421">
        <f t="shared" si="289"/>
        <v>0</v>
      </c>
      <c r="R420" s="421">
        <f t="shared" si="290"/>
        <v>0</v>
      </c>
      <c r="S420" s="343"/>
      <c r="T420" s="345"/>
      <c r="U420" s="345"/>
      <c r="V420" s="345"/>
      <c r="W420" s="345"/>
      <c r="X420" s="345"/>
      <c r="Y420" s="345"/>
    </row>
    <row r="421" spans="2:25" x14ac:dyDescent="0.3">
      <c r="B421" s="1" t="s">
        <v>507</v>
      </c>
      <c r="C421" s="2" t="s">
        <v>522</v>
      </c>
      <c r="D421" s="13" t="s">
        <v>523</v>
      </c>
      <c r="E421" s="13" t="s">
        <v>524</v>
      </c>
      <c r="F421" s="8">
        <v>45625</v>
      </c>
      <c r="G421" s="14">
        <v>8468</v>
      </c>
      <c r="H421" s="15" t="str">
        <f t="shared" si="291"/>
        <v>-</v>
      </c>
      <c r="I421" s="16"/>
      <c r="J421" s="15">
        <f t="shared" si="295"/>
        <v>0</v>
      </c>
      <c r="K421" s="17">
        <f t="shared" si="285"/>
        <v>0.25</v>
      </c>
      <c r="L421" s="15">
        <f t="shared" si="296"/>
        <v>0</v>
      </c>
      <c r="M421" s="329">
        <f t="shared" si="294"/>
        <v>0</v>
      </c>
      <c r="N421" s="341"/>
      <c r="O421" s="415"/>
      <c r="P421" s="421">
        <f t="shared" si="288"/>
        <v>0</v>
      </c>
      <c r="Q421" s="421">
        <f t="shared" si="289"/>
        <v>0</v>
      </c>
      <c r="R421" s="421">
        <f t="shared" si="290"/>
        <v>0</v>
      </c>
      <c r="S421" s="343"/>
      <c r="T421" s="345"/>
      <c r="U421" s="345"/>
      <c r="V421" s="345"/>
      <c r="W421" s="345"/>
      <c r="X421" s="345"/>
      <c r="Y421" s="345"/>
    </row>
    <row r="422" spans="2:25" x14ac:dyDescent="0.3">
      <c r="B422" s="1" t="s">
        <v>507</v>
      </c>
      <c r="C422" s="2" t="s">
        <v>525</v>
      </c>
      <c r="D422" s="43"/>
      <c r="E422" s="43" t="s">
        <v>41</v>
      </c>
      <c r="F422" s="8">
        <v>45327</v>
      </c>
      <c r="G422" s="14">
        <v>3820</v>
      </c>
      <c r="H422" s="15" t="str">
        <f t="shared" si="291"/>
        <v>-</v>
      </c>
      <c r="I422" s="16"/>
      <c r="J422" s="15">
        <f t="shared" si="295"/>
        <v>0</v>
      </c>
      <c r="K422" s="17">
        <f t="shared" si="285"/>
        <v>0.25</v>
      </c>
      <c r="L422" s="15">
        <f t="shared" si="296"/>
        <v>0</v>
      </c>
      <c r="M422" s="329">
        <f t="shared" si="294"/>
        <v>0</v>
      </c>
      <c r="N422" s="341"/>
      <c r="O422" s="415"/>
      <c r="P422" s="421">
        <f t="shared" si="288"/>
        <v>0</v>
      </c>
      <c r="Q422" s="421">
        <f t="shared" si="289"/>
        <v>0</v>
      </c>
      <c r="R422" s="421">
        <f t="shared" si="290"/>
        <v>0</v>
      </c>
      <c r="S422" s="343"/>
      <c r="T422" s="345"/>
      <c r="U422" s="345"/>
      <c r="V422" s="345"/>
      <c r="W422" s="345"/>
      <c r="X422" s="345"/>
      <c r="Y422" s="345"/>
    </row>
    <row r="423" spans="2:25" x14ac:dyDescent="0.3">
      <c r="B423" s="1" t="s">
        <v>507</v>
      </c>
      <c r="C423" s="2" t="s">
        <v>526</v>
      </c>
      <c r="D423" s="13" t="s">
        <v>527</v>
      </c>
      <c r="E423" s="13" t="s">
        <v>41</v>
      </c>
      <c r="F423" s="269">
        <v>45291</v>
      </c>
      <c r="G423" s="14">
        <v>3570</v>
      </c>
      <c r="H423" s="15" t="str">
        <f t="shared" si="291"/>
        <v>-</v>
      </c>
      <c r="I423" s="16"/>
      <c r="J423" s="15">
        <f t="shared" si="295"/>
        <v>0</v>
      </c>
      <c r="K423" s="17">
        <f t="shared" si="285"/>
        <v>0.25</v>
      </c>
      <c r="L423" s="15">
        <f t="shared" si="296"/>
        <v>0</v>
      </c>
      <c r="M423" s="329">
        <f t="shared" si="294"/>
        <v>0</v>
      </c>
      <c r="N423" s="341"/>
      <c r="O423" s="415"/>
      <c r="P423" s="421">
        <f t="shared" si="288"/>
        <v>0</v>
      </c>
      <c r="Q423" s="421">
        <f t="shared" si="289"/>
        <v>0</v>
      </c>
      <c r="R423" s="421">
        <f t="shared" si="290"/>
        <v>0</v>
      </c>
      <c r="S423" s="343"/>
      <c r="T423" s="345"/>
      <c r="U423" s="345"/>
      <c r="V423" s="345"/>
      <c r="W423" s="345"/>
      <c r="X423" s="345"/>
      <c r="Y423" s="345"/>
    </row>
    <row r="424" spans="2:25" x14ac:dyDescent="0.3">
      <c r="B424" s="1" t="s">
        <v>507</v>
      </c>
      <c r="C424" s="2" t="s">
        <v>528</v>
      </c>
      <c r="D424" s="13"/>
      <c r="E424" s="13" t="s">
        <v>524</v>
      </c>
      <c r="F424" s="8">
        <v>45755</v>
      </c>
      <c r="G424" s="14">
        <v>2041.44</v>
      </c>
      <c r="H424" s="15" t="str">
        <f t="shared" ref="H424:H425" si="298">IFERROR(L424/I424,"-")</f>
        <v>-</v>
      </c>
      <c r="I424" s="16"/>
      <c r="J424" s="15">
        <f t="shared" si="295"/>
        <v>0</v>
      </c>
      <c r="K424" s="17">
        <f t="shared" si="285"/>
        <v>0.25</v>
      </c>
      <c r="L424" s="15">
        <f t="shared" si="296"/>
        <v>0</v>
      </c>
      <c r="M424" s="329">
        <f t="shared" si="294"/>
        <v>0</v>
      </c>
      <c r="N424" s="341"/>
      <c r="O424" s="415"/>
      <c r="P424" s="421">
        <f t="shared" si="288"/>
        <v>0</v>
      </c>
      <c r="Q424" s="421">
        <f t="shared" si="289"/>
        <v>0</v>
      </c>
      <c r="R424" s="421">
        <f t="shared" si="290"/>
        <v>0</v>
      </c>
      <c r="S424" s="343"/>
      <c r="T424" s="345"/>
      <c r="U424" s="345"/>
      <c r="V424" s="345"/>
      <c r="W424" s="345"/>
      <c r="X424" s="345"/>
      <c r="Y424" s="345"/>
    </row>
    <row r="425" spans="2:25" x14ac:dyDescent="0.3">
      <c r="B425" s="1" t="s">
        <v>507</v>
      </c>
      <c r="C425" s="2" t="s">
        <v>529</v>
      </c>
      <c r="D425" s="13"/>
      <c r="E425" s="13" t="s">
        <v>524</v>
      </c>
      <c r="F425" s="8">
        <v>45755</v>
      </c>
      <c r="G425" s="14">
        <v>1303.97</v>
      </c>
      <c r="H425" s="15" t="str">
        <f t="shared" si="298"/>
        <v>-</v>
      </c>
      <c r="I425" s="16"/>
      <c r="J425" s="15">
        <f t="shared" si="295"/>
        <v>0</v>
      </c>
      <c r="K425" s="17">
        <f t="shared" si="285"/>
        <v>0.25</v>
      </c>
      <c r="L425" s="15">
        <f t="shared" si="296"/>
        <v>0</v>
      </c>
      <c r="M425" s="329">
        <f t="shared" si="294"/>
        <v>0</v>
      </c>
      <c r="N425" s="341"/>
      <c r="O425" s="415"/>
      <c r="P425" s="421">
        <f t="shared" si="288"/>
        <v>0</v>
      </c>
      <c r="Q425" s="421">
        <f t="shared" si="289"/>
        <v>0</v>
      </c>
      <c r="R425" s="421">
        <f t="shared" si="290"/>
        <v>0</v>
      </c>
      <c r="S425" s="343"/>
      <c r="T425" s="345"/>
      <c r="U425" s="345"/>
      <c r="V425" s="345"/>
      <c r="W425" s="345"/>
      <c r="X425" s="345"/>
      <c r="Y425" s="345"/>
    </row>
    <row r="426" spans="2:25" x14ac:dyDescent="0.3">
      <c r="B426" s="1" t="s">
        <v>530</v>
      </c>
      <c r="C426" s="2" t="s">
        <v>531</v>
      </c>
      <c r="D426" s="13"/>
      <c r="E426" s="13" t="s">
        <v>71</v>
      </c>
      <c r="F426" s="172">
        <v>45672</v>
      </c>
      <c r="G426" s="14">
        <v>1509.9</v>
      </c>
      <c r="H426" s="15" t="str">
        <f t="shared" si="291"/>
        <v>-</v>
      </c>
      <c r="I426" s="16"/>
      <c r="J426" s="15">
        <f t="shared" si="295"/>
        <v>0</v>
      </c>
      <c r="K426" s="17">
        <f t="shared" si="285"/>
        <v>0.25</v>
      </c>
      <c r="L426" s="15">
        <f t="shared" si="296"/>
        <v>0</v>
      </c>
      <c r="M426" s="329">
        <f t="shared" ref="M426" si="299">L426-J426</f>
        <v>0</v>
      </c>
      <c r="N426" s="341"/>
      <c r="O426" s="415"/>
      <c r="P426" s="421">
        <f t="shared" si="288"/>
        <v>0</v>
      </c>
      <c r="Q426" s="421">
        <f t="shared" si="289"/>
        <v>0</v>
      </c>
      <c r="R426" s="421">
        <f t="shared" si="290"/>
        <v>0</v>
      </c>
      <c r="S426" s="343"/>
      <c r="T426" s="345"/>
      <c r="U426" s="345"/>
      <c r="V426" s="345"/>
      <c r="W426" s="345"/>
      <c r="X426" s="345"/>
      <c r="Y426" s="345"/>
    </row>
    <row r="427" spans="2:25" x14ac:dyDescent="0.3">
      <c r="B427" s="1" t="s">
        <v>467</v>
      </c>
      <c r="C427" s="2" t="s">
        <v>532</v>
      </c>
      <c r="D427" s="13"/>
      <c r="E427" s="13" t="s">
        <v>71</v>
      </c>
      <c r="F427" s="172">
        <v>45757</v>
      </c>
      <c r="G427" s="14">
        <v>412.3</v>
      </c>
      <c r="H427" s="15" t="str">
        <f t="shared" si="291"/>
        <v>-</v>
      </c>
      <c r="I427" s="16"/>
      <c r="J427" s="15">
        <f t="shared" si="292"/>
        <v>0</v>
      </c>
      <c r="K427" s="17">
        <f t="shared" si="285"/>
        <v>0.25</v>
      </c>
      <c r="L427" s="15">
        <f t="shared" si="293"/>
        <v>0</v>
      </c>
      <c r="M427" s="329">
        <f t="shared" ref="M427:M432" si="300">L427-J427</f>
        <v>0</v>
      </c>
      <c r="N427" s="341"/>
      <c r="O427" s="415"/>
      <c r="P427" s="421">
        <f t="shared" si="288"/>
        <v>0</v>
      </c>
      <c r="Q427" s="421">
        <f t="shared" si="289"/>
        <v>0</v>
      </c>
      <c r="R427" s="421">
        <f t="shared" si="290"/>
        <v>0</v>
      </c>
      <c r="S427" s="343"/>
      <c r="T427" s="345"/>
      <c r="U427" s="345"/>
      <c r="V427" s="345"/>
      <c r="W427" s="345"/>
      <c r="X427" s="345"/>
      <c r="Y427" s="345"/>
    </row>
    <row r="428" spans="2:25" x14ac:dyDescent="0.3">
      <c r="B428" s="1" t="s">
        <v>533</v>
      </c>
      <c r="C428" s="2" t="s">
        <v>534</v>
      </c>
      <c r="D428" s="13"/>
      <c r="E428" s="13" t="s">
        <v>71</v>
      </c>
      <c r="F428" s="172">
        <v>45757</v>
      </c>
      <c r="G428" s="14">
        <v>178.5</v>
      </c>
      <c r="H428" s="15" t="str">
        <f t="shared" si="291"/>
        <v>-</v>
      </c>
      <c r="I428" s="16"/>
      <c r="J428" s="15">
        <f t="shared" si="292"/>
        <v>0</v>
      </c>
      <c r="K428" s="17">
        <f t="shared" si="285"/>
        <v>0.25</v>
      </c>
      <c r="L428" s="15">
        <f t="shared" si="293"/>
        <v>0</v>
      </c>
      <c r="M428" s="329">
        <f t="shared" si="300"/>
        <v>0</v>
      </c>
      <c r="N428" s="341"/>
      <c r="O428" s="415"/>
      <c r="P428" s="421">
        <f t="shared" si="288"/>
        <v>0</v>
      </c>
      <c r="Q428" s="421">
        <f t="shared" si="289"/>
        <v>0</v>
      </c>
      <c r="R428" s="421">
        <f t="shared" si="290"/>
        <v>0</v>
      </c>
      <c r="S428" s="343"/>
      <c r="T428" s="345"/>
      <c r="U428" s="345"/>
      <c r="V428" s="345"/>
      <c r="W428" s="345"/>
      <c r="X428" s="345"/>
      <c r="Y428" s="345"/>
    </row>
    <row r="429" spans="2:25" x14ac:dyDescent="0.3">
      <c r="B429" s="1" t="s">
        <v>533</v>
      </c>
      <c r="C429" s="2" t="s">
        <v>535</v>
      </c>
      <c r="D429" s="13"/>
      <c r="E429" s="13" t="s">
        <v>71</v>
      </c>
      <c r="F429" s="172">
        <v>45757</v>
      </c>
      <c r="G429" s="14">
        <v>160.30000000000001</v>
      </c>
      <c r="H429" s="15" t="str">
        <f t="shared" si="291"/>
        <v>-</v>
      </c>
      <c r="I429" s="16"/>
      <c r="J429" s="15">
        <f t="shared" si="292"/>
        <v>0</v>
      </c>
      <c r="K429" s="17">
        <f t="shared" si="285"/>
        <v>0.25</v>
      </c>
      <c r="L429" s="15">
        <f t="shared" si="293"/>
        <v>0</v>
      </c>
      <c r="M429" s="329">
        <f t="shared" si="300"/>
        <v>0</v>
      </c>
      <c r="N429" s="341"/>
      <c r="O429" s="415"/>
      <c r="P429" s="421">
        <f t="shared" si="288"/>
        <v>0</v>
      </c>
      <c r="Q429" s="421">
        <f t="shared" si="289"/>
        <v>0</v>
      </c>
      <c r="R429" s="421">
        <f t="shared" si="290"/>
        <v>0</v>
      </c>
      <c r="S429" s="343"/>
      <c r="T429" s="345"/>
      <c r="U429" s="345"/>
      <c r="V429" s="345"/>
      <c r="W429" s="345"/>
      <c r="X429" s="345"/>
      <c r="Y429" s="345"/>
    </row>
    <row r="430" spans="2:25" x14ac:dyDescent="0.3">
      <c r="B430" s="1" t="s">
        <v>533</v>
      </c>
      <c r="C430" s="2" t="s">
        <v>536</v>
      </c>
      <c r="D430" s="13"/>
      <c r="E430" s="13" t="s">
        <v>71</v>
      </c>
      <c r="F430" s="172">
        <v>45672</v>
      </c>
      <c r="G430" s="14">
        <v>126.7</v>
      </c>
      <c r="H430" s="15" t="str">
        <f t="shared" si="291"/>
        <v>-</v>
      </c>
      <c r="I430" s="16"/>
      <c r="J430" s="15">
        <f t="shared" si="292"/>
        <v>0</v>
      </c>
      <c r="K430" s="17">
        <f t="shared" si="285"/>
        <v>0.25</v>
      </c>
      <c r="L430" s="15">
        <f t="shared" si="293"/>
        <v>0</v>
      </c>
      <c r="M430" s="329">
        <f t="shared" si="300"/>
        <v>0</v>
      </c>
      <c r="N430" s="341"/>
      <c r="O430" s="415"/>
      <c r="P430" s="421">
        <f t="shared" si="288"/>
        <v>0</v>
      </c>
      <c r="Q430" s="421">
        <f t="shared" si="289"/>
        <v>0</v>
      </c>
      <c r="R430" s="421">
        <f t="shared" si="290"/>
        <v>0</v>
      </c>
      <c r="S430" s="343"/>
      <c r="T430" s="345"/>
      <c r="U430" s="345"/>
      <c r="V430" s="345"/>
      <c r="W430" s="345"/>
      <c r="X430" s="345"/>
      <c r="Y430" s="345"/>
    </row>
    <row r="431" spans="2:25" x14ac:dyDescent="0.3">
      <c r="B431" s="1" t="s">
        <v>533</v>
      </c>
      <c r="C431" s="2" t="s">
        <v>537</v>
      </c>
      <c r="D431" s="13"/>
      <c r="E431" s="13" t="s">
        <v>71</v>
      </c>
      <c r="F431" s="172">
        <v>45672</v>
      </c>
      <c r="G431" s="14">
        <v>184.1</v>
      </c>
      <c r="H431" s="15" t="str">
        <f t="shared" ref="H431" si="301">IFERROR(L431/I431,"-")</f>
        <v>-</v>
      </c>
      <c r="I431" s="16"/>
      <c r="J431" s="15">
        <f t="shared" si="292"/>
        <v>0</v>
      </c>
      <c r="K431" s="17">
        <f t="shared" si="285"/>
        <v>0.25</v>
      </c>
      <c r="L431" s="15">
        <f t="shared" si="293"/>
        <v>0</v>
      </c>
      <c r="M431" s="329">
        <f t="shared" si="300"/>
        <v>0</v>
      </c>
      <c r="N431" s="341"/>
      <c r="O431" s="415"/>
      <c r="P431" s="421">
        <f t="shared" si="288"/>
        <v>0</v>
      </c>
      <c r="Q431" s="421">
        <f t="shared" si="289"/>
        <v>0</v>
      </c>
      <c r="R431" s="421">
        <f t="shared" si="290"/>
        <v>0</v>
      </c>
      <c r="S431" s="343"/>
      <c r="T431" s="345"/>
      <c r="U431" s="345"/>
      <c r="V431" s="345"/>
      <c r="W431" s="345"/>
      <c r="X431" s="345"/>
      <c r="Y431" s="345"/>
    </row>
    <row r="432" spans="2:25" x14ac:dyDescent="0.3">
      <c r="B432" s="1" t="s">
        <v>538</v>
      </c>
      <c r="C432" s="2" t="s">
        <v>539</v>
      </c>
      <c r="D432" s="13" t="s">
        <v>540</v>
      </c>
      <c r="E432" s="13" t="s">
        <v>71</v>
      </c>
      <c r="F432" s="172">
        <v>45672</v>
      </c>
      <c r="G432" s="14">
        <v>463.4</v>
      </c>
      <c r="H432" s="15" t="str">
        <f>IFERROR(L432/I432,"-")</f>
        <v>-</v>
      </c>
      <c r="I432" s="16"/>
      <c r="J432" s="15">
        <f t="shared" si="292"/>
        <v>0</v>
      </c>
      <c r="K432" s="17">
        <f t="shared" si="285"/>
        <v>0.25</v>
      </c>
      <c r="L432" s="15">
        <f t="shared" si="293"/>
        <v>0</v>
      </c>
      <c r="M432" s="329">
        <f t="shared" si="300"/>
        <v>0</v>
      </c>
      <c r="N432" s="341"/>
      <c r="O432" s="415"/>
      <c r="P432" s="421">
        <f t="shared" si="288"/>
        <v>0</v>
      </c>
      <c r="Q432" s="421">
        <f t="shared" si="289"/>
        <v>0</v>
      </c>
      <c r="R432" s="421">
        <f t="shared" si="290"/>
        <v>0</v>
      </c>
      <c r="S432" s="343"/>
      <c r="T432" s="345"/>
      <c r="U432" s="345"/>
      <c r="V432" s="345"/>
      <c r="W432" s="345"/>
      <c r="X432" s="345"/>
      <c r="Y432" s="345"/>
    </row>
    <row r="433" spans="2:25" x14ac:dyDescent="0.3">
      <c r="B433" s="1" t="s">
        <v>538</v>
      </c>
      <c r="C433" s="13" t="s">
        <v>541</v>
      </c>
      <c r="D433" s="13" t="s">
        <v>542</v>
      </c>
      <c r="E433" s="13" t="s">
        <v>524</v>
      </c>
      <c r="F433" s="8">
        <v>45327</v>
      </c>
      <c r="G433" s="14">
        <v>2131.27</v>
      </c>
      <c r="H433" s="15" t="str">
        <f t="shared" si="283"/>
        <v>-</v>
      </c>
      <c r="I433" s="16"/>
      <c r="J433" s="15">
        <f t="shared" si="284"/>
        <v>0</v>
      </c>
      <c r="K433" s="17">
        <f t="shared" si="285"/>
        <v>0.25</v>
      </c>
      <c r="L433" s="15">
        <f t="shared" si="286"/>
        <v>0</v>
      </c>
      <c r="M433" s="329">
        <f t="shared" si="287"/>
        <v>0</v>
      </c>
      <c r="N433" s="341"/>
      <c r="O433" s="415"/>
      <c r="P433" s="421">
        <f t="shared" si="288"/>
        <v>0</v>
      </c>
      <c r="Q433" s="421">
        <f t="shared" si="289"/>
        <v>0</v>
      </c>
      <c r="R433" s="421">
        <f t="shared" si="290"/>
        <v>0</v>
      </c>
      <c r="S433" s="343"/>
      <c r="T433" s="345"/>
      <c r="U433" s="345"/>
      <c r="V433" s="345"/>
      <c r="W433" s="345"/>
      <c r="X433" s="345"/>
      <c r="Y433" s="345"/>
    </row>
    <row r="434" spans="2:25" x14ac:dyDescent="0.3">
      <c r="B434" s="1" t="s">
        <v>538</v>
      </c>
      <c r="C434" s="13" t="s">
        <v>543</v>
      </c>
      <c r="D434" s="13" t="s">
        <v>544</v>
      </c>
      <c r="E434" s="13"/>
      <c r="F434" s="8"/>
      <c r="G434" s="14">
        <v>8800</v>
      </c>
      <c r="H434" s="15" t="str">
        <f t="shared" si="283"/>
        <v>-</v>
      </c>
      <c r="I434" s="16"/>
      <c r="J434" s="15">
        <f t="shared" si="284"/>
        <v>0</v>
      </c>
      <c r="K434" s="17">
        <f t="shared" si="285"/>
        <v>0.25</v>
      </c>
      <c r="L434" s="15">
        <f t="shared" si="286"/>
        <v>0</v>
      </c>
      <c r="M434" s="329">
        <f t="shared" si="287"/>
        <v>0</v>
      </c>
      <c r="N434" s="341"/>
      <c r="O434" s="415"/>
      <c r="P434" s="421">
        <f t="shared" si="288"/>
        <v>0</v>
      </c>
      <c r="Q434" s="421">
        <f t="shared" si="289"/>
        <v>0</v>
      </c>
      <c r="R434" s="421">
        <f t="shared" si="290"/>
        <v>0</v>
      </c>
      <c r="S434" s="343"/>
      <c r="T434" s="345"/>
      <c r="U434" s="345"/>
      <c r="V434" s="345"/>
      <c r="W434" s="345"/>
      <c r="X434" s="345"/>
      <c r="Y434" s="345"/>
    </row>
    <row r="435" spans="2:25" x14ac:dyDescent="0.3">
      <c r="B435" s="1" t="s">
        <v>538</v>
      </c>
      <c r="C435" s="13" t="s">
        <v>545</v>
      </c>
      <c r="D435" s="13" t="s">
        <v>546</v>
      </c>
      <c r="E435" s="13"/>
      <c r="F435" s="8"/>
      <c r="G435" s="14">
        <v>30500</v>
      </c>
      <c r="H435" s="15" t="str">
        <f t="shared" si="283"/>
        <v>-</v>
      </c>
      <c r="I435" s="16"/>
      <c r="J435" s="15">
        <f>G435*I435</f>
        <v>0</v>
      </c>
      <c r="K435" s="17">
        <f t="shared" si="285"/>
        <v>0.25</v>
      </c>
      <c r="L435" s="15">
        <f>J435*(1+K435)</f>
        <v>0</v>
      </c>
      <c r="M435" s="329">
        <f>L435-J435</f>
        <v>0</v>
      </c>
      <c r="N435" s="341"/>
      <c r="O435" s="415"/>
      <c r="P435" s="421">
        <f t="shared" si="288"/>
        <v>0</v>
      </c>
      <c r="Q435" s="421">
        <f t="shared" si="289"/>
        <v>0</v>
      </c>
      <c r="R435" s="421">
        <f t="shared" si="290"/>
        <v>0</v>
      </c>
      <c r="S435" s="343"/>
      <c r="T435" s="345"/>
      <c r="U435" s="345"/>
      <c r="V435" s="345"/>
      <c r="W435" s="345"/>
      <c r="X435" s="345"/>
      <c r="Y435" s="345"/>
    </row>
    <row r="436" spans="2:25" x14ac:dyDescent="0.3">
      <c r="B436" s="1" t="s">
        <v>538</v>
      </c>
      <c r="C436" s="13" t="s">
        <v>547</v>
      </c>
      <c r="D436" s="13"/>
      <c r="E436" s="13"/>
      <c r="F436" s="8"/>
      <c r="G436" s="14">
        <v>12000</v>
      </c>
      <c r="H436" s="15" t="str">
        <f t="shared" si="283"/>
        <v>-</v>
      </c>
      <c r="I436" s="16"/>
      <c r="J436" s="15">
        <f>G436*I436</f>
        <v>0</v>
      </c>
      <c r="K436" s="17">
        <f t="shared" si="285"/>
        <v>0.25</v>
      </c>
      <c r="L436" s="15">
        <f>J436*(1+K436)</f>
        <v>0</v>
      </c>
      <c r="M436" s="329">
        <f>L436-J436</f>
        <v>0</v>
      </c>
      <c r="N436" s="341"/>
      <c r="O436" s="415"/>
      <c r="P436" s="421">
        <f t="shared" si="288"/>
        <v>0</v>
      </c>
      <c r="Q436" s="421">
        <f t="shared" si="289"/>
        <v>0</v>
      </c>
      <c r="R436" s="421">
        <f t="shared" si="290"/>
        <v>0</v>
      </c>
      <c r="S436" s="343"/>
      <c r="T436" s="345"/>
      <c r="U436" s="345"/>
      <c r="V436" s="345"/>
      <c r="W436" s="345"/>
      <c r="X436" s="345"/>
      <c r="Y436" s="345"/>
    </row>
    <row r="437" spans="2:25" x14ac:dyDescent="0.3">
      <c r="B437" s="1" t="s">
        <v>538</v>
      </c>
      <c r="C437" s="13" t="s">
        <v>548</v>
      </c>
      <c r="D437" s="13"/>
      <c r="E437" s="13"/>
      <c r="F437" s="8"/>
      <c r="G437" s="14">
        <v>5000</v>
      </c>
      <c r="H437" s="15" t="str">
        <f>IFERROR(L437/I437,"-")</f>
        <v>-</v>
      </c>
      <c r="I437" s="16"/>
      <c r="J437" s="15">
        <f>G437*I437</f>
        <v>0</v>
      </c>
      <c r="K437" s="17">
        <f t="shared" si="285"/>
        <v>0.25</v>
      </c>
      <c r="L437" s="15">
        <f>J437*(1+K437)</f>
        <v>0</v>
      </c>
      <c r="M437" s="329">
        <f>L437-J437</f>
        <v>0</v>
      </c>
      <c r="N437" s="341"/>
      <c r="O437" s="415"/>
      <c r="P437" s="421">
        <f t="shared" si="288"/>
        <v>0</v>
      </c>
      <c r="Q437" s="421">
        <f t="shared" si="289"/>
        <v>0</v>
      </c>
      <c r="R437" s="421">
        <f t="shared" si="290"/>
        <v>0</v>
      </c>
      <c r="S437" s="343"/>
      <c r="T437" s="345"/>
      <c r="U437" s="345"/>
      <c r="V437" s="345"/>
      <c r="W437" s="345"/>
      <c r="X437" s="345"/>
      <c r="Y437" s="345"/>
    </row>
    <row r="438" spans="2:25" x14ac:dyDescent="0.3">
      <c r="B438" s="1" t="s">
        <v>538</v>
      </c>
      <c r="C438" s="13" t="s">
        <v>50</v>
      </c>
      <c r="D438" s="13"/>
      <c r="E438" s="13"/>
      <c r="F438" s="8"/>
      <c r="G438" s="14">
        <v>2000</v>
      </c>
      <c r="H438" s="15" t="str">
        <f>IFERROR(L438/I438,"-")</f>
        <v>-</v>
      </c>
      <c r="I438" s="16"/>
      <c r="J438" s="15">
        <f>G438*I438</f>
        <v>0</v>
      </c>
      <c r="K438" s="17">
        <f t="shared" si="285"/>
        <v>0.25</v>
      </c>
      <c r="L438" s="15">
        <f>J438*(1+K438)</f>
        <v>0</v>
      </c>
      <c r="M438" s="329">
        <f>L438-J438</f>
        <v>0</v>
      </c>
      <c r="N438" s="341"/>
      <c r="O438" s="415"/>
      <c r="P438" s="421">
        <f t="shared" si="288"/>
        <v>0</v>
      </c>
      <c r="Q438" s="421">
        <f t="shared" si="289"/>
        <v>0</v>
      </c>
      <c r="R438" s="421">
        <f t="shared" si="290"/>
        <v>0</v>
      </c>
      <c r="S438" s="343"/>
      <c r="T438" s="345"/>
      <c r="U438" s="345"/>
      <c r="V438" s="345"/>
      <c r="W438" s="345"/>
      <c r="X438" s="345"/>
      <c r="Y438" s="345"/>
    </row>
    <row r="439" spans="2:25" ht="15" thickBot="1" x14ac:dyDescent="0.35">
      <c r="B439" s="28" t="s">
        <v>538</v>
      </c>
      <c r="C439" s="30" t="s">
        <v>549</v>
      </c>
      <c r="D439" s="30" t="s">
        <v>550</v>
      </c>
      <c r="E439" s="30"/>
      <c r="F439" s="36"/>
      <c r="G439" s="31">
        <v>9850</v>
      </c>
      <c r="H439" s="19" t="str">
        <f>IFERROR(L439/I439,"-")</f>
        <v>-</v>
      </c>
      <c r="I439" s="32"/>
      <c r="J439" s="19">
        <f>G439*I439</f>
        <v>0</v>
      </c>
      <c r="K439" s="17">
        <f t="shared" si="285"/>
        <v>0.25</v>
      </c>
      <c r="L439" s="19">
        <f>J439*(1+K439)</f>
        <v>0</v>
      </c>
      <c r="M439" s="336">
        <f>L439-J439</f>
        <v>0</v>
      </c>
      <c r="N439" s="356"/>
      <c r="O439" s="412"/>
      <c r="P439" s="421">
        <f t="shared" si="288"/>
        <v>0</v>
      </c>
      <c r="Q439" s="421">
        <f t="shared" si="289"/>
        <v>0</v>
      </c>
      <c r="R439" s="421">
        <f t="shared" si="290"/>
        <v>0</v>
      </c>
      <c r="S439" s="357"/>
      <c r="T439" s="358"/>
      <c r="U439" s="358"/>
      <c r="V439" s="358"/>
      <c r="W439" s="358"/>
      <c r="X439" s="358"/>
      <c r="Y439" s="358"/>
    </row>
    <row r="440" spans="2:25" ht="15" thickBot="1" x14ac:dyDescent="0.35">
      <c r="B440" s="6"/>
      <c r="C440" s="259" t="s">
        <v>551</v>
      </c>
      <c r="D440" s="7"/>
      <c r="E440" s="7"/>
      <c r="F440" s="133"/>
      <c r="G440" s="9"/>
      <c r="H440" s="10"/>
      <c r="I440" s="11" t="s">
        <v>12</v>
      </c>
      <c r="J440" s="271">
        <f>SUM(J441:J448)</f>
        <v>0</v>
      </c>
      <c r="K440" s="295"/>
      <c r="L440" s="271">
        <f>SUM(L441:L448)</f>
        <v>0</v>
      </c>
      <c r="M440" s="338">
        <f>SUM(M441:M448)</f>
        <v>0</v>
      </c>
      <c r="N440" s="368" t="s">
        <v>12</v>
      </c>
      <c r="O440" s="413"/>
      <c r="P440" s="423">
        <f>SUM(P441:P448)</f>
        <v>0</v>
      </c>
      <c r="Q440" s="423">
        <f>SUM(Q441:Q448)</f>
        <v>0</v>
      </c>
      <c r="R440" s="423">
        <f>SUM(R441:R448)</f>
        <v>0</v>
      </c>
      <c r="S440" s="368"/>
      <c r="T440" s="368"/>
      <c r="U440" s="368"/>
      <c r="V440" s="368"/>
      <c r="W440" s="368"/>
      <c r="X440" s="368"/>
      <c r="Y440" s="369"/>
    </row>
    <row r="441" spans="2:25" x14ac:dyDescent="0.3">
      <c r="B441" s="385"/>
      <c r="C441" s="27" t="s">
        <v>552</v>
      </c>
      <c r="D441" s="21"/>
      <c r="E441" s="21"/>
      <c r="F441" s="22"/>
      <c r="G441" s="23">
        <v>80000</v>
      </c>
      <c r="H441" s="24" t="str">
        <f>IFERROR(L441/I441,"-")</f>
        <v>-</v>
      </c>
      <c r="I441" s="25"/>
      <c r="J441" s="24">
        <f>G441*I441</f>
        <v>0</v>
      </c>
      <c r="K441" s="17">
        <f t="shared" ref="K441:K448" si="302">$K$5</f>
        <v>0.25</v>
      </c>
      <c r="L441" s="24">
        <f>J441*(1+K441)</f>
        <v>0</v>
      </c>
      <c r="M441" s="332">
        <f>L441-J441</f>
        <v>0</v>
      </c>
      <c r="N441" s="353"/>
      <c r="O441" s="411"/>
      <c r="P441" s="421">
        <f t="shared" ref="P441:P448" si="303">O441*N441</f>
        <v>0</v>
      </c>
      <c r="Q441" s="421">
        <f t="shared" ref="Q441:Q448" si="304">J441-P441</f>
        <v>0</v>
      </c>
      <c r="R441" s="421">
        <f t="shared" ref="R441:R448" si="305">SUM(T441:Y441)</f>
        <v>0</v>
      </c>
      <c r="S441" s="354"/>
      <c r="T441" s="355"/>
      <c r="U441" s="355"/>
      <c r="V441" s="355"/>
      <c r="W441" s="355"/>
      <c r="X441" s="355"/>
      <c r="Y441" s="355"/>
    </row>
    <row r="442" spans="2:25" x14ac:dyDescent="0.3">
      <c r="B442" s="44"/>
      <c r="C442" s="2" t="s">
        <v>553</v>
      </c>
      <c r="D442" s="13" t="s">
        <v>554</v>
      </c>
      <c r="E442" s="13"/>
      <c r="F442" s="8"/>
      <c r="G442" s="14">
        <v>19000</v>
      </c>
      <c r="H442" s="15" t="str">
        <f t="shared" ref="H442:H448" si="306">IFERROR(L442/I442,"-")</f>
        <v>-</v>
      </c>
      <c r="I442" s="16"/>
      <c r="J442" s="15">
        <f t="shared" ref="J442:J448" si="307">G442*I442</f>
        <v>0</v>
      </c>
      <c r="K442" s="17">
        <f t="shared" si="302"/>
        <v>0.25</v>
      </c>
      <c r="L442" s="15">
        <f t="shared" ref="L442:L446" si="308">J442*(1+K442)</f>
        <v>0</v>
      </c>
      <c r="M442" s="329">
        <f t="shared" ref="M442:M446" si="309">L442-J442</f>
        <v>0</v>
      </c>
      <c r="N442" s="341"/>
      <c r="O442" s="415"/>
      <c r="P442" s="421">
        <f t="shared" si="303"/>
        <v>0</v>
      </c>
      <c r="Q442" s="421">
        <f t="shared" si="304"/>
        <v>0</v>
      </c>
      <c r="R442" s="421">
        <f t="shared" si="305"/>
        <v>0</v>
      </c>
      <c r="S442" s="343"/>
      <c r="T442" s="345"/>
      <c r="U442" s="345"/>
      <c r="V442" s="345"/>
      <c r="W442" s="345"/>
      <c r="X442" s="345"/>
      <c r="Y442" s="345"/>
    </row>
    <row r="443" spans="2:25" x14ac:dyDescent="0.3">
      <c r="B443" s="44"/>
      <c r="C443" s="2" t="s">
        <v>553</v>
      </c>
      <c r="D443" s="13" t="s">
        <v>555</v>
      </c>
      <c r="E443" s="13"/>
      <c r="F443" s="8"/>
      <c r="G443" s="14">
        <v>23927.75</v>
      </c>
      <c r="H443" s="15" t="str">
        <f t="shared" si="306"/>
        <v>-</v>
      </c>
      <c r="I443" s="16"/>
      <c r="J443" s="15">
        <f t="shared" si="307"/>
        <v>0</v>
      </c>
      <c r="K443" s="17">
        <f t="shared" si="302"/>
        <v>0.25</v>
      </c>
      <c r="L443" s="15">
        <f t="shared" si="308"/>
        <v>0</v>
      </c>
      <c r="M443" s="329">
        <f t="shared" si="309"/>
        <v>0</v>
      </c>
      <c r="N443" s="341"/>
      <c r="O443" s="415"/>
      <c r="P443" s="421">
        <f t="shared" si="303"/>
        <v>0</v>
      </c>
      <c r="Q443" s="421">
        <f t="shared" si="304"/>
        <v>0</v>
      </c>
      <c r="R443" s="421">
        <f t="shared" si="305"/>
        <v>0</v>
      </c>
      <c r="S443" s="343"/>
      <c r="T443" s="345"/>
      <c r="U443" s="345"/>
      <c r="V443" s="345"/>
      <c r="W443" s="345"/>
      <c r="X443" s="345"/>
      <c r="Y443" s="345"/>
    </row>
    <row r="444" spans="2:25" x14ac:dyDescent="0.3">
      <c r="B444" s="44"/>
      <c r="C444" s="2" t="s">
        <v>553</v>
      </c>
      <c r="D444" s="13" t="s">
        <v>556</v>
      </c>
      <c r="E444" s="13"/>
      <c r="F444" s="8"/>
      <c r="G444" s="14">
        <v>4350.5</v>
      </c>
      <c r="H444" s="15" t="str">
        <f t="shared" si="306"/>
        <v>-</v>
      </c>
      <c r="I444" s="16"/>
      <c r="J444" s="15">
        <f t="shared" si="307"/>
        <v>0</v>
      </c>
      <c r="K444" s="17">
        <f t="shared" si="302"/>
        <v>0.25</v>
      </c>
      <c r="L444" s="15">
        <f t="shared" si="308"/>
        <v>0</v>
      </c>
      <c r="M444" s="329">
        <f t="shared" si="309"/>
        <v>0</v>
      </c>
      <c r="N444" s="341"/>
      <c r="O444" s="415"/>
      <c r="P444" s="421">
        <f t="shared" si="303"/>
        <v>0</v>
      </c>
      <c r="Q444" s="421">
        <f t="shared" si="304"/>
        <v>0</v>
      </c>
      <c r="R444" s="421">
        <f t="shared" si="305"/>
        <v>0</v>
      </c>
      <c r="S444" s="343"/>
      <c r="T444" s="345"/>
      <c r="U444" s="345"/>
      <c r="V444" s="345"/>
      <c r="W444" s="345"/>
      <c r="X444" s="345"/>
      <c r="Y444" s="345"/>
    </row>
    <row r="445" spans="2:25" x14ac:dyDescent="0.3">
      <c r="B445" s="44"/>
      <c r="C445" s="2" t="s">
        <v>553</v>
      </c>
      <c r="D445" s="13" t="s">
        <v>557</v>
      </c>
      <c r="E445" s="13"/>
      <c r="F445" s="8"/>
      <c r="G445" s="14">
        <v>10006.15</v>
      </c>
      <c r="H445" s="15" t="str">
        <f t="shared" si="306"/>
        <v>-</v>
      </c>
      <c r="I445" s="16"/>
      <c r="J445" s="15">
        <f t="shared" si="307"/>
        <v>0</v>
      </c>
      <c r="K445" s="17">
        <f t="shared" si="302"/>
        <v>0.25</v>
      </c>
      <c r="L445" s="15">
        <f t="shared" si="308"/>
        <v>0</v>
      </c>
      <c r="M445" s="329">
        <f t="shared" si="309"/>
        <v>0</v>
      </c>
      <c r="N445" s="341"/>
      <c r="O445" s="415"/>
      <c r="P445" s="421">
        <f t="shared" si="303"/>
        <v>0</v>
      </c>
      <c r="Q445" s="421">
        <f t="shared" si="304"/>
        <v>0</v>
      </c>
      <c r="R445" s="421">
        <f t="shared" si="305"/>
        <v>0</v>
      </c>
      <c r="S445" s="343"/>
      <c r="T445" s="345"/>
      <c r="U445" s="345"/>
      <c r="V445" s="345"/>
      <c r="W445" s="345"/>
      <c r="X445" s="345"/>
      <c r="Y445" s="345"/>
    </row>
    <row r="446" spans="2:25" x14ac:dyDescent="0.3">
      <c r="B446" s="44"/>
      <c r="C446" s="2" t="s">
        <v>558</v>
      </c>
      <c r="D446" s="13"/>
      <c r="E446" s="13"/>
      <c r="F446" s="8"/>
      <c r="G446" s="14">
        <v>2800</v>
      </c>
      <c r="H446" s="15" t="str">
        <f t="shared" si="306"/>
        <v>-</v>
      </c>
      <c r="I446" s="16"/>
      <c r="J446" s="15">
        <f t="shared" si="307"/>
        <v>0</v>
      </c>
      <c r="K446" s="17">
        <f t="shared" si="302"/>
        <v>0.25</v>
      </c>
      <c r="L446" s="15">
        <f t="shared" si="308"/>
        <v>0</v>
      </c>
      <c r="M446" s="329">
        <f t="shared" si="309"/>
        <v>0</v>
      </c>
      <c r="N446" s="341"/>
      <c r="O446" s="415"/>
      <c r="P446" s="421">
        <f t="shared" si="303"/>
        <v>0</v>
      </c>
      <c r="Q446" s="421">
        <f t="shared" si="304"/>
        <v>0</v>
      </c>
      <c r="R446" s="421">
        <f t="shared" si="305"/>
        <v>0</v>
      </c>
      <c r="S446" s="343"/>
      <c r="T446" s="345"/>
      <c r="U446" s="345"/>
      <c r="V446" s="345"/>
      <c r="W446" s="345"/>
      <c r="X446" s="345"/>
      <c r="Y446" s="345"/>
    </row>
    <row r="447" spans="2:25" x14ac:dyDescent="0.3">
      <c r="B447" s="44"/>
      <c r="C447" s="2" t="s">
        <v>559</v>
      </c>
      <c r="D447" s="13"/>
      <c r="E447" s="13"/>
      <c r="F447" s="8"/>
      <c r="G447" s="14">
        <v>2300</v>
      </c>
      <c r="H447" s="15" t="str">
        <f t="shared" si="306"/>
        <v>-</v>
      </c>
      <c r="I447" s="16"/>
      <c r="J447" s="15">
        <f t="shared" si="307"/>
        <v>0</v>
      </c>
      <c r="K447" s="17">
        <f t="shared" si="302"/>
        <v>0.25</v>
      </c>
      <c r="L447" s="15">
        <f>J447*(1+K447)</f>
        <v>0</v>
      </c>
      <c r="M447" s="329">
        <f>L447-J447</f>
        <v>0</v>
      </c>
      <c r="N447" s="341"/>
      <c r="O447" s="415"/>
      <c r="P447" s="421">
        <f t="shared" si="303"/>
        <v>0</v>
      </c>
      <c r="Q447" s="421">
        <f t="shared" si="304"/>
        <v>0</v>
      </c>
      <c r="R447" s="421">
        <f t="shared" si="305"/>
        <v>0</v>
      </c>
      <c r="S447" s="343"/>
      <c r="T447" s="345"/>
      <c r="U447" s="345"/>
      <c r="V447" s="345"/>
      <c r="W447" s="345"/>
      <c r="X447" s="345"/>
      <c r="Y447" s="345"/>
    </row>
    <row r="448" spans="2:25" ht="15" thickBot="1" x14ac:dyDescent="0.35">
      <c r="B448" s="272"/>
      <c r="C448" s="29" t="s">
        <v>560</v>
      </c>
      <c r="D448" s="30"/>
      <c r="E448" s="30"/>
      <c r="F448" s="36"/>
      <c r="G448" s="31">
        <v>34640</v>
      </c>
      <c r="H448" s="19" t="str">
        <f t="shared" si="306"/>
        <v>-</v>
      </c>
      <c r="I448" s="32"/>
      <c r="J448" s="19">
        <f t="shared" si="307"/>
        <v>0</v>
      </c>
      <c r="K448" s="17">
        <f t="shared" si="302"/>
        <v>0.25</v>
      </c>
      <c r="L448" s="19">
        <f>J448*(1+K448)</f>
        <v>0</v>
      </c>
      <c r="M448" s="336">
        <f>L448-J448</f>
        <v>0</v>
      </c>
      <c r="N448" s="356"/>
      <c r="O448" s="412"/>
      <c r="P448" s="421">
        <f t="shared" si="303"/>
        <v>0</v>
      </c>
      <c r="Q448" s="421">
        <f t="shared" si="304"/>
        <v>0</v>
      </c>
      <c r="R448" s="421">
        <f t="shared" si="305"/>
        <v>0</v>
      </c>
      <c r="S448" s="357"/>
      <c r="T448" s="358"/>
      <c r="U448" s="358"/>
      <c r="V448" s="358"/>
      <c r="W448" s="358"/>
      <c r="X448" s="358"/>
      <c r="Y448" s="358"/>
    </row>
    <row r="449" spans="2:25" ht="15" thickBot="1" x14ac:dyDescent="0.35">
      <c r="B449" s="6"/>
      <c r="C449" s="259" t="s">
        <v>561</v>
      </c>
      <c r="D449" s="7"/>
      <c r="E449" s="7"/>
      <c r="F449" s="133"/>
      <c r="G449" s="9"/>
      <c r="H449" s="10"/>
      <c r="I449" s="11" t="s">
        <v>12</v>
      </c>
      <c r="J449" s="271">
        <f>SUM(J450:J451)</f>
        <v>0</v>
      </c>
      <c r="K449" s="295"/>
      <c r="L449" s="271">
        <f t="shared" ref="L449:M449" si="310">SUM(L450:L451)</f>
        <v>0</v>
      </c>
      <c r="M449" s="338">
        <f t="shared" si="310"/>
        <v>0</v>
      </c>
      <c r="N449" s="368" t="s">
        <v>12</v>
      </c>
      <c r="O449" s="413"/>
      <c r="P449" s="423">
        <f>SUM(P450:P451)</f>
        <v>0</v>
      </c>
      <c r="Q449" s="423">
        <f>SUM(Q450:Q451)</f>
        <v>0</v>
      </c>
      <c r="R449" s="423">
        <f>SUM(R450:R451)</f>
        <v>0</v>
      </c>
      <c r="S449" s="368"/>
      <c r="T449" s="368"/>
      <c r="U449" s="368"/>
      <c r="V449" s="368"/>
      <c r="W449" s="368"/>
      <c r="X449" s="368"/>
      <c r="Y449" s="369"/>
    </row>
    <row r="450" spans="2:25" x14ac:dyDescent="0.3">
      <c r="B450" s="385"/>
      <c r="C450" s="27" t="s">
        <v>562</v>
      </c>
      <c r="D450" s="21"/>
      <c r="E450" s="21"/>
      <c r="F450" s="22"/>
      <c r="G450" s="23">
        <f>LAB!$G$12</f>
        <v>150120</v>
      </c>
      <c r="H450" s="24" t="str">
        <f t="shared" ref="H450:H457" si="311">IFERROR(L450/I450,"-")</f>
        <v>-</v>
      </c>
      <c r="I450" s="25"/>
      <c r="J450" s="24">
        <f>G450*I450</f>
        <v>0</v>
      </c>
      <c r="K450" s="17">
        <f t="shared" ref="K450:K451" si="312">$K$5</f>
        <v>0.25</v>
      </c>
      <c r="L450" s="24">
        <f>J450*(1+K450)</f>
        <v>0</v>
      </c>
      <c r="M450" s="332">
        <f>L450-J450</f>
        <v>0</v>
      </c>
      <c r="N450" s="353"/>
      <c r="O450" s="411"/>
      <c r="P450" s="421">
        <f>O450*N450</f>
        <v>0</v>
      </c>
      <c r="Q450" s="421">
        <f>J450-P450</f>
        <v>0</v>
      </c>
      <c r="R450" s="421">
        <f>SUM(T450:Y450)</f>
        <v>0</v>
      </c>
      <c r="S450" s="354"/>
      <c r="T450" s="355"/>
      <c r="U450" s="355"/>
      <c r="V450" s="355"/>
      <c r="W450" s="355"/>
      <c r="X450" s="355"/>
      <c r="Y450" s="355"/>
    </row>
    <row r="451" spans="2:25" ht="15" thickBot="1" x14ac:dyDescent="0.35">
      <c r="B451" s="272"/>
      <c r="C451" s="29" t="s">
        <v>563</v>
      </c>
      <c r="D451" s="30"/>
      <c r="E451" s="30"/>
      <c r="F451" s="36"/>
      <c r="G451" s="31">
        <v>5000</v>
      </c>
      <c r="H451" s="19" t="str">
        <f t="shared" si="311"/>
        <v>-</v>
      </c>
      <c r="I451" s="32"/>
      <c r="J451" s="19">
        <f>G451*I451</f>
        <v>0</v>
      </c>
      <c r="K451" s="17">
        <f t="shared" si="312"/>
        <v>0.25</v>
      </c>
      <c r="L451" s="19">
        <f>J451*(1+K451)</f>
        <v>0</v>
      </c>
      <c r="M451" s="336">
        <f>L451-J451</f>
        <v>0</v>
      </c>
      <c r="N451" s="356"/>
      <c r="O451" s="412"/>
      <c r="P451" s="421">
        <f>O451*N451</f>
        <v>0</v>
      </c>
      <c r="Q451" s="421">
        <f>J451-P451</f>
        <v>0</v>
      </c>
      <c r="R451" s="421">
        <f>SUM(T451:Y451)</f>
        <v>0</v>
      </c>
      <c r="S451" s="357"/>
      <c r="T451" s="358"/>
      <c r="U451" s="358"/>
      <c r="V451" s="358"/>
      <c r="W451" s="358"/>
      <c r="X451" s="358"/>
      <c r="Y451" s="358"/>
    </row>
    <row r="452" spans="2:25" ht="15" thickBot="1" x14ac:dyDescent="0.35">
      <c r="B452" s="6"/>
      <c r="C452" s="259" t="s">
        <v>564</v>
      </c>
      <c r="D452" s="7"/>
      <c r="E452" s="7"/>
      <c r="F452" s="133"/>
      <c r="G452" s="9"/>
      <c r="H452" s="10" t="str">
        <f t="shared" si="311"/>
        <v>-</v>
      </c>
      <c r="I452" s="11" t="s">
        <v>12</v>
      </c>
      <c r="J452" s="271">
        <f>SUM(J453:J457)</f>
        <v>0</v>
      </c>
      <c r="K452" s="295"/>
      <c r="L452" s="271">
        <f t="shared" ref="L452:M452" si="313">SUM(L453:L457)</f>
        <v>0</v>
      </c>
      <c r="M452" s="338">
        <f t="shared" si="313"/>
        <v>0</v>
      </c>
      <c r="N452" s="368" t="s">
        <v>12</v>
      </c>
      <c r="O452" s="413"/>
      <c r="P452" s="423">
        <f>SUM(P453:P457)</f>
        <v>0</v>
      </c>
      <c r="Q452" s="423">
        <f>SUM(Q453:Q457)</f>
        <v>0</v>
      </c>
      <c r="R452" s="423">
        <f>SUM(R453:R457)</f>
        <v>0</v>
      </c>
      <c r="S452" s="368"/>
      <c r="T452" s="368"/>
      <c r="U452" s="368"/>
      <c r="V452" s="368"/>
      <c r="W452" s="368"/>
      <c r="X452" s="368"/>
      <c r="Y452" s="369"/>
    </row>
    <row r="453" spans="2:25" x14ac:dyDescent="0.3">
      <c r="B453" s="385"/>
      <c r="C453" s="27" t="s">
        <v>565</v>
      </c>
      <c r="D453" s="21"/>
      <c r="E453" s="21"/>
      <c r="F453" s="22"/>
      <c r="G453" s="23">
        <v>12550</v>
      </c>
      <c r="H453" s="24" t="str">
        <f t="shared" si="311"/>
        <v>-</v>
      </c>
      <c r="I453" s="25"/>
      <c r="J453" s="24">
        <f>G453*I453</f>
        <v>0</v>
      </c>
      <c r="K453" s="17">
        <f t="shared" ref="K453:K457" si="314">$K$5</f>
        <v>0.25</v>
      </c>
      <c r="L453" s="24">
        <f>J453*(1+K453)</f>
        <v>0</v>
      </c>
      <c r="M453" s="332">
        <f>L453-J453</f>
        <v>0</v>
      </c>
      <c r="N453" s="353"/>
      <c r="O453" s="411"/>
      <c r="P453" s="421">
        <f>O453*N453</f>
        <v>0</v>
      </c>
      <c r="Q453" s="421">
        <f>J453-P453</f>
        <v>0</v>
      </c>
      <c r="R453" s="421">
        <f>SUM(T453:Y453)</f>
        <v>0</v>
      </c>
      <c r="S453" s="354"/>
      <c r="T453" s="355"/>
      <c r="U453" s="355"/>
      <c r="V453" s="355"/>
      <c r="W453" s="355"/>
      <c r="X453" s="355"/>
      <c r="Y453" s="355"/>
    </row>
    <row r="454" spans="2:25" x14ac:dyDescent="0.3">
      <c r="B454" s="44"/>
      <c r="C454" s="2" t="s">
        <v>566</v>
      </c>
      <c r="D454" s="13"/>
      <c r="E454" s="13"/>
      <c r="F454" s="8"/>
      <c r="G454" s="14">
        <f>LAB!$F$5/8*150*4</f>
        <v>17700</v>
      </c>
      <c r="H454" s="15" t="str">
        <f t="shared" si="311"/>
        <v>-</v>
      </c>
      <c r="I454" s="16"/>
      <c r="J454" s="15">
        <f>G454*I454</f>
        <v>0</v>
      </c>
      <c r="K454" s="17">
        <f t="shared" si="314"/>
        <v>0.25</v>
      </c>
      <c r="L454" s="15">
        <f>J454*(1+K454)</f>
        <v>0</v>
      </c>
      <c r="M454" s="329">
        <f>L454-J454</f>
        <v>0</v>
      </c>
      <c r="N454" s="341"/>
      <c r="O454" s="415"/>
      <c r="P454" s="421">
        <f>O454*N454</f>
        <v>0</v>
      </c>
      <c r="Q454" s="421">
        <f>J454-P454</f>
        <v>0</v>
      </c>
      <c r="R454" s="421">
        <f>SUM(T454:Y454)</f>
        <v>0</v>
      </c>
      <c r="S454" s="343"/>
      <c r="T454" s="345"/>
      <c r="U454" s="345"/>
      <c r="V454" s="345"/>
      <c r="W454" s="345"/>
      <c r="X454" s="345"/>
      <c r="Y454" s="345"/>
    </row>
    <row r="455" spans="2:25" x14ac:dyDescent="0.3">
      <c r="B455" s="44"/>
      <c r="C455" s="2" t="s">
        <v>567</v>
      </c>
      <c r="D455" s="13"/>
      <c r="E455" s="13"/>
      <c r="F455" s="8"/>
      <c r="G455" s="14">
        <f>LAB!$G$29</f>
        <v>95700</v>
      </c>
      <c r="H455" s="15" t="str">
        <f t="shared" si="311"/>
        <v>-</v>
      </c>
      <c r="I455" s="16"/>
      <c r="J455" s="15">
        <f>G455*I455</f>
        <v>0</v>
      </c>
      <c r="K455" s="17">
        <f t="shared" si="314"/>
        <v>0.25</v>
      </c>
      <c r="L455" s="15">
        <f>J455*(1+K455)</f>
        <v>0</v>
      </c>
      <c r="M455" s="329">
        <f>L455-J455</f>
        <v>0</v>
      </c>
      <c r="N455" s="341"/>
      <c r="O455" s="415"/>
      <c r="P455" s="421">
        <f>O455*N455</f>
        <v>0</v>
      </c>
      <c r="Q455" s="421">
        <f>J455-P455</f>
        <v>0</v>
      </c>
      <c r="R455" s="421">
        <f>SUM(T455:Y455)</f>
        <v>0</v>
      </c>
      <c r="S455" s="343"/>
      <c r="T455" s="345"/>
      <c r="U455" s="345"/>
      <c r="V455" s="345"/>
      <c r="W455" s="345"/>
      <c r="X455" s="345"/>
      <c r="Y455" s="345"/>
    </row>
    <row r="456" spans="2:25" x14ac:dyDescent="0.3">
      <c r="B456" s="44"/>
      <c r="C456" s="2" t="s">
        <v>568</v>
      </c>
      <c r="D456" s="13"/>
      <c r="E456" s="13"/>
      <c r="F456" s="8"/>
      <c r="G456" s="14">
        <f>LAB!$G$38</f>
        <v>39870</v>
      </c>
      <c r="H456" s="15" t="str">
        <f t="shared" si="311"/>
        <v>-</v>
      </c>
      <c r="I456" s="16"/>
      <c r="J456" s="15">
        <f>G456*I456</f>
        <v>0</v>
      </c>
      <c r="K456" s="17">
        <f t="shared" si="314"/>
        <v>0.25</v>
      </c>
      <c r="L456" s="15">
        <f>J456*(1+K456)</f>
        <v>0</v>
      </c>
      <c r="M456" s="329">
        <f>L456-J456</f>
        <v>0</v>
      </c>
      <c r="N456" s="341"/>
      <c r="O456" s="415"/>
      <c r="P456" s="421">
        <f>O456*N456</f>
        <v>0</v>
      </c>
      <c r="Q456" s="421">
        <f>J456-P456</f>
        <v>0</v>
      </c>
      <c r="R456" s="421">
        <f>SUM(T456:Y456)</f>
        <v>0</v>
      </c>
      <c r="S456" s="343"/>
      <c r="T456" s="345"/>
      <c r="U456" s="345"/>
      <c r="V456" s="345"/>
      <c r="W456" s="345"/>
      <c r="X456" s="345"/>
      <c r="Y456" s="345"/>
    </row>
    <row r="457" spans="2:25" ht="15" thickBot="1" x14ac:dyDescent="0.35">
      <c r="B457" s="272"/>
      <c r="C457" s="29" t="s">
        <v>569</v>
      </c>
      <c r="D457" s="30"/>
      <c r="E457" s="30"/>
      <c r="F457" s="30"/>
      <c r="G457" s="31">
        <v>0</v>
      </c>
      <c r="H457" s="19" t="str">
        <f t="shared" si="311"/>
        <v>-</v>
      </c>
      <c r="I457" s="32"/>
      <c r="J457" s="19">
        <f>G457*I457</f>
        <v>0</v>
      </c>
      <c r="K457" s="17">
        <f t="shared" si="314"/>
        <v>0.25</v>
      </c>
      <c r="L457" s="19">
        <f>J457*(1+K457)</f>
        <v>0</v>
      </c>
      <c r="M457" s="336">
        <f>L457-J457</f>
        <v>0</v>
      </c>
      <c r="N457" s="356"/>
      <c r="O457" s="412"/>
      <c r="P457" s="421">
        <f>O457*N457</f>
        <v>0</v>
      </c>
      <c r="Q457" s="421">
        <f>J457-P457</f>
        <v>0</v>
      </c>
      <c r="R457" s="421">
        <f>SUM(T457:Y457)</f>
        <v>0</v>
      </c>
      <c r="S457" s="357"/>
      <c r="T457" s="358"/>
      <c r="U457" s="358"/>
      <c r="V457" s="358"/>
      <c r="W457" s="358"/>
      <c r="X457" s="358"/>
      <c r="Y457" s="358"/>
    </row>
    <row r="458" spans="2:25" ht="15" thickBot="1" x14ac:dyDescent="0.35">
      <c r="B458" s="6"/>
      <c r="C458" s="259" t="s">
        <v>570</v>
      </c>
      <c r="D458" s="7"/>
      <c r="E458" s="7"/>
      <c r="F458" s="133"/>
      <c r="G458" s="9"/>
      <c r="H458" s="10"/>
      <c r="I458" s="11" t="s">
        <v>12</v>
      </c>
      <c r="J458" s="271">
        <f>SUM(J459:J470)</f>
        <v>0</v>
      </c>
      <c r="K458" s="295"/>
      <c r="L458" s="271">
        <f t="shared" ref="L458:M458" si="315">SUM(L459:L470)</f>
        <v>0</v>
      </c>
      <c r="M458" s="338">
        <f t="shared" si="315"/>
        <v>0</v>
      </c>
      <c r="N458" s="368" t="s">
        <v>12</v>
      </c>
      <c r="O458" s="413"/>
      <c r="P458" s="423">
        <f>SUM(P459:P470)</f>
        <v>0</v>
      </c>
      <c r="Q458" s="423">
        <f>SUM(Q459:Q470)</f>
        <v>0</v>
      </c>
      <c r="R458" s="423">
        <f>SUM(R459:R470)</f>
        <v>0</v>
      </c>
      <c r="S458" s="368"/>
      <c r="T458" s="368"/>
      <c r="U458" s="368"/>
      <c r="V458" s="368"/>
      <c r="W458" s="368"/>
      <c r="X458" s="368"/>
      <c r="Y458" s="369"/>
    </row>
    <row r="459" spans="2:25" x14ac:dyDescent="0.3">
      <c r="B459" s="385"/>
      <c r="C459" s="27" t="s">
        <v>571</v>
      </c>
      <c r="D459" s="21"/>
      <c r="E459" s="21"/>
      <c r="F459" s="22"/>
      <c r="G459" s="23">
        <v>40000</v>
      </c>
      <c r="H459" s="24" t="str">
        <f t="shared" ref="H459:H470" si="316">IFERROR(L459/I459,"-")</f>
        <v>-</v>
      </c>
      <c r="I459" s="25"/>
      <c r="J459" s="24">
        <f t="shared" ref="J459:J470" si="317">G459*I459</f>
        <v>0</v>
      </c>
      <c r="K459" s="17">
        <f t="shared" ref="K459:K470" si="318">$K$5</f>
        <v>0.25</v>
      </c>
      <c r="L459" s="24">
        <f t="shared" ref="L459:L467" si="319">J459*(1+K459)</f>
        <v>0</v>
      </c>
      <c r="M459" s="332">
        <f t="shared" ref="M459:M467" si="320">L459-J459</f>
        <v>0</v>
      </c>
      <c r="N459" s="353"/>
      <c r="O459" s="411"/>
      <c r="P459" s="421">
        <f t="shared" ref="P459:P470" si="321">O459*N459</f>
        <v>0</v>
      </c>
      <c r="Q459" s="421">
        <f t="shared" ref="Q459:Q470" si="322">J459-P459</f>
        <v>0</v>
      </c>
      <c r="R459" s="421">
        <f t="shared" ref="R459:R470" si="323">SUM(T459:Y459)</f>
        <v>0</v>
      </c>
      <c r="S459" s="354"/>
      <c r="T459" s="355"/>
      <c r="U459" s="355"/>
      <c r="V459" s="355"/>
      <c r="W459" s="355"/>
      <c r="X459" s="355"/>
      <c r="Y459" s="355"/>
    </row>
    <row r="460" spans="2:25" x14ac:dyDescent="0.3">
      <c r="B460" s="44"/>
      <c r="C460" s="2" t="s">
        <v>572</v>
      </c>
      <c r="D460" s="13"/>
      <c r="E460" s="13"/>
      <c r="F460" s="8"/>
      <c r="G460" s="14">
        <v>2850</v>
      </c>
      <c r="H460" s="15" t="str">
        <f t="shared" si="316"/>
        <v>-</v>
      </c>
      <c r="I460" s="16"/>
      <c r="J460" s="15">
        <f t="shared" si="317"/>
        <v>0</v>
      </c>
      <c r="K460" s="17">
        <f t="shared" si="318"/>
        <v>0.25</v>
      </c>
      <c r="L460" s="15">
        <f t="shared" si="319"/>
        <v>0</v>
      </c>
      <c r="M460" s="329">
        <f t="shared" si="320"/>
        <v>0</v>
      </c>
      <c r="N460" s="341"/>
      <c r="O460" s="415"/>
      <c r="P460" s="421">
        <f t="shared" si="321"/>
        <v>0</v>
      </c>
      <c r="Q460" s="421">
        <f t="shared" si="322"/>
        <v>0</v>
      </c>
      <c r="R460" s="421">
        <f t="shared" si="323"/>
        <v>0</v>
      </c>
      <c r="S460" s="343"/>
      <c r="T460" s="345"/>
      <c r="U460" s="345"/>
      <c r="V460" s="345"/>
      <c r="W460" s="345"/>
      <c r="X460" s="345"/>
      <c r="Y460" s="345"/>
    </row>
    <row r="461" spans="2:25" x14ac:dyDescent="0.3">
      <c r="B461" s="44"/>
      <c r="C461" s="2" t="s">
        <v>573</v>
      </c>
      <c r="D461" s="13"/>
      <c r="E461" s="13"/>
      <c r="F461" s="13"/>
      <c r="G461" s="14">
        <v>8300</v>
      </c>
      <c r="H461" s="15" t="str">
        <f t="shared" si="316"/>
        <v>-</v>
      </c>
      <c r="I461" s="16"/>
      <c r="J461" s="15">
        <f t="shared" si="317"/>
        <v>0</v>
      </c>
      <c r="K461" s="17">
        <f t="shared" si="318"/>
        <v>0.25</v>
      </c>
      <c r="L461" s="15">
        <f t="shared" si="319"/>
        <v>0</v>
      </c>
      <c r="M461" s="329">
        <f t="shared" si="320"/>
        <v>0</v>
      </c>
      <c r="N461" s="341"/>
      <c r="O461" s="415"/>
      <c r="P461" s="421">
        <f t="shared" si="321"/>
        <v>0</v>
      </c>
      <c r="Q461" s="421">
        <f t="shared" si="322"/>
        <v>0</v>
      </c>
      <c r="R461" s="421">
        <f t="shared" si="323"/>
        <v>0</v>
      </c>
      <c r="S461" s="343"/>
      <c r="T461" s="345"/>
      <c r="U461" s="345"/>
      <c r="V461" s="345"/>
      <c r="W461" s="345"/>
      <c r="X461" s="345"/>
      <c r="Y461" s="345"/>
    </row>
    <row r="462" spans="2:25" x14ac:dyDescent="0.3">
      <c r="B462" s="44"/>
      <c r="C462" s="2" t="s">
        <v>574</v>
      </c>
      <c r="D462" s="13"/>
      <c r="E462" s="13"/>
      <c r="F462" s="8"/>
      <c r="G462" s="14">
        <v>2500</v>
      </c>
      <c r="H462" s="15" t="str">
        <f t="shared" si="316"/>
        <v>-</v>
      </c>
      <c r="I462" s="16"/>
      <c r="J462" s="15">
        <f t="shared" si="317"/>
        <v>0</v>
      </c>
      <c r="K462" s="17">
        <f t="shared" si="318"/>
        <v>0.25</v>
      </c>
      <c r="L462" s="15">
        <f t="shared" si="319"/>
        <v>0</v>
      </c>
      <c r="M462" s="329">
        <f t="shared" si="320"/>
        <v>0</v>
      </c>
      <c r="N462" s="341"/>
      <c r="O462" s="415"/>
      <c r="P462" s="421">
        <f t="shared" si="321"/>
        <v>0</v>
      </c>
      <c r="Q462" s="421">
        <f t="shared" si="322"/>
        <v>0</v>
      </c>
      <c r="R462" s="421">
        <f t="shared" si="323"/>
        <v>0</v>
      </c>
      <c r="S462" s="343"/>
      <c r="T462" s="345"/>
      <c r="U462" s="345"/>
      <c r="V462" s="345"/>
      <c r="W462" s="345"/>
      <c r="X462" s="345"/>
      <c r="Y462" s="345"/>
    </row>
    <row r="463" spans="2:25" x14ac:dyDescent="0.3">
      <c r="B463" s="44"/>
      <c r="C463" s="2" t="s">
        <v>575</v>
      </c>
      <c r="D463" s="13"/>
      <c r="E463" s="13"/>
      <c r="F463" s="8"/>
      <c r="G463" s="14">
        <v>8000</v>
      </c>
      <c r="H463" s="15" t="str">
        <f t="shared" si="316"/>
        <v>-</v>
      </c>
      <c r="I463" s="16"/>
      <c r="J463" s="15">
        <f t="shared" si="317"/>
        <v>0</v>
      </c>
      <c r="K463" s="17">
        <f t="shared" si="318"/>
        <v>0.25</v>
      </c>
      <c r="L463" s="15">
        <f t="shared" si="319"/>
        <v>0</v>
      </c>
      <c r="M463" s="329">
        <f t="shared" si="320"/>
        <v>0</v>
      </c>
      <c r="N463" s="341"/>
      <c r="O463" s="415"/>
      <c r="P463" s="421">
        <f t="shared" si="321"/>
        <v>0</v>
      </c>
      <c r="Q463" s="421">
        <f t="shared" si="322"/>
        <v>0</v>
      </c>
      <c r="R463" s="421">
        <f t="shared" si="323"/>
        <v>0</v>
      </c>
      <c r="S463" s="343"/>
      <c r="T463" s="345"/>
      <c r="U463" s="345"/>
      <c r="V463" s="345"/>
      <c r="W463" s="345"/>
      <c r="X463" s="345"/>
      <c r="Y463" s="345"/>
    </row>
    <row r="464" spans="2:25" x14ac:dyDescent="0.3">
      <c r="B464" s="44"/>
      <c r="C464" s="2" t="s">
        <v>576</v>
      </c>
      <c r="D464" s="13"/>
      <c r="E464" s="13"/>
      <c r="F464" s="8"/>
      <c r="G464" s="14">
        <f>LAB!$G$21</f>
        <v>22000</v>
      </c>
      <c r="H464" s="15" t="str">
        <f t="shared" si="316"/>
        <v>-</v>
      </c>
      <c r="I464" s="16"/>
      <c r="J464" s="15">
        <f t="shared" si="317"/>
        <v>0</v>
      </c>
      <c r="K464" s="17">
        <f t="shared" si="318"/>
        <v>0.25</v>
      </c>
      <c r="L464" s="15">
        <f t="shared" si="319"/>
        <v>0</v>
      </c>
      <c r="M464" s="329">
        <f t="shared" si="320"/>
        <v>0</v>
      </c>
      <c r="N464" s="341"/>
      <c r="O464" s="415"/>
      <c r="P464" s="421">
        <f t="shared" si="321"/>
        <v>0</v>
      </c>
      <c r="Q464" s="421">
        <f t="shared" si="322"/>
        <v>0</v>
      </c>
      <c r="R464" s="421">
        <f t="shared" si="323"/>
        <v>0</v>
      </c>
      <c r="S464" s="343"/>
      <c r="T464" s="345"/>
      <c r="U464" s="345"/>
      <c r="V464" s="345"/>
      <c r="W464" s="345"/>
      <c r="X464" s="345"/>
      <c r="Y464" s="345"/>
    </row>
    <row r="465" spans="2:25" x14ac:dyDescent="0.3">
      <c r="B465" s="44"/>
      <c r="C465" s="2" t="s">
        <v>577</v>
      </c>
      <c r="D465" s="13"/>
      <c r="E465" s="13"/>
      <c r="F465" s="8"/>
      <c r="G465" s="14">
        <v>12350</v>
      </c>
      <c r="H465" s="15" t="str">
        <f t="shared" si="316"/>
        <v>-</v>
      </c>
      <c r="I465" s="16"/>
      <c r="J465" s="15">
        <f t="shared" si="317"/>
        <v>0</v>
      </c>
      <c r="K465" s="17">
        <f t="shared" si="318"/>
        <v>0.25</v>
      </c>
      <c r="L465" s="15">
        <f t="shared" si="319"/>
        <v>0</v>
      </c>
      <c r="M465" s="329">
        <f t="shared" si="320"/>
        <v>0</v>
      </c>
      <c r="N465" s="341"/>
      <c r="O465" s="415"/>
      <c r="P465" s="421">
        <f t="shared" si="321"/>
        <v>0</v>
      </c>
      <c r="Q465" s="421">
        <f t="shared" si="322"/>
        <v>0</v>
      </c>
      <c r="R465" s="421">
        <f t="shared" si="323"/>
        <v>0</v>
      </c>
      <c r="S465" s="343"/>
      <c r="T465" s="345"/>
      <c r="U465" s="345"/>
      <c r="V465" s="345"/>
      <c r="W465" s="345"/>
      <c r="X465" s="345"/>
      <c r="Y465" s="345"/>
    </row>
    <row r="466" spans="2:25" x14ac:dyDescent="0.3">
      <c r="B466" s="44"/>
      <c r="C466" s="2" t="s">
        <v>578</v>
      </c>
      <c r="D466" s="13"/>
      <c r="E466" s="13"/>
      <c r="F466" s="8"/>
      <c r="G466" s="14">
        <v>15000</v>
      </c>
      <c r="H466" s="15" t="str">
        <f t="shared" si="316"/>
        <v>-</v>
      </c>
      <c r="I466" s="16"/>
      <c r="J466" s="15">
        <f t="shared" si="317"/>
        <v>0</v>
      </c>
      <c r="K466" s="17">
        <f t="shared" si="318"/>
        <v>0.25</v>
      </c>
      <c r="L466" s="15">
        <f t="shared" si="319"/>
        <v>0</v>
      </c>
      <c r="M466" s="329">
        <f t="shared" si="320"/>
        <v>0</v>
      </c>
      <c r="N466" s="341"/>
      <c r="O466" s="415"/>
      <c r="P466" s="421">
        <f t="shared" si="321"/>
        <v>0</v>
      </c>
      <c r="Q466" s="421">
        <f t="shared" si="322"/>
        <v>0</v>
      </c>
      <c r="R466" s="421">
        <f t="shared" si="323"/>
        <v>0</v>
      </c>
      <c r="S466" s="343"/>
      <c r="T466" s="345"/>
      <c r="U466" s="345"/>
      <c r="V466" s="345"/>
      <c r="W466" s="345"/>
      <c r="X466" s="345"/>
      <c r="Y466" s="345"/>
    </row>
    <row r="467" spans="2:25" x14ac:dyDescent="0.3">
      <c r="B467" s="44"/>
      <c r="C467" s="2" t="s">
        <v>579</v>
      </c>
      <c r="D467" s="13" t="s">
        <v>580</v>
      </c>
      <c r="E467" s="13"/>
      <c r="F467" s="8"/>
      <c r="G467" s="14">
        <v>5500</v>
      </c>
      <c r="H467" s="15" t="str">
        <f t="shared" si="316"/>
        <v>-</v>
      </c>
      <c r="I467" s="16"/>
      <c r="J467" s="15">
        <f t="shared" si="317"/>
        <v>0</v>
      </c>
      <c r="K467" s="17">
        <f t="shared" si="318"/>
        <v>0.25</v>
      </c>
      <c r="L467" s="15">
        <f t="shared" si="319"/>
        <v>0</v>
      </c>
      <c r="M467" s="329">
        <f t="shared" si="320"/>
        <v>0</v>
      </c>
      <c r="N467" s="341"/>
      <c r="O467" s="415"/>
      <c r="P467" s="421">
        <f t="shared" si="321"/>
        <v>0</v>
      </c>
      <c r="Q467" s="421">
        <f t="shared" si="322"/>
        <v>0</v>
      </c>
      <c r="R467" s="421">
        <f t="shared" si="323"/>
        <v>0</v>
      </c>
      <c r="S467" s="343"/>
      <c r="T467" s="345"/>
      <c r="U467" s="345"/>
      <c r="V467" s="345"/>
      <c r="W467" s="345"/>
      <c r="X467" s="345"/>
      <c r="Y467" s="345"/>
    </row>
    <row r="468" spans="2:25" x14ac:dyDescent="0.3">
      <c r="B468" s="44"/>
      <c r="C468" s="2" t="s">
        <v>581</v>
      </c>
      <c r="D468" s="13"/>
      <c r="E468" s="13"/>
      <c r="F468" s="8"/>
      <c r="G468" s="14">
        <v>1000</v>
      </c>
      <c r="H468" s="15"/>
      <c r="I468" s="16"/>
      <c r="J468" s="15">
        <f t="shared" si="317"/>
        <v>0</v>
      </c>
      <c r="K468" s="17">
        <f t="shared" si="318"/>
        <v>0.25</v>
      </c>
      <c r="L468" s="15">
        <f t="shared" ref="L468:L469" si="324">J468*(1+K468)</f>
        <v>0</v>
      </c>
      <c r="M468" s="329">
        <f t="shared" ref="M468:M469" si="325">L468-J468</f>
        <v>0</v>
      </c>
      <c r="N468" s="341"/>
      <c r="O468" s="415"/>
      <c r="P468" s="421">
        <f t="shared" si="321"/>
        <v>0</v>
      </c>
      <c r="Q468" s="421">
        <f t="shared" si="322"/>
        <v>0</v>
      </c>
      <c r="R468" s="421">
        <f t="shared" si="323"/>
        <v>0</v>
      </c>
      <c r="S468" s="343"/>
      <c r="T468" s="345"/>
      <c r="U468" s="345"/>
      <c r="V468" s="345"/>
      <c r="W468" s="345"/>
      <c r="X468" s="345"/>
      <c r="Y468" s="345"/>
    </row>
    <row r="469" spans="2:25" x14ac:dyDescent="0.3">
      <c r="B469" s="44"/>
      <c r="C469" s="2" t="s">
        <v>582</v>
      </c>
      <c r="D469" s="13"/>
      <c r="E469" s="13"/>
      <c r="F469" s="8"/>
      <c r="G469" s="14">
        <v>2000</v>
      </c>
      <c r="H469" s="15" t="str">
        <f t="shared" ref="H469" si="326">IFERROR(L469/I469,"-")</f>
        <v>-</v>
      </c>
      <c r="I469" s="16"/>
      <c r="J469" s="15">
        <f t="shared" ref="J469" si="327">G469*I469</f>
        <v>0</v>
      </c>
      <c r="K469" s="17">
        <f t="shared" si="318"/>
        <v>0.25</v>
      </c>
      <c r="L469" s="15">
        <f t="shared" si="324"/>
        <v>0</v>
      </c>
      <c r="M469" s="329">
        <f t="shared" si="325"/>
        <v>0</v>
      </c>
      <c r="N469" s="341"/>
      <c r="O469" s="415"/>
      <c r="P469" s="421">
        <f t="shared" si="321"/>
        <v>0</v>
      </c>
      <c r="Q469" s="421">
        <f t="shared" si="322"/>
        <v>0</v>
      </c>
      <c r="R469" s="421">
        <f t="shared" si="323"/>
        <v>0</v>
      </c>
      <c r="S469" s="343"/>
      <c r="T469" s="345"/>
      <c r="U469" s="345"/>
      <c r="V469" s="345"/>
      <c r="W469" s="345"/>
      <c r="X469" s="345"/>
      <c r="Y469" s="345"/>
    </row>
    <row r="470" spans="2:25" ht="15" thickBot="1" x14ac:dyDescent="0.35">
      <c r="B470" s="272"/>
      <c r="C470" s="395" t="s">
        <v>583</v>
      </c>
      <c r="D470" s="30"/>
      <c r="E470" s="30"/>
      <c r="F470" s="36">
        <v>45740</v>
      </c>
      <c r="G470" s="31">
        <v>1913.04</v>
      </c>
      <c r="H470" s="19" t="str">
        <f t="shared" si="316"/>
        <v>-</v>
      </c>
      <c r="I470" s="32"/>
      <c r="J470" s="19">
        <f t="shared" si="317"/>
        <v>0</v>
      </c>
      <c r="K470" s="17">
        <f t="shared" si="318"/>
        <v>0.25</v>
      </c>
      <c r="L470" s="19">
        <f t="shared" ref="L470" si="328">J470*(1+K470)</f>
        <v>0</v>
      </c>
      <c r="M470" s="336">
        <f t="shared" ref="M470" si="329">L470-J470</f>
        <v>0</v>
      </c>
      <c r="N470" s="356"/>
      <c r="O470" s="412"/>
      <c r="P470" s="421">
        <f t="shared" si="321"/>
        <v>0</v>
      </c>
      <c r="Q470" s="421">
        <f t="shared" si="322"/>
        <v>0</v>
      </c>
      <c r="R470" s="421">
        <f t="shared" si="323"/>
        <v>0</v>
      </c>
      <c r="S470" s="357"/>
      <c r="T470" s="358"/>
      <c r="U470" s="358"/>
      <c r="V470" s="358"/>
      <c r="W470" s="358"/>
      <c r="X470" s="358"/>
      <c r="Y470" s="358"/>
    </row>
    <row r="471" spans="2:25" ht="15" thickBot="1" x14ac:dyDescent="0.35">
      <c r="B471" s="393"/>
      <c r="C471" s="392" t="s">
        <v>584</v>
      </c>
      <c r="D471" s="392"/>
      <c r="E471" s="392"/>
      <c r="F471" s="391"/>
      <c r="G471" s="390"/>
      <c r="H471" s="389">
        <f>SUM(H4,H134,H152,H213,H244,H408,H440,H458,H452,H449)</f>
        <v>0</v>
      </c>
      <c r="I471" s="388" t="s">
        <v>12</v>
      </c>
      <c r="J471" s="389">
        <f>SUM(J4,J134,J152,J213,J244,J408,J440,J458,J452,J449)</f>
        <v>0</v>
      </c>
      <c r="K471" s="387"/>
      <c r="L471" s="389">
        <f>SUM(L4,L134,L152,L213,L244,L408,L440,L449,L452,L458)</f>
        <v>0</v>
      </c>
      <c r="M471" s="386">
        <f>SUM(M4,M134,M152,M213,M244,M408,M440,M458,M452,M449)</f>
        <v>0</v>
      </c>
      <c r="N471" s="396" t="s">
        <v>12</v>
      </c>
      <c r="O471" s="418"/>
      <c r="P471" s="423">
        <f>SUM(P472:P483)</f>
        <v>0</v>
      </c>
      <c r="Q471" s="424"/>
      <c r="R471" s="424"/>
      <c r="S471" s="396"/>
      <c r="T471" s="396"/>
      <c r="U471" s="396"/>
      <c r="V471" s="396"/>
      <c r="W471" s="396"/>
      <c r="X471" s="396"/>
      <c r="Y471" s="397"/>
    </row>
    <row r="472" spans="2:25" ht="15" thickTop="1" x14ac:dyDescent="0.3">
      <c r="B472" s="394"/>
      <c r="C472" s="21" t="s">
        <v>585</v>
      </c>
      <c r="D472" s="21"/>
      <c r="E472" s="21"/>
      <c r="F472" s="22"/>
      <c r="G472" s="23"/>
      <c r="H472" s="45">
        <f>H471*0.15</f>
        <v>0</v>
      </c>
      <c r="I472" s="23" t="s">
        <v>12</v>
      </c>
      <c r="J472" s="45">
        <f>J471*0.15</f>
        <v>0</v>
      </c>
      <c r="K472" s="46"/>
      <c r="L472" s="45">
        <f>L471*0.15</f>
        <v>0</v>
      </c>
      <c r="M472" s="339">
        <f>M471*0.15</f>
        <v>0</v>
      </c>
      <c r="N472" s="341"/>
      <c r="O472" s="415"/>
      <c r="P472" s="421">
        <f>O472*N472</f>
        <v>0</v>
      </c>
      <c r="Q472" s="421">
        <f>J472-P472</f>
        <v>0</v>
      </c>
      <c r="R472" s="421">
        <f>SUM(T472:Y472)</f>
        <v>0</v>
      </c>
      <c r="S472" s="343"/>
      <c r="T472" s="345"/>
      <c r="U472" s="345"/>
      <c r="V472" s="345"/>
      <c r="W472" s="345"/>
      <c r="X472" s="345"/>
      <c r="Y472" s="398"/>
    </row>
    <row r="473" spans="2:25" ht="15" thickBot="1" x14ac:dyDescent="0.35">
      <c r="B473" s="137"/>
      <c r="C473" s="3" t="s">
        <v>586</v>
      </c>
      <c r="D473" s="3"/>
      <c r="E473" s="3"/>
      <c r="F473" s="4"/>
      <c r="G473" s="5"/>
      <c r="H473" s="48">
        <f>H472+H471</f>
        <v>0</v>
      </c>
      <c r="I473" s="47" t="s">
        <v>12</v>
      </c>
      <c r="J473" s="48">
        <f>J472+J471</f>
        <v>0</v>
      </c>
      <c r="K473" s="49"/>
      <c r="L473" s="48">
        <f>L472+L471</f>
        <v>0</v>
      </c>
      <c r="M473" s="340">
        <f>M472+M471</f>
        <v>0</v>
      </c>
      <c r="N473" s="399"/>
      <c r="O473" s="419"/>
      <c r="P473" s="421">
        <f>O473*N473</f>
        <v>0</v>
      </c>
      <c r="Q473" s="421">
        <f>J473-P473</f>
        <v>0</v>
      </c>
      <c r="R473" s="421">
        <f>SUM(T473:Y473)</f>
        <v>0</v>
      </c>
      <c r="S473" s="400"/>
      <c r="T473" s="401"/>
      <c r="U473" s="401"/>
      <c r="V473" s="401"/>
      <c r="W473" s="401"/>
      <c r="X473" s="401"/>
      <c r="Y473" s="402"/>
    </row>
  </sheetData>
  <autoFilter ref="I2:I473" xr:uid="{57D8BCB8-979E-4011-87FF-B1143FBC05E0}"/>
  <mergeCells count="3">
    <mergeCell ref="E91:F91"/>
    <mergeCell ref="E134:F134"/>
    <mergeCell ref="E105:F105"/>
  </mergeCells>
  <phoneticPr fontId="16" type="noConversion"/>
  <conditionalFormatting sqref="E91 F92:F104 F106:F133 F135:F212 F214:F1048576">
    <cfRule type="timePeriod" dxfId="3" priority="5" timePeriod="lastMonth">
      <formula>AND(MONTH(E91)=MONTH(EDATE(TODAY(),0-1)),YEAR(E91)=YEAR(EDATE(TODAY(),0-1)))</formula>
    </cfRule>
    <cfRule type="timePeriod" dxfId="2" priority="6" timePeriod="thisMonth">
      <formula>AND(MONTH(E91)=MONTH(TODAY()),YEAR(E91)=YEAR(TODAY()))</formula>
    </cfRule>
  </conditionalFormatting>
  <conditionalFormatting sqref="F1:F90 E105">
    <cfRule type="timePeriod" dxfId="1" priority="3" timePeriod="lastMonth">
      <formula>AND(MONTH(E1)=MONTH(EDATE(TODAY(),0-1)),YEAR(E1)=YEAR(EDATE(TODAY(),0-1)))</formula>
    </cfRule>
    <cfRule type="timePeriod" dxfId="0" priority="4" timePeriod="thisMonth">
      <formula>AND(MONTH(E1)=MONTH(TODAY()),YEAR(E1)=YEAR(TODAY()))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F623-6FDF-4EC1-B0C1-7DDB1EF59400}">
  <dimension ref="B1:Q38"/>
  <sheetViews>
    <sheetView zoomScale="113" workbookViewId="0">
      <selection activeCell="D17" sqref="D17"/>
    </sheetView>
  </sheetViews>
  <sheetFormatPr defaultRowHeight="14.4" x14ac:dyDescent="0.3"/>
  <cols>
    <col min="2" max="2" width="34.6640625" style="284" bestFit="1" customWidth="1"/>
    <col min="3" max="3" width="18.33203125" style="284" bestFit="1" customWidth="1"/>
    <col min="4" max="4" width="7.21875" style="284" customWidth="1"/>
    <col min="5" max="8" width="8.88671875" style="284"/>
    <col min="9" max="9" width="9.44140625" style="284" customWidth="1"/>
    <col min="10" max="11" width="8.88671875" style="284"/>
    <col min="12" max="12" width="29.88671875" style="284" bestFit="1" customWidth="1"/>
    <col min="13" max="13" width="8.88671875" style="284"/>
    <col min="17" max="17" width="13" customWidth="1"/>
  </cols>
  <sheetData>
    <row r="1" spans="2:17" x14ac:dyDescent="0.3">
      <c r="B1" s="297"/>
      <c r="C1" s="297"/>
      <c r="D1" s="297"/>
      <c r="E1" s="297"/>
      <c r="F1" s="297" t="s">
        <v>587</v>
      </c>
      <c r="G1" s="298">
        <f>M19</f>
        <v>29.5</v>
      </c>
      <c r="H1" s="297"/>
      <c r="I1" s="297">
        <f>ROUNDUP(LAB!G1/5,0)</f>
        <v>6</v>
      </c>
      <c r="J1" s="297"/>
    </row>
    <row r="2" spans="2:17" x14ac:dyDescent="0.3">
      <c r="L2" s="303" t="s">
        <v>588</v>
      </c>
      <c r="Q2" s="50" t="s">
        <v>589</v>
      </c>
    </row>
    <row r="3" spans="2:17" x14ac:dyDescent="0.3">
      <c r="B3" s="431" t="s">
        <v>590</v>
      </c>
      <c r="C3" s="432"/>
      <c r="D3" s="432"/>
      <c r="E3" s="432"/>
      <c r="F3" s="432"/>
      <c r="G3" s="432"/>
      <c r="H3" s="432"/>
      <c r="I3" s="432"/>
      <c r="J3" s="433"/>
      <c r="L3" s="299" t="s">
        <v>591</v>
      </c>
      <c r="M3" s="304">
        <f>COS!I5</f>
        <v>0</v>
      </c>
      <c r="N3" t="s">
        <v>592</v>
      </c>
      <c r="Q3" s="50" t="s">
        <v>591</v>
      </c>
    </row>
    <row r="4" spans="2:17" x14ac:dyDescent="0.3">
      <c r="B4" s="300" t="s">
        <v>593</v>
      </c>
      <c r="C4" s="300" t="s">
        <v>594</v>
      </c>
      <c r="D4" s="300"/>
      <c r="E4" s="301" t="s">
        <v>595</v>
      </c>
      <c r="F4" s="274" t="s">
        <v>596</v>
      </c>
      <c r="G4" s="274" t="s">
        <v>7</v>
      </c>
      <c r="H4" s="274" t="s">
        <v>8</v>
      </c>
      <c r="I4" s="274" t="s">
        <v>9</v>
      </c>
      <c r="J4" s="274" t="s">
        <v>597</v>
      </c>
      <c r="L4" s="299" t="s">
        <v>598</v>
      </c>
      <c r="M4" s="274" t="s">
        <v>599</v>
      </c>
      <c r="Q4" s="50" t="s">
        <v>598</v>
      </c>
    </row>
    <row r="5" spans="2:17" x14ac:dyDescent="0.3">
      <c r="B5" s="276" t="s">
        <v>600</v>
      </c>
      <c r="C5" s="276" t="s">
        <v>791</v>
      </c>
      <c r="D5" s="286"/>
      <c r="E5" s="277">
        <v>300</v>
      </c>
      <c r="F5" s="285">
        <f>$G$1*8</f>
        <v>236</v>
      </c>
      <c r="G5" s="279">
        <f t="shared" ref="G5:G11" si="0">E5*F5</f>
        <v>70800</v>
      </c>
      <c r="H5" s="280"/>
      <c r="I5" s="279">
        <f>G5*(1+H5)</f>
        <v>70800</v>
      </c>
      <c r="J5" s="279">
        <f>I5-G5</f>
        <v>0</v>
      </c>
      <c r="L5" s="276" t="s">
        <v>568</v>
      </c>
      <c r="M5" s="305">
        <v>4</v>
      </c>
      <c r="Q5" s="51"/>
    </row>
    <row r="6" spans="2:17" x14ac:dyDescent="0.3">
      <c r="B6" s="276" t="s">
        <v>601</v>
      </c>
      <c r="C6" s="276" t="s">
        <v>601</v>
      </c>
      <c r="D6" s="286"/>
      <c r="E6" s="277">
        <v>90</v>
      </c>
      <c r="F6" s="285">
        <f t="shared" ref="F6:F8" si="1">$G$1*8</f>
        <v>236</v>
      </c>
      <c r="G6" s="279">
        <f t="shared" si="0"/>
        <v>21240</v>
      </c>
      <c r="H6" s="280"/>
      <c r="I6" s="279">
        <f t="shared" ref="I6:I11" si="2">G6*(1+H6)</f>
        <v>21240</v>
      </c>
      <c r="J6" s="279">
        <f t="shared" ref="J6:J11" si="3">I6-G6</f>
        <v>0</v>
      </c>
      <c r="L6" s="276" t="s">
        <v>602</v>
      </c>
      <c r="M6" s="305">
        <v>1</v>
      </c>
      <c r="Q6" s="51"/>
    </row>
    <row r="7" spans="2:17" x14ac:dyDescent="0.3">
      <c r="B7" s="276" t="s">
        <v>601</v>
      </c>
      <c r="C7" s="276" t="s">
        <v>601</v>
      </c>
      <c r="D7" s="286"/>
      <c r="E7" s="277">
        <v>90</v>
      </c>
      <c r="F7" s="285">
        <f t="shared" si="1"/>
        <v>236</v>
      </c>
      <c r="G7" s="279">
        <f t="shared" si="0"/>
        <v>21240</v>
      </c>
      <c r="H7" s="280"/>
      <c r="I7" s="279">
        <f t="shared" si="2"/>
        <v>21240</v>
      </c>
      <c r="J7" s="279">
        <f t="shared" si="3"/>
        <v>0</v>
      </c>
      <c r="L7" s="276" t="s">
        <v>603</v>
      </c>
      <c r="M7" s="305">
        <v>1</v>
      </c>
      <c r="Q7" s="51"/>
    </row>
    <row r="8" spans="2:17" x14ac:dyDescent="0.3">
      <c r="B8" s="276" t="s">
        <v>601</v>
      </c>
      <c r="C8" s="276" t="s">
        <v>601</v>
      </c>
      <c r="D8" s="286"/>
      <c r="E8" s="277">
        <v>90</v>
      </c>
      <c r="F8" s="285">
        <f t="shared" si="1"/>
        <v>236</v>
      </c>
      <c r="G8" s="279">
        <f t="shared" si="0"/>
        <v>21240</v>
      </c>
      <c r="H8" s="280"/>
      <c r="I8" s="279">
        <f t="shared" si="2"/>
        <v>21240</v>
      </c>
      <c r="J8" s="279">
        <f t="shared" si="3"/>
        <v>0</v>
      </c>
      <c r="L8" s="276" t="s">
        <v>604</v>
      </c>
      <c r="M8" s="305">
        <v>0.5</v>
      </c>
      <c r="Q8" s="51"/>
    </row>
    <row r="9" spans="2:17" x14ac:dyDescent="0.3">
      <c r="B9" s="276" t="s">
        <v>601</v>
      </c>
      <c r="C9" s="276" t="s">
        <v>601</v>
      </c>
      <c r="D9" s="286"/>
      <c r="E9" s="277">
        <v>90</v>
      </c>
      <c r="F9" s="282">
        <f>0*8</f>
        <v>0</v>
      </c>
      <c r="G9" s="279">
        <f t="shared" si="0"/>
        <v>0</v>
      </c>
      <c r="H9" s="280"/>
      <c r="I9" s="279">
        <f t="shared" si="2"/>
        <v>0</v>
      </c>
      <c r="J9" s="279">
        <f t="shared" si="3"/>
        <v>0</v>
      </c>
      <c r="L9" s="276" t="s">
        <v>605</v>
      </c>
      <c r="M9" s="305">
        <v>5</v>
      </c>
      <c r="Q9" s="51"/>
    </row>
    <row r="10" spans="2:17" x14ac:dyDescent="0.3">
      <c r="B10" s="276" t="s">
        <v>789</v>
      </c>
      <c r="C10" s="276"/>
      <c r="D10" s="286"/>
      <c r="E10" s="277">
        <v>350</v>
      </c>
      <c r="F10" s="282"/>
      <c r="G10" s="279"/>
      <c r="H10" s="280"/>
      <c r="I10" s="279"/>
      <c r="J10" s="279"/>
      <c r="L10" s="276" t="s">
        <v>608</v>
      </c>
      <c r="M10" s="305">
        <v>5</v>
      </c>
      <c r="Q10" s="51"/>
    </row>
    <row r="11" spans="2:17" x14ac:dyDescent="0.3">
      <c r="B11" s="276" t="s">
        <v>606</v>
      </c>
      <c r="C11" s="276" t="s">
        <v>607</v>
      </c>
      <c r="D11" s="286"/>
      <c r="E11" s="277">
        <v>650</v>
      </c>
      <c r="F11" s="282">
        <f>3*8</f>
        <v>24</v>
      </c>
      <c r="G11" s="279">
        <f t="shared" si="0"/>
        <v>15600</v>
      </c>
      <c r="H11" s="280"/>
      <c r="I11" s="279">
        <f t="shared" si="2"/>
        <v>15600</v>
      </c>
      <c r="J11" s="279">
        <f t="shared" si="3"/>
        <v>0</v>
      </c>
      <c r="L11" s="276" t="s">
        <v>610</v>
      </c>
      <c r="M11" s="305">
        <v>5</v>
      </c>
    </row>
    <row r="12" spans="2:17" x14ac:dyDescent="0.3">
      <c r="B12" s="300" t="s">
        <v>609</v>
      </c>
      <c r="C12" s="276"/>
      <c r="D12" s="286"/>
      <c r="E12" s="277">
        <f>SUM(E5:E11)</f>
        <v>1660</v>
      </c>
      <c r="F12" s="282">
        <f>SUM(F5:F11)</f>
        <v>968</v>
      </c>
      <c r="G12" s="283">
        <f>SUM(G5:G11)</f>
        <v>150120</v>
      </c>
      <c r="H12" s="280"/>
      <c r="I12" s="283">
        <f>SUM(I5:I11)</f>
        <v>150120</v>
      </c>
      <c r="J12" s="283">
        <f>SUM(J5:J11)</f>
        <v>0</v>
      </c>
      <c r="L12" s="276" t="s">
        <v>611</v>
      </c>
      <c r="M12" s="305">
        <v>4</v>
      </c>
    </row>
    <row r="13" spans="2:17" x14ac:dyDescent="0.3">
      <c r="L13" s="276" t="s">
        <v>612</v>
      </c>
      <c r="M13" s="305">
        <v>1</v>
      </c>
    </row>
    <row r="14" spans="2:17" x14ac:dyDescent="0.3">
      <c r="B14" s="431" t="s">
        <v>590</v>
      </c>
      <c r="C14" s="432"/>
      <c r="D14" s="432"/>
      <c r="E14" s="432"/>
      <c r="F14" s="432"/>
      <c r="G14" s="432"/>
      <c r="H14" s="432"/>
      <c r="I14" s="432"/>
      <c r="J14" s="433"/>
      <c r="L14" s="276" t="s">
        <v>613</v>
      </c>
      <c r="M14" s="305">
        <v>1</v>
      </c>
    </row>
    <row r="15" spans="2:17" x14ac:dyDescent="0.3">
      <c r="B15" s="300" t="s">
        <v>593</v>
      </c>
      <c r="C15" s="300" t="s">
        <v>594</v>
      </c>
      <c r="D15" s="300"/>
      <c r="E15" s="301" t="s">
        <v>595</v>
      </c>
      <c r="F15" s="274" t="s">
        <v>596</v>
      </c>
      <c r="G15" s="274" t="s">
        <v>7</v>
      </c>
      <c r="H15" s="274" t="s">
        <v>8</v>
      </c>
      <c r="I15" s="274" t="s">
        <v>9</v>
      </c>
      <c r="J15" s="274" t="s">
        <v>597</v>
      </c>
      <c r="L15" s="276" t="s">
        <v>615</v>
      </c>
      <c r="M15" s="305">
        <v>1</v>
      </c>
    </row>
    <row r="16" spans="2:17" x14ac:dyDescent="0.3">
      <c r="B16" s="276" t="s">
        <v>614</v>
      </c>
      <c r="C16" s="276" t="s">
        <v>788</v>
      </c>
      <c r="D16" s="286"/>
      <c r="E16" s="277">
        <v>300</v>
      </c>
      <c r="F16" s="282">
        <v>8</v>
      </c>
      <c r="G16" s="279">
        <f>E16*F16</f>
        <v>2400</v>
      </c>
      <c r="H16" s="280"/>
      <c r="I16" s="279">
        <f>G16*(1+H16)</f>
        <v>2400</v>
      </c>
      <c r="J16" s="279">
        <f>I16-G16</f>
        <v>0</v>
      </c>
      <c r="L16" s="276" t="s">
        <v>617</v>
      </c>
      <c r="M16" s="305">
        <v>1</v>
      </c>
    </row>
    <row r="17" spans="2:13" x14ac:dyDescent="0.3">
      <c r="B17" s="276" t="s">
        <v>790</v>
      </c>
      <c r="C17" s="276"/>
      <c r="D17" s="286"/>
      <c r="E17" s="277">
        <v>300</v>
      </c>
      <c r="F17" s="282">
        <v>8</v>
      </c>
      <c r="G17" s="279"/>
      <c r="H17" s="280"/>
      <c r="I17" s="279"/>
      <c r="J17" s="279"/>
      <c r="L17" s="276"/>
      <c r="M17" s="305"/>
    </row>
    <row r="18" spans="2:13" x14ac:dyDescent="0.3">
      <c r="B18" s="276" t="s">
        <v>616</v>
      </c>
      <c r="C18" s="276"/>
      <c r="D18" s="286"/>
      <c r="E18" s="277">
        <v>1100</v>
      </c>
      <c r="F18" s="282">
        <v>8</v>
      </c>
      <c r="G18" s="279">
        <f>E18*F18</f>
        <v>8800</v>
      </c>
      <c r="H18" s="280"/>
      <c r="I18" s="279">
        <f>G18*(1+H18)</f>
        <v>8800</v>
      </c>
      <c r="J18" s="279">
        <f>I18-G18</f>
        <v>0</v>
      </c>
      <c r="L18" s="276"/>
      <c r="M18" s="305"/>
    </row>
    <row r="19" spans="2:13" x14ac:dyDescent="0.3">
      <c r="B19" s="276" t="s">
        <v>618</v>
      </c>
      <c r="C19" s="276" t="s">
        <v>619</v>
      </c>
      <c r="D19" s="286"/>
      <c r="E19" s="277">
        <v>1100</v>
      </c>
      <c r="F19" s="282">
        <v>8</v>
      </c>
      <c r="G19" s="279">
        <f>E19*F19</f>
        <v>8800</v>
      </c>
      <c r="H19" s="280"/>
      <c r="I19" s="279">
        <f>G19*(1+H19)</f>
        <v>8800</v>
      </c>
      <c r="J19" s="279">
        <f>I19-G19</f>
        <v>0</v>
      </c>
      <c r="L19" s="276" t="s">
        <v>622</v>
      </c>
      <c r="M19" s="305">
        <f>SUM(M5:M18)</f>
        <v>29.5</v>
      </c>
    </row>
    <row r="20" spans="2:13" x14ac:dyDescent="0.3">
      <c r="B20" s="276" t="s">
        <v>620</v>
      </c>
      <c r="C20" s="276" t="s">
        <v>621</v>
      </c>
      <c r="D20" s="286"/>
      <c r="E20" s="277">
        <v>1100</v>
      </c>
      <c r="F20" s="282">
        <v>4</v>
      </c>
      <c r="G20" s="279">
        <f>E20*F20</f>
        <v>4400</v>
      </c>
      <c r="H20" s="280"/>
      <c r="I20" s="279">
        <f>G20*(1+H20)</f>
        <v>4400</v>
      </c>
      <c r="J20" s="279">
        <f>I20-G20</f>
        <v>0</v>
      </c>
    </row>
    <row r="21" spans="2:13" x14ac:dyDescent="0.3">
      <c r="B21" s="300" t="s">
        <v>609</v>
      </c>
      <c r="C21" s="276"/>
      <c r="D21" s="286"/>
      <c r="E21" s="277">
        <f>SUM(E16:E20)</f>
        <v>3900</v>
      </c>
      <c r="F21" s="282">
        <f>SUM(F18:F20)</f>
        <v>20</v>
      </c>
      <c r="G21" s="283">
        <f>SUM(G18:G20)</f>
        <v>22000</v>
      </c>
      <c r="H21" s="280"/>
      <c r="I21" s="283">
        <f>SUM(I18:I20)</f>
        <v>22000</v>
      </c>
      <c r="J21" s="283">
        <f>SUM(J18:J20)</f>
        <v>0</v>
      </c>
    </row>
    <row r="22" spans="2:13" x14ac:dyDescent="0.3">
      <c r="E22" s="302"/>
      <c r="F22" s="302"/>
      <c r="G22" s="302"/>
      <c r="H22" s="302"/>
      <c r="I22" s="302"/>
      <c r="J22" s="302"/>
    </row>
    <row r="23" spans="2:13" x14ac:dyDescent="0.3">
      <c r="B23" s="301" t="s">
        <v>567</v>
      </c>
      <c r="C23" s="301"/>
      <c r="D23" s="301"/>
      <c r="E23" s="301" t="s">
        <v>595</v>
      </c>
      <c r="F23" s="274" t="s">
        <v>623</v>
      </c>
      <c r="G23" s="274" t="s">
        <v>7</v>
      </c>
      <c r="H23" s="274" t="s">
        <v>8</v>
      </c>
      <c r="I23" s="274" t="s">
        <v>9</v>
      </c>
      <c r="J23" s="274" t="s">
        <v>597</v>
      </c>
    </row>
    <row r="24" spans="2:13" x14ac:dyDescent="0.3">
      <c r="B24" s="276" t="str">
        <f>B5</f>
        <v>Installer</v>
      </c>
      <c r="C24" s="276"/>
      <c r="D24" s="286"/>
      <c r="E24" s="277">
        <v>800</v>
      </c>
      <c r="F24" s="278">
        <f>F5/8-1</f>
        <v>28.5</v>
      </c>
      <c r="G24" s="279">
        <f>E24*F24</f>
        <v>22800</v>
      </c>
      <c r="H24" s="280"/>
      <c r="I24" s="279">
        <f>G24*(1+H24)</f>
        <v>22800</v>
      </c>
      <c r="J24" s="279">
        <f>I24-G24</f>
        <v>0</v>
      </c>
    </row>
    <row r="25" spans="2:13" x14ac:dyDescent="0.3">
      <c r="B25" s="276" t="str">
        <f>B6</f>
        <v>Assistant</v>
      </c>
      <c r="C25" s="276"/>
      <c r="D25" s="286"/>
      <c r="E25" s="277">
        <v>800</v>
      </c>
      <c r="F25" s="278">
        <f>F6/8-1</f>
        <v>28.5</v>
      </c>
      <c r="G25" s="279">
        <f t="shared" ref="G25:G28" si="4">E25*F25</f>
        <v>22800</v>
      </c>
      <c r="H25" s="280"/>
      <c r="I25" s="279">
        <f t="shared" ref="I25:I28" si="5">G25*(1+H25)</f>
        <v>22800</v>
      </c>
      <c r="J25" s="279">
        <f t="shared" ref="J25:J28" si="6">I25-G25</f>
        <v>0</v>
      </c>
    </row>
    <row r="26" spans="2:13" x14ac:dyDescent="0.3">
      <c r="B26" s="276" t="str">
        <f>B7</f>
        <v>Assistant</v>
      </c>
      <c r="C26" s="276"/>
      <c r="D26" s="286"/>
      <c r="E26" s="277">
        <v>800</v>
      </c>
      <c r="F26" s="278">
        <f>F7/8-1</f>
        <v>28.5</v>
      </c>
      <c r="G26" s="279">
        <f t="shared" si="4"/>
        <v>22800</v>
      </c>
      <c r="H26" s="280"/>
      <c r="I26" s="279">
        <f t="shared" si="5"/>
        <v>22800</v>
      </c>
      <c r="J26" s="279">
        <f t="shared" si="6"/>
        <v>0</v>
      </c>
    </row>
    <row r="27" spans="2:13" x14ac:dyDescent="0.3">
      <c r="B27" s="276" t="str">
        <f>B8</f>
        <v>Assistant</v>
      </c>
      <c r="C27" s="276"/>
      <c r="D27" s="286"/>
      <c r="E27" s="277">
        <v>800</v>
      </c>
      <c r="F27" s="278">
        <f>F8/8-1</f>
        <v>28.5</v>
      </c>
      <c r="G27" s="279">
        <f t="shared" si="4"/>
        <v>22800</v>
      </c>
      <c r="H27" s="280"/>
      <c r="I27" s="279">
        <f t="shared" si="5"/>
        <v>22800</v>
      </c>
      <c r="J27" s="279">
        <f t="shared" si="6"/>
        <v>0</v>
      </c>
    </row>
    <row r="28" spans="2:13" x14ac:dyDescent="0.3">
      <c r="B28" s="276" t="str">
        <f>B11</f>
        <v>Electrician</v>
      </c>
      <c r="C28" s="276"/>
      <c r="D28" s="286"/>
      <c r="E28" s="277">
        <v>1500</v>
      </c>
      <c r="F28" s="278">
        <f>F11/8</f>
        <v>3</v>
      </c>
      <c r="G28" s="279">
        <f t="shared" si="4"/>
        <v>4500</v>
      </c>
      <c r="H28" s="280"/>
      <c r="I28" s="279">
        <f t="shared" si="5"/>
        <v>4500</v>
      </c>
      <c r="J28" s="279">
        <f t="shared" si="6"/>
        <v>0</v>
      </c>
    </row>
    <row r="29" spans="2:13" s="287" customFormat="1" x14ac:dyDescent="0.3">
      <c r="B29" s="300" t="s">
        <v>609</v>
      </c>
      <c r="C29" s="276"/>
      <c r="D29" s="286"/>
      <c r="E29" s="277">
        <f>SUM(E24:E28)</f>
        <v>4700</v>
      </c>
      <c r="F29" s="282">
        <f t="shared" ref="F29:G29" si="7">SUM(F24:F28)</f>
        <v>117</v>
      </c>
      <c r="G29" s="283">
        <f t="shared" si="7"/>
        <v>95700</v>
      </c>
      <c r="H29" s="280"/>
      <c r="I29" s="283">
        <f t="shared" ref="I29:J29" si="8">SUM(I24:I28)</f>
        <v>95700</v>
      </c>
      <c r="J29" s="283">
        <f t="shared" si="8"/>
        <v>0</v>
      </c>
      <c r="K29" s="296"/>
      <c r="L29" s="296"/>
      <c r="M29" s="296"/>
    </row>
    <row r="31" spans="2:13" ht="24.6" x14ac:dyDescent="0.3">
      <c r="B31" s="301" t="s">
        <v>568</v>
      </c>
      <c r="C31" s="273" t="s">
        <v>624</v>
      </c>
      <c r="D31" s="273" t="s">
        <v>625</v>
      </c>
      <c r="E31" s="273" t="s">
        <v>595</v>
      </c>
      <c r="F31" s="274" t="s">
        <v>626</v>
      </c>
      <c r="G31" s="274" t="s">
        <v>7</v>
      </c>
      <c r="H31" s="274" t="s">
        <v>8</v>
      </c>
      <c r="I31" s="274" t="s">
        <v>9</v>
      </c>
      <c r="J31" s="274" t="s">
        <v>597</v>
      </c>
    </row>
    <row r="32" spans="2:13" x14ac:dyDescent="0.3">
      <c r="B32" s="275" t="s">
        <v>627</v>
      </c>
      <c r="C32" s="276">
        <f>270*2</f>
        <v>540</v>
      </c>
      <c r="D32" s="288">
        <v>4</v>
      </c>
      <c r="E32" s="277">
        <v>8</v>
      </c>
      <c r="F32" s="278">
        <f>C32*D32</f>
        <v>2160</v>
      </c>
      <c r="G32" s="279">
        <f t="shared" ref="G32:G34" si="9">E32*F32</f>
        <v>17280</v>
      </c>
      <c r="H32" s="280"/>
      <c r="I32" s="279"/>
      <c r="J32" s="279"/>
    </row>
    <row r="33" spans="2:10" x14ac:dyDescent="0.3">
      <c r="B33" s="275" t="s">
        <v>628</v>
      </c>
      <c r="C33" s="276">
        <f>22.5</f>
        <v>22.5</v>
      </c>
      <c r="D33" s="288">
        <f>F5/8</f>
        <v>29.5</v>
      </c>
      <c r="E33" s="277">
        <v>8</v>
      </c>
      <c r="F33" s="278">
        <f>C33*D33</f>
        <v>663.75</v>
      </c>
      <c r="G33" s="279">
        <f t="shared" si="9"/>
        <v>5310</v>
      </c>
      <c r="H33" s="280"/>
      <c r="I33" s="279"/>
      <c r="J33" s="279"/>
    </row>
    <row r="34" spans="2:10" x14ac:dyDescent="0.3">
      <c r="B34" s="275" t="s">
        <v>629</v>
      </c>
      <c r="C34" s="276">
        <f>270*2</f>
        <v>540</v>
      </c>
      <c r="D34" s="288">
        <v>4</v>
      </c>
      <c r="E34" s="277">
        <v>8</v>
      </c>
      <c r="F34" s="278">
        <f>C34*D34</f>
        <v>2160</v>
      </c>
      <c r="G34" s="279">
        <f t="shared" si="9"/>
        <v>17280</v>
      </c>
      <c r="H34" s="280"/>
      <c r="I34" s="279"/>
      <c r="J34" s="279"/>
    </row>
    <row r="35" spans="2:10" x14ac:dyDescent="0.3">
      <c r="B35" s="275"/>
      <c r="C35" s="276"/>
      <c r="D35" s="288"/>
      <c r="E35" s="277">
        <v>8</v>
      </c>
      <c r="F35" s="278"/>
      <c r="G35" s="279"/>
      <c r="H35" s="280"/>
      <c r="I35" s="279"/>
      <c r="J35" s="279"/>
    </row>
    <row r="36" spans="2:10" x14ac:dyDescent="0.3">
      <c r="B36" s="275"/>
      <c r="C36" s="276"/>
      <c r="D36" s="288"/>
      <c r="E36" s="277">
        <v>8</v>
      </c>
      <c r="F36" s="278"/>
      <c r="G36" s="279"/>
      <c r="H36" s="280"/>
      <c r="I36" s="279"/>
      <c r="J36" s="279"/>
    </row>
    <row r="37" spans="2:10" x14ac:dyDescent="0.3">
      <c r="B37" s="275"/>
      <c r="C37" s="276"/>
      <c r="D37" s="288"/>
      <c r="E37" s="277">
        <v>8</v>
      </c>
      <c r="F37" s="278"/>
      <c r="G37" s="279"/>
      <c r="H37" s="280"/>
      <c r="I37" s="279"/>
      <c r="J37" s="279"/>
    </row>
    <row r="38" spans="2:10" x14ac:dyDescent="0.3">
      <c r="B38" s="281" t="s">
        <v>609</v>
      </c>
      <c r="C38" s="276"/>
      <c r="D38" s="288"/>
      <c r="E38" s="277"/>
      <c r="F38" s="282">
        <f>SUM(F33:F37)</f>
        <v>2823.75</v>
      </c>
      <c r="G38" s="283">
        <f>SUM(G32:G37)</f>
        <v>39870</v>
      </c>
      <c r="H38" s="280"/>
      <c r="I38" s="283">
        <f>SUM(I32:I37)</f>
        <v>0</v>
      </c>
      <c r="J38" s="283">
        <f>SUM(J32:J37)</f>
        <v>0</v>
      </c>
    </row>
  </sheetData>
  <mergeCells count="2">
    <mergeCell ref="B3:J3"/>
    <mergeCell ref="B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28E2-AC16-409B-9059-A844821D93AC}">
  <dimension ref="B1:C37"/>
  <sheetViews>
    <sheetView workbookViewId="0"/>
  </sheetViews>
  <sheetFormatPr defaultRowHeight="14.4" x14ac:dyDescent="0.3"/>
  <cols>
    <col min="2" max="2" width="43.6640625" bestFit="1" customWidth="1"/>
    <col min="3" max="3" width="17" customWidth="1"/>
  </cols>
  <sheetData>
    <row r="1" spans="2:3" x14ac:dyDescent="0.3">
      <c r="C1" s="154" t="s">
        <v>6</v>
      </c>
    </row>
    <row r="2" spans="2:3" ht="15" thickBot="1" x14ac:dyDescent="0.35">
      <c r="B2" s="141" t="s">
        <v>630</v>
      </c>
      <c r="C2" s="155" t="s">
        <v>12</v>
      </c>
    </row>
    <row r="3" spans="2:3" ht="15" thickBot="1" x14ac:dyDescent="0.35">
      <c r="B3" s="142" t="s">
        <v>631</v>
      </c>
      <c r="C3" s="156">
        <v>90</v>
      </c>
    </row>
    <row r="4" spans="2:3" ht="15" thickBot="1" x14ac:dyDescent="0.35">
      <c r="B4" s="143" t="s">
        <v>82</v>
      </c>
      <c r="C4" s="157">
        <v>2</v>
      </c>
    </row>
    <row r="5" spans="2:3" x14ac:dyDescent="0.3">
      <c r="B5" s="144" t="s">
        <v>169</v>
      </c>
      <c r="C5" s="158" t="s">
        <v>12</v>
      </c>
    </row>
    <row r="6" spans="2:3" ht="15" thickBot="1" x14ac:dyDescent="0.35">
      <c r="B6" s="145" t="s">
        <v>632</v>
      </c>
      <c r="C6" s="157">
        <v>90</v>
      </c>
    </row>
    <row r="7" spans="2:3" x14ac:dyDescent="0.3">
      <c r="B7" s="146" t="s">
        <v>633</v>
      </c>
      <c r="C7" s="158" t="s">
        <v>12</v>
      </c>
    </row>
    <row r="8" spans="2:3" x14ac:dyDescent="0.3">
      <c r="B8" s="143" t="s">
        <v>634</v>
      </c>
      <c r="C8" s="157">
        <v>15</v>
      </c>
    </row>
    <row r="9" spans="2:3" x14ac:dyDescent="0.3">
      <c r="B9" s="147" t="s">
        <v>249</v>
      </c>
      <c r="C9" s="157">
        <v>800</v>
      </c>
    </row>
    <row r="10" spans="2:3" x14ac:dyDescent="0.3">
      <c r="B10" s="143" t="s">
        <v>253</v>
      </c>
      <c r="C10" s="157">
        <v>4</v>
      </c>
    </row>
    <row r="11" spans="2:3" ht="15" thickBot="1" x14ac:dyDescent="0.35">
      <c r="B11" s="143" t="s">
        <v>274</v>
      </c>
      <c r="C11" s="157">
        <v>400</v>
      </c>
    </row>
    <row r="12" spans="2:3" x14ac:dyDescent="0.3">
      <c r="B12" s="146" t="s">
        <v>279</v>
      </c>
      <c r="C12" s="158"/>
    </row>
    <row r="13" spans="2:3" x14ac:dyDescent="0.3">
      <c r="B13" s="143" t="s">
        <v>286</v>
      </c>
      <c r="C13" s="159">
        <v>4</v>
      </c>
    </row>
    <row r="14" spans="2:3" x14ac:dyDescent="0.3">
      <c r="B14" s="148" t="s">
        <v>304</v>
      </c>
      <c r="C14" s="159">
        <v>20</v>
      </c>
    </row>
    <row r="15" spans="2:3" x14ac:dyDescent="0.3">
      <c r="B15" s="148" t="s">
        <v>305</v>
      </c>
      <c r="C15" s="159">
        <v>20</v>
      </c>
    </row>
    <row r="16" spans="2:3" x14ac:dyDescent="0.3">
      <c r="B16" s="147" t="s">
        <v>312</v>
      </c>
      <c r="C16" s="159">
        <v>5</v>
      </c>
    </row>
    <row r="17" spans="2:3" ht="15" thickBot="1" x14ac:dyDescent="0.35">
      <c r="B17" s="147" t="s">
        <v>313</v>
      </c>
      <c r="C17" s="159">
        <v>5</v>
      </c>
    </row>
    <row r="18" spans="2:3" x14ac:dyDescent="0.3">
      <c r="B18" s="144" t="s">
        <v>317</v>
      </c>
      <c r="C18" s="158"/>
    </row>
    <row r="19" spans="2:3" x14ac:dyDescent="0.3">
      <c r="B19" s="145" t="s">
        <v>378</v>
      </c>
      <c r="C19" s="159">
        <v>3</v>
      </c>
    </row>
    <row r="20" spans="2:3" x14ac:dyDescent="0.3">
      <c r="B20" s="149" t="s">
        <v>422</v>
      </c>
      <c r="C20" s="159">
        <v>1</v>
      </c>
    </row>
    <row r="21" spans="2:3" x14ac:dyDescent="0.3">
      <c r="B21" s="145" t="s">
        <v>462</v>
      </c>
      <c r="C21" s="159">
        <v>1</v>
      </c>
    </row>
    <row r="22" spans="2:3" ht="15" thickBot="1" x14ac:dyDescent="0.35">
      <c r="B22" s="164" t="s">
        <v>635</v>
      </c>
      <c r="C22" s="159">
        <v>1</v>
      </c>
    </row>
    <row r="23" spans="2:3" x14ac:dyDescent="0.3">
      <c r="B23" s="146" t="s">
        <v>561</v>
      </c>
      <c r="C23" s="158" t="s">
        <v>12</v>
      </c>
    </row>
    <row r="24" spans="2:3" ht="15" thickBot="1" x14ac:dyDescent="0.35">
      <c r="B24" s="143" t="s">
        <v>562</v>
      </c>
      <c r="C24" s="157">
        <v>1</v>
      </c>
    </row>
    <row r="25" spans="2:3" x14ac:dyDescent="0.3">
      <c r="B25" s="146" t="s">
        <v>564</v>
      </c>
      <c r="C25" s="158" t="s">
        <v>12</v>
      </c>
    </row>
    <row r="26" spans="2:3" x14ac:dyDescent="0.3">
      <c r="B26" s="143" t="s">
        <v>566</v>
      </c>
      <c r="C26" s="157">
        <v>1</v>
      </c>
    </row>
    <row r="27" spans="2:3" x14ac:dyDescent="0.3">
      <c r="B27" s="143" t="s">
        <v>567</v>
      </c>
      <c r="C27" s="157">
        <v>1</v>
      </c>
    </row>
    <row r="28" spans="2:3" ht="15" thickBot="1" x14ac:dyDescent="0.35">
      <c r="B28" s="143" t="s">
        <v>568</v>
      </c>
      <c r="C28" s="157">
        <v>1</v>
      </c>
    </row>
    <row r="29" spans="2:3" x14ac:dyDescent="0.3">
      <c r="B29" s="146" t="s">
        <v>570</v>
      </c>
      <c r="C29" s="160" t="s">
        <v>12</v>
      </c>
    </row>
    <row r="30" spans="2:3" x14ac:dyDescent="0.3">
      <c r="B30" s="143" t="s">
        <v>571</v>
      </c>
      <c r="C30" s="157">
        <v>1</v>
      </c>
    </row>
    <row r="31" spans="2:3" x14ac:dyDescent="0.3">
      <c r="B31" s="143" t="s">
        <v>572</v>
      </c>
      <c r="C31" s="157">
        <v>1</v>
      </c>
    </row>
    <row r="32" spans="2:3" x14ac:dyDescent="0.3">
      <c r="B32" s="143" t="s">
        <v>574</v>
      </c>
      <c r="C32" s="157">
        <v>1</v>
      </c>
    </row>
    <row r="33" spans="2:3" x14ac:dyDescent="0.3">
      <c r="B33" s="143" t="s">
        <v>576</v>
      </c>
      <c r="C33" s="157">
        <v>1</v>
      </c>
    </row>
    <row r="34" spans="2:3" ht="15" thickBot="1" x14ac:dyDescent="0.35">
      <c r="B34" s="150" t="s">
        <v>636</v>
      </c>
      <c r="C34" s="155">
        <v>1</v>
      </c>
    </row>
    <row r="35" spans="2:3" ht="15" thickBot="1" x14ac:dyDescent="0.35">
      <c r="B35" s="151" t="s">
        <v>584</v>
      </c>
      <c r="C35" s="161">
        <v>553974.94999999995</v>
      </c>
    </row>
    <row r="36" spans="2:3" ht="15" thickTop="1" x14ac:dyDescent="0.3">
      <c r="B36" s="152" t="s">
        <v>585</v>
      </c>
      <c r="C36" s="162">
        <v>83096.242499999993</v>
      </c>
    </row>
    <row r="37" spans="2:3" ht="15" thickBot="1" x14ac:dyDescent="0.35">
      <c r="B37" s="153" t="s">
        <v>586</v>
      </c>
      <c r="C37" s="163">
        <v>637071.19249999989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5216-6283-4458-BABC-9237FBB1C9CE}">
  <dimension ref="A1:J49"/>
  <sheetViews>
    <sheetView workbookViewId="0"/>
  </sheetViews>
  <sheetFormatPr defaultRowHeight="14.4" x14ac:dyDescent="0.3"/>
  <cols>
    <col min="1" max="1" width="51.88671875" bestFit="1" customWidth="1"/>
    <col min="2" max="2" width="22.5546875" bestFit="1" customWidth="1"/>
    <col min="3" max="3" width="17" bestFit="1" customWidth="1"/>
    <col min="4" max="4" width="12.6640625" style="131" bestFit="1" customWidth="1"/>
    <col min="5" max="5" width="31.33203125" bestFit="1" customWidth="1"/>
    <col min="6" max="6" width="17.33203125" bestFit="1" customWidth="1"/>
    <col min="7" max="7" width="12.6640625" bestFit="1" customWidth="1"/>
    <col min="10" max="10" width="33" bestFit="1" customWidth="1"/>
  </cols>
  <sheetData>
    <row r="1" spans="1:10" ht="15" thickBot="1" x14ac:dyDescent="0.35">
      <c r="A1" s="52" t="s">
        <v>637</v>
      </c>
      <c r="B1" s="53" t="s">
        <v>638</v>
      </c>
      <c r="C1" s="52" t="s">
        <v>639</v>
      </c>
      <c r="D1" s="54" t="s">
        <v>640</v>
      </c>
      <c r="E1" s="55" t="s">
        <v>641</v>
      </c>
      <c r="F1" s="52" t="s">
        <v>642</v>
      </c>
      <c r="G1" s="52" t="s">
        <v>643</v>
      </c>
      <c r="J1" s="56" t="s">
        <v>644</v>
      </c>
    </row>
    <row r="2" spans="1:10" x14ac:dyDescent="0.3">
      <c r="A2" s="436" t="s">
        <v>645</v>
      </c>
      <c r="B2" s="439" t="s">
        <v>146</v>
      </c>
      <c r="C2" s="57" t="s">
        <v>646</v>
      </c>
      <c r="D2" s="58" t="s">
        <v>647</v>
      </c>
      <c r="E2" s="176" t="s">
        <v>648</v>
      </c>
      <c r="F2" s="57" t="s">
        <v>649</v>
      </c>
      <c r="G2" s="60" t="s">
        <v>650</v>
      </c>
      <c r="J2" s="56" t="s">
        <v>651</v>
      </c>
    </row>
    <row r="3" spans="1:10" x14ac:dyDescent="0.3">
      <c r="A3" s="437"/>
      <c r="B3" s="440"/>
      <c r="C3" s="61" t="s">
        <v>652</v>
      </c>
      <c r="D3" s="62" t="s">
        <v>653</v>
      </c>
      <c r="E3" s="63" t="s">
        <v>654</v>
      </c>
      <c r="F3" s="61"/>
      <c r="G3" s="64"/>
      <c r="J3" s="56" t="s">
        <v>655</v>
      </c>
    </row>
    <row r="4" spans="1:10" ht="15" thickBot="1" x14ac:dyDescent="0.35">
      <c r="A4" s="438"/>
      <c r="B4" s="441"/>
      <c r="C4" s="65" t="s">
        <v>656</v>
      </c>
      <c r="D4" s="66" t="s">
        <v>657</v>
      </c>
      <c r="E4" s="67" t="s">
        <v>658</v>
      </c>
      <c r="F4" s="65"/>
      <c r="G4" s="68" t="s">
        <v>659</v>
      </c>
      <c r="J4" s="56" t="s">
        <v>660</v>
      </c>
    </row>
    <row r="5" spans="1:10" x14ac:dyDescent="0.3">
      <c r="A5" s="442" t="s">
        <v>661</v>
      </c>
      <c r="B5" s="444" t="s">
        <v>367</v>
      </c>
      <c r="C5" s="69" t="s">
        <v>662</v>
      </c>
      <c r="D5" s="175" t="s">
        <v>663</v>
      </c>
      <c r="E5" t="s">
        <v>664</v>
      </c>
      <c r="F5" s="69" t="s">
        <v>665</v>
      </c>
      <c r="G5" s="70" t="s">
        <v>666</v>
      </c>
      <c r="J5" s="56" t="s">
        <v>667</v>
      </c>
    </row>
    <row r="6" spans="1:10" ht="15" thickBot="1" x14ac:dyDescent="0.35">
      <c r="A6" s="443"/>
      <c r="B6" s="445"/>
      <c r="C6" s="71" t="s">
        <v>668</v>
      </c>
      <c r="D6" s="72" t="s">
        <v>669</v>
      </c>
      <c r="E6" s="174" t="s">
        <v>670</v>
      </c>
      <c r="F6" s="71" t="s">
        <v>671</v>
      </c>
      <c r="G6" s="73" t="s">
        <v>650</v>
      </c>
      <c r="J6" s="56" t="s">
        <v>672</v>
      </c>
    </row>
    <row r="7" spans="1:10" x14ac:dyDescent="0.3">
      <c r="A7" s="436" t="s">
        <v>661</v>
      </c>
      <c r="B7" s="439" t="s">
        <v>673</v>
      </c>
      <c r="C7" s="57" t="s">
        <v>674</v>
      </c>
      <c r="D7" s="58" t="s">
        <v>675</v>
      </c>
      <c r="E7" s="59" t="s">
        <v>676</v>
      </c>
      <c r="F7" s="57" t="s">
        <v>677</v>
      </c>
      <c r="G7" s="60" t="s">
        <v>678</v>
      </c>
      <c r="J7" s="56" t="s">
        <v>679</v>
      </c>
    </row>
    <row r="8" spans="1:10" ht="15" thickBot="1" x14ac:dyDescent="0.35">
      <c r="A8" s="438"/>
      <c r="B8" s="441"/>
      <c r="C8" s="74" t="s">
        <v>680</v>
      </c>
      <c r="D8" s="66" t="s">
        <v>681</v>
      </c>
      <c r="E8" s="75" t="s">
        <v>682</v>
      </c>
      <c r="F8" s="65"/>
      <c r="G8" s="68"/>
      <c r="J8" s="56"/>
    </row>
    <row r="9" spans="1:10" ht="15" thickBot="1" x14ac:dyDescent="0.35">
      <c r="A9" s="197" t="s">
        <v>683</v>
      </c>
      <c r="B9" s="76" t="s">
        <v>684</v>
      </c>
      <c r="C9" s="77" t="s">
        <v>685</v>
      </c>
      <c r="D9" s="78" t="s">
        <v>686</v>
      </c>
      <c r="E9" s="79" t="s">
        <v>687</v>
      </c>
      <c r="F9" s="77" t="s">
        <v>677</v>
      </c>
      <c r="G9" s="80" t="s">
        <v>688</v>
      </c>
    </row>
    <row r="10" spans="1:10" ht="15" thickBot="1" x14ac:dyDescent="0.35">
      <c r="A10" s="195" t="s">
        <v>661</v>
      </c>
      <c r="B10" s="81" t="s">
        <v>689</v>
      </c>
      <c r="C10" s="82" t="s">
        <v>690</v>
      </c>
      <c r="D10" s="83" t="s">
        <v>691</v>
      </c>
      <c r="E10" s="84" t="s">
        <v>692</v>
      </c>
      <c r="F10" s="82" t="s">
        <v>677</v>
      </c>
      <c r="G10" s="85" t="s">
        <v>693</v>
      </c>
    </row>
    <row r="11" spans="1:10" x14ac:dyDescent="0.3">
      <c r="A11" s="442" t="s">
        <v>694</v>
      </c>
      <c r="B11" s="444" t="s">
        <v>695</v>
      </c>
      <c r="C11" s="86" t="s">
        <v>696</v>
      </c>
      <c r="D11" s="87" t="s">
        <v>697</v>
      </c>
      <c r="E11" s="88" t="s">
        <v>698</v>
      </c>
      <c r="F11" s="86" t="s">
        <v>677</v>
      </c>
      <c r="G11" s="89" t="s">
        <v>693</v>
      </c>
    </row>
    <row r="12" spans="1:10" ht="15" thickBot="1" x14ac:dyDescent="0.35">
      <c r="A12" s="448"/>
      <c r="B12" s="445"/>
      <c r="C12" s="90"/>
      <c r="D12" s="91" t="s">
        <v>699</v>
      </c>
      <c r="E12" s="92"/>
      <c r="F12" s="90"/>
      <c r="G12" s="93"/>
    </row>
    <row r="13" spans="1:10" ht="15" thickBot="1" x14ac:dyDescent="0.35">
      <c r="A13" s="437" t="s">
        <v>700</v>
      </c>
      <c r="B13" s="439" t="s">
        <v>701</v>
      </c>
      <c r="C13" s="94" t="s">
        <v>702</v>
      </c>
      <c r="D13" s="95" t="s">
        <v>703</v>
      </c>
      <c r="E13" s="96" t="s">
        <v>704</v>
      </c>
      <c r="F13" s="94" t="s">
        <v>677</v>
      </c>
      <c r="G13" s="97" t="s">
        <v>650</v>
      </c>
    </row>
    <row r="14" spans="1:10" ht="15" thickBot="1" x14ac:dyDescent="0.35">
      <c r="A14" s="438"/>
      <c r="B14" s="441"/>
      <c r="C14" s="65" t="s">
        <v>705</v>
      </c>
      <c r="D14" s="58" t="s">
        <v>703</v>
      </c>
      <c r="E14" s="67" t="s">
        <v>706</v>
      </c>
      <c r="F14" s="65"/>
      <c r="G14" s="68"/>
    </row>
    <row r="15" spans="1:10" ht="15" thickBot="1" x14ac:dyDescent="0.35">
      <c r="A15" s="197" t="s">
        <v>707</v>
      </c>
      <c r="B15" s="98" t="s">
        <v>708</v>
      </c>
      <c r="C15" s="77" t="s">
        <v>709</v>
      </c>
      <c r="D15" s="99" t="s">
        <v>710</v>
      </c>
      <c r="E15" s="100" t="s">
        <v>711</v>
      </c>
      <c r="F15" s="77"/>
      <c r="G15" s="80" t="s">
        <v>678</v>
      </c>
    </row>
    <row r="16" spans="1:10" x14ac:dyDescent="0.3">
      <c r="A16" s="436" t="s">
        <v>712</v>
      </c>
      <c r="B16" s="439" t="s">
        <v>713</v>
      </c>
      <c r="C16" s="57" t="s">
        <v>714</v>
      </c>
      <c r="D16" s="95" t="s">
        <v>715</v>
      </c>
      <c r="E16" s="101" t="s">
        <v>716</v>
      </c>
      <c r="F16" s="57"/>
      <c r="G16" s="60" t="s">
        <v>717</v>
      </c>
    </row>
    <row r="17" spans="1:7" ht="15" thickBot="1" x14ac:dyDescent="0.35">
      <c r="A17" s="438"/>
      <c r="B17" s="441"/>
      <c r="C17" s="65" t="s">
        <v>718</v>
      </c>
      <c r="D17" s="66"/>
      <c r="E17" s="102" t="s">
        <v>719</v>
      </c>
      <c r="F17" s="65"/>
      <c r="G17" s="68"/>
    </row>
    <row r="18" spans="1:7" ht="15" thickBot="1" x14ac:dyDescent="0.35">
      <c r="A18" s="198" t="s">
        <v>707</v>
      </c>
      <c r="B18" s="103" t="s">
        <v>708</v>
      </c>
      <c r="C18" s="104" t="s">
        <v>709</v>
      </c>
      <c r="D18" s="105" t="s">
        <v>720</v>
      </c>
      <c r="E18" s="106" t="s">
        <v>721</v>
      </c>
      <c r="F18" s="107"/>
      <c r="G18" s="108" t="s">
        <v>678</v>
      </c>
    </row>
    <row r="19" spans="1:7" ht="15" thickBot="1" x14ac:dyDescent="0.35">
      <c r="A19" s="199" t="s">
        <v>722</v>
      </c>
      <c r="B19" s="109" t="s">
        <v>723</v>
      </c>
      <c r="C19" s="110" t="s">
        <v>724</v>
      </c>
      <c r="D19" s="111" t="s">
        <v>725</v>
      </c>
      <c r="E19" s="112" t="s">
        <v>726</v>
      </c>
      <c r="F19" s="113"/>
      <c r="G19" s="114" t="s">
        <v>678</v>
      </c>
    </row>
    <row r="20" spans="1:7" ht="15" thickBot="1" x14ac:dyDescent="0.35">
      <c r="A20" s="196" t="s">
        <v>727</v>
      </c>
      <c r="B20" s="115" t="s">
        <v>728</v>
      </c>
      <c r="C20" s="116" t="s">
        <v>729</v>
      </c>
      <c r="D20" s="117" t="s">
        <v>730</v>
      </c>
      <c r="E20" s="118" t="s">
        <v>731</v>
      </c>
      <c r="F20" s="119"/>
      <c r="G20" s="120" t="s">
        <v>732</v>
      </c>
    </row>
    <row r="21" spans="1:7" ht="15" customHeight="1" thickBot="1" x14ac:dyDescent="0.35">
      <c r="A21" s="195" t="s">
        <v>694</v>
      </c>
      <c r="B21" s="121" t="s">
        <v>733</v>
      </c>
      <c r="C21" s="82" t="s">
        <v>734</v>
      </c>
      <c r="D21" s="83" t="s">
        <v>735</v>
      </c>
      <c r="E21" s="122" t="s">
        <v>736</v>
      </c>
      <c r="F21" s="82"/>
      <c r="G21" s="85" t="s">
        <v>650</v>
      </c>
    </row>
    <row r="22" spans="1:7" x14ac:dyDescent="0.3">
      <c r="A22" s="446" t="s">
        <v>737</v>
      </c>
      <c r="B22" s="444" t="s">
        <v>254</v>
      </c>
      <c r="C22" s="123" t="s">
        <v>738</v>
      </c>
      <c r="D22" s="87" t="s">
        <v>739</v>
      </c>
      <c r="E22" s="88" t="s">
        <v>740</v>
      </c>
      <c r="F22" s="86"/>
      <c r="G22" s="89" t="s">
        <v>650</v>
      </c>
    </row>
    <row r="23" spans="1:7" ht="15" thickBot="1" x14ac:dyDescent="0.35">
      <c r="A23" s="447"/>
      <c r="B23" s="445"/>
      <c r="C23" s="71"/>
      <c r="D23" s="124" t="s">
        <v>741</v>
      </c>
      <c r="E23" s="71"/>
      <c r="F23" s="71"/>
      <c r="G23" s="73"/>
    </row>
    <row r="24" spans="1:7" ht="15" thickBot="1" x14ac:dyDescent="0.35">
      <c r="A24" s="195" t="s">
        <v>742</v>
      </c>
      <c r="B24" s="121" t="s">
        <v>27</v>
      </c>
      <c r="C24" s="82" t="s">
        <v>743</v>
      </c>
      <c r="D24" s="83"/>
      <c r="E24" s="122" t="s">
        <v>744</v>
      </c>
      <c r="F24" s="82"/>
      <c r="G24" s="85" t="s">
        <v>717</v>
      </c>
    </row>
    <row r="25" spans="1:7" ht="15" thickBot="1" x14ac:dyDescent="0.35">
      <c r="A25" s="196" t="s">
        <v>745</v>
      </c>
      <c r="B25" s="125" t="s">
        <v>71</v>
      </c>
      <c r="C25" s="119" t="s">
        <v>746</v>
      </c>
      <c r="D25" s="117" t="s">
        <v>747</v>
      </c>
      <c r="E25" s="118" t="s">
        <v>748</v>
      </c>
      <c r="F25" s="119"/>
      <c r="G25" s="120" t="s">
        <v>717</v>
      </c>
    </row>
    <row r="26" spans="1:7" ht="15" thickBot="1" x14ac:dyDescent="0.35">
      <c r="A26" s="195" t="s">
        <v>749</v>
      </c>
      <c r="B26" s="121" t="s">
        <v>524</v>
      </c>
      <c r="C26" s="82" t="s">
        <v>750</v>
      </c>
      <c r="D26" s="83" t="s">
        <v>751</v>
      </c>
      <c r="E26" s="122" t="s">
        <v>752</v>
      </c>
      <c r="F26" s="82"/>
      <c r="G26" s="85"/>
    </row>
    <row r="27" spans="1:7" ht="15" customHeight="1" thickBot="1" x14ac:dyDescent="0.35">
      <c r="A27" s="196" t="s">
        <v>753</v>
      </c>
      <c r="B27" s="125" t="s">
        <v>754</v>
      </c>
      <c r="C27" s="119" t="s">
        <v>755</v>
      </c>
      <c r="D27" s="117" t="s">
        <v>756</v>
      </c>
      <c r="E27" s="119"/>
      <c r="F27" s="119"/>
      <c r="G27" s="120"/>
    </row>
    <row r="28" spans="1:7" ht="15" customHeight="1" thickBot="1" x14ac:dyDescent="0.35">
      <c r="A28" s="200"/>
      <c r="B28" s="126" t="s">
        <v>41</v>
      </c>
      <c r="C28" s="127" t="s">
        <v>757</v>
      </c>
      <c r="D28" s="111" t="s">
        <v>758</v>
      </c>
      <c r="E28" s="112" t="s">
        <v>759</v>
      </c>
      <c r="F28" s="127"/>
      <c r="G28" s="114"/>
    </row>
    <row r="29" spans="1:7" ht="15" customHeight="1" thickBot="1" x14ac:dyDescent="0.35">
      <c r="A29" s="201" t="s">
        <v>760</v>
      </c>
      <c r="B29" s="103" t="s">
        <v>57</v>
      </c>
      <c r="C29" s="128" t="s">
        <v>761</v>
      </c>
      <c r="D29" s="129" t="s">
        <v>762</v>
      </c>
      <c r="E29" s="130" t="s">
        <v>763</v>
      </c>
      <c r="F29" s="128"/>
      <c r="G29" s="108"/>
    </row>
    <row r="30" spans="1:7" x14ac:dyDescent="0.3">
      <c r="A30" s="434" t="s">
        <v>764</v>
      </c>
      <c r="B30" s="121" t="s">
        <v>765</v>
      </c>
      <c r="C30" s="190" t="s">
        <v>766</v>
      </c>
      <c r="D30" s="117" t="s">
        <v>767</v>
      </c>
      <c r="E30" s="192" t="s">
        <v>768</v>
      </c>
      <c r="F30" s="194"/>
      <c r="G30" s="188"/>
    </row>
    <row r="31" spans="1:7" ht="29.4" customHeight="1" thickBot="1" x14ac:dyDescent="0.35">
      <c r="A31" s="435"/>
      <c r="B31" s="77"/>
      <c r="C31" s="77"/>
      <c r="D31" s="191" t="s">
        <v>769</v>
      </c>
      <c r="E31" s="193"/>
      <c r="F31" s="193"/>
      <c r="G31" s="189"/>
    </row>
    <row r="32" spans="1:7" ht="15" thickBot="1" x14ac:dyDescent="0.35">
      <c r="A32" s="233" t="s">
        <v>770</v>
      </c>
      <c r="B32" s="107" t="s">
        <v>771</v>
      </c>
      <c r="C32" s="107"/>
      <c r="D32" s="234"/>
      <c r="E32" s="235" t="s">
        <v>772</v>
      </c>
      <c r="F32" s="107"/>
      <c r="G32" s="236"/>
    </row>
    <row r="34" ht="28.95" customHeight="1" x14ac:dyDescent="0.3"/>
    <row r="35" ht="28.95" customHeight="1" x14ac:dyDescent="0.3"/>
    <row r="36" ht="29.4" customHeight="1" x14ac:dyDescent="0.3"/>
    <row r="37" ht="28.95" customHeight="1" x14ac:dyDescent="0.3"/>
    <row r="38" ht="14.4" customHeight="1" x14ac:dyDescent="0.3"/>
    <row r="39" ht="15" customHeight="1" x14ac:dyDescent="0.3"/>
    <row r="40" ht="29.4" customHeight="1" x14ac:dyDescent="0.3"/>
    <row r="41" ht="14.4" customHeight="1" x14ac:dyDescent="0.3"/>
    <row r="42" ht="14.4" customHeight="1" x14ac:dyDescent="0.3"/>
    <row r="43" ht="15" customHeight="1" x14ac:dyDescent="0.3"/>
    <row r="44" ht="14.4" customHeight="1" x14ac:dyDescent="0.3"/>
    <row r="45" ht="15" customHeight="1" x14ac:dyDescent="0.3"/>
    <row r="46" ht="15" customHeight="1" x14ac:dyDescent="0.3"/>
    <row r="47" ht="15" customHeight="1" x14ac:dyDescent="0.3"/>
    <row r="48" ht="14.4" customHeight="1" x14ac:dyDescent="0.3"/>
    <row r="49" ht="15" customHeight="1" x14ac:dyDescent="0.3"/>
  </sheetData>
  <mergeCells count="15">
    <mergeCell ref="A30:A31"/>
    <mergeCell ref="A2:A4"/>
    <mergeCell ref="B2:B4"/>
    <mergeCell ref="A5:A6"/>
    <mergeCell ref="B5:B6"/>
    <mergeCell ref="A7:A8"/>
    <mergeCell ref="B7:B8"/>
    <mergeCell ref="A22:A23"/>
    <mergeCell ref="B22:B23"/>
    <mergeCell ref="A11:A12"/>
    <mergeCell ref="B11:B12"/>
    <mergeCell ref="A13:A14"/>
    <mergeCell ref="B13:B14"/>
    <mergeCell ref="A16:A17"/>
    <mergeCell ref="B16:B17"/>
  </mergeCells>
  <hyperlinks>
    <hyperlink ref="E7" r:id="rId1" xr:uid="{BB2B394C-33B2-4520-B730-31BCE3BC3008}"/>
    <hyperlink ref="E2" r:id="rId2" xr:uid="{4B500985-BD9E-4A2C-A97E-8D8C9FBCB819}"/>
    <hyperlink ref="E3" r:id="rId3" xr:uid="{5AB219AC-F5E4-44D8-A102-B0EE1AAC2B69}"/>
    <hyperlink ref="E6" r:id="rId4" xr:uid="{7C14014B-C921-40C7-AA45-3C5DC6D1DB7C}"/>
    <hyperlink ref="E9" r:id="rId5" xr:uid="{F9274B7B-FC9F-4F21-8EC6-0A7E3B659A77}"/>
    <hyperlink ref="E10" r:id="rId6" xr:uid="{11BF303A-9C39-49EE-ACCF-2CF7B9EE525B}"/>
    <hyperlink ref="E11" r:id="rId7" xr:uid="{F4339127-B199-4F52-BC4E-639FEF042B1B}"/>
    <hyperlink ref="E13" r:id="rId8" xr:uid="{7FA1F93D-2417-4C9B-8E68-334FCC8FB57C}"/>
    <hyperlink ref="E15" r:id="rId9" xr:uid="{B45F3F9B-1B15-42B6-BD4D-E4F0960A301C}"/>
    <hyperlink ref="E16" r:id="rId10" xr:uid="{9151BA64-4437-4C1A-B3EB-E8990A347C0D}"/>
    <hyperlink ref="E17" r:id="rId11" xr:uid="{3177EA12-CE31-4F33-91B7-CE0EB91A59E0}"/>
    <hyperlink ref="E19" r:id="rId12" xr:uid="{91057386-07F8-4F2A-A68A-694429E0BDFB}"/>
    <hyperlink ref="E18" r:id="rId13" xr:uid="{66D68526-E245-4ED4-A0BD-EC261B613CFD}"/>
    <hyperlink ref="E14" r:id="rId14" xr:uid="{E80731AE-8F00-4A4E-B414-4D17D54DCE83}"/>
    <hyperlink ref="E4" r:id="rId15" xr:uid="{433C8291-8D12-4EAB-BC46-462E308AC53D}"/>
    <hyperlink ref="E20" r:id="rId16" xr:uid="{C4C5386A-FA6D-44F1-B4FF-431E864C805D}"/>
    <hyperlink ref="E21" r:id="rId17" xr:uid="{34D1F7F2-28FD-4414-96F7-6A7941C8D2DA}"/>
    <hyperlink ref="E22" r:id="rId18" xr:uid="{732EF693-7E2F-48B4-93E4-8515A3C8E499}"/>
    <hyperlink ref="E24" r:id="rId19" xr:uid="{136FC1E9-9F21-4644-B2A8-6BEE461BC4E4}"/>
    <hyperlink ref="E25" r:id="rId20" xr:uid="{78C83A27-801D-4157-9079-3700E79A75C2}"/>
    <hyperlink ref="E26" r:id="rId21" xr:uid="{7E5F87A5-9629-4F1C-BB2C-0A207B83606C}"/>
    <hyperlink ref="E28" r:id="rId22" xr:uid="{97FF48E1-15F3-453E-AD7E-64C73411E8EE}"/>
    <hyperlink ref="E29" r:id="rId23" xr:uid="{4E96235E-BB67-4E55-B7F7-BE39E98AB8B6}"/>
    <hyperlink ref="E8" r:id="rId24" xr:uid="{9CD25A2E-41FD-42DB-9F80-CF3607A1AA37}"/>
    <hyperlink ref="E30" r:id="rId25" xr:uid="{8AC3641B-59D6-4DA5-8D46-734C51183D4A}"/>
    <hyperlink ref="E32" r:id="rId26" xr:uid="{DA474179-9727-494C-BDC4-D3F016BB17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6950-C91A-4F3D-9AFE-42FE2A20E374}">
  <dimension ref="A1:E9"/>
  <sheetViews>
    <sheetView workbookViewId="0">
      <selection sqref="A1:B1"/>
    </sheetView>
  </sheetViews>
  <sheetFormatPr defaultRowHeight="14.4" x14ac:dyDescent="0.3"/>
  <cols>
    <col min="1" max="1" width="17.44140625" bestFit="1" customWidth="1"/>
    <col min="2" max="2" width="11" bestFit="1" customWidth="1"/>
    <col min="3" max="3" width="13" customWidth="1"/>
    <col min="5" max="5" width="10" bestFit="1" customWidth="1"/>
  </cols>
  <sheetData>
    <row r="1" spans="1:5" ht="15.6" x14ac:dyDescent="0.3">
      <c r="A1" s="449" t="s">
        <v>773</v>
      </c>
      <c r="B1" s="449"/>
    </row>
    <row r="2" spans="1:5" ht="28.8" x14ac:dyDescent="0.3">
      <c r="A2" s="184" t="s">
        <v>774</v>
      </c>
      <c r="B2" s="184"/>
      <c r="C2" s="185" t="s">
        <v>775</v>
      </c>
      <c r="D2" s="186" t="s">
        <v>776</v>
      </c>
      <c r="E2" s="184" t="s">
        <v>777</v>
      </c>
    </row>
    <row r="3" spans="1:5" x14ac:dyDescent="0.3">
      <c r="A3" s="181" t="s">
        <v>778</v>
      </c>
      <c r="B3" s="180" t="s">
        <v>779</v>
      </c>
      <c r="C3" s="179">
        <v>875</v>
      </c>
      <c r="D3">
        <v>13</v>
      </c>
      <c r="E3" s="178">
        <f t="shared" ref="E3:E8" si="0">C3*D3</f>
        <v>11375</v>
      </c>
    </row>
    <row r="4" spans="1:5" x14ac:dyDescent="0.3">
      <c r="A4" s="181" t="s">
        <v>780</v>
      </c>
      <c r="B4" s="180" t="s">
        <v>779</v>
      </c>
      <c r="C4" s="179">
        <v>690</v>
      </c>
      <c r="D4">
        <v>13</v>
      </c>
      <c r="E4" s="178">
        <f t="shared" si="0"/>
        <v>8970</v>
      </c>
    </row>
    <row r="5" spans="1:5" x14ac:dyDescent="0.3">
      <c r="A5" s="183" t="s">
        <v>781</v>
      </c>
      <c r="B5" s="180" t="s">
        <v>779</v>
      </c>
      <c r="C5" s="182">
        <v>462.5</v>
      </c>
      <c r="D5">
        <v>13</v>
      </c>
      <c r="E5" s="178">
        <f t="shared" si="0"/>
        <v>6012.5</v>
      </c>
    </row>
    <row r="6" spans="1:5" x14ac:dyDescent="0.3">
      <c r="A6" s="181" t="s">
        <v>782</v>
      </c>
      <c r="B6" s="180" t="s">
        <v>779</v>
      </c>
      <c r="C6" s="179">
        <v>600</v>
      </c>
      <c r="D6">
        <v>13</v>
      </c>
      <c r="E6" s="178">
        <f t="shared" si="0"/>
        <v>7800</v>
      </c>
    </row>
    <row r="7" spans="1:5" x14ac:dyDescent="0.3">
      <c r="A7" s="181" t="s">
        <v>783</v>
      </c>
      <c r="B7" s="180" t="s">
        <v>779</v>
      </c>
      <c r="C7" s="179"/>
      <c r="D7">
        <v>13</v>
      </c>
      <c r="E7" s="178">
        <f t="shared" si="0"/>
        <v>0</v>
      </c>
    </row>
    <row r="8" spans="1:5" x14ac:dyDescent="0.3">
      <c r="A8" s="181" t="s">
        <v>784</v>
      </c>
      <c r="B8" s="180" t="s">
        <v>779</v>
      </c>
      <c r="C8" s="179">
        <v>237.5</v>
      </c>
      <c r="D8">
        <v>13</v>
      </c>
      <c r="E8" s="178">
        <f t="shared" si="0"/>
        <v>3087.5</v>
      </c>
    </row>
    <row r="9" spans="1:5" x14ac:dyDescent="0.3">
      <c r="C9" s="178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91A6-C9D4-4088-B912-D3E1ED0C48F0}">
  <dimension ref="A1:G51"/>
  <sheetViews>
    <sheetView workbookViewId="0"/>
  </sheetViews>
  <sheetFormatPr defaultRowHeight="28.8" x14ac:dyDescent="0.55000000000000004"/>
  <cols>
    <col min="1" max="1" width="44.109375" style="205" bestFit="1" customWidth="1"/>
    <col min="2" max="2" width="22.5546875" bestFit="1" customWidth="1"/>
    <col min="3" max="3" width="16.5546875" bestFit="1" customWidth="1"/>
    <col min="4" max="4" width="12.6640625" bestFit="1" customWidth="1"/>
    <col min="5" max="5" width="31.5546875" bestFit="1" customWidth="1"/>
    <col min="6" max="6" width="16.5546875" bestFit="1" customWidth="1"/>
    <col min="7" max="7" width="12" bestFit="1" customWidth="1"/>
  </cols>
  <sheetData>
    <row r="1" spans="1:7" ht="29.4" thickBot="1" x14ac:dyDescent="0.6">
      <c r="B1" s="53" t="s">
        <v>638</v>
      </c>
      <c r="C1" s="52" t="s">
        <v>639</v>
      </c>
      <c r="D1" s="54" t="s">
        <v>640</v>
      </c>
      <c r="E1" s="55" t="s">
        <v>641</v>
      </c>
      <c r="F1" s="52" t="s">
        <v>642</v>
      </c>
      <c r="G1" s="52" t="s">
        <v>643</v>
      </c>
    </row>
    <row r="2" spans="1:7" ht="14.4" x14ac:dyDescent="0.3">
      <c r="A2" s="452" t="s">
        <v>785</v>
      </c>
      <c r="B2" s="465" t="s">
        <v>146</v>
      </c>
      <c r="C2" s="57" t="s">
        <v>646</v>
      </c>
      <c r="D2" s="58" t="s">
        <v>647</v>
      </c>
      <c r="E2" s="176" t="s">
        <v>648</v>
      </c>
      <c r="F2" s="57" t="s">
        <v>649</v>
      </c>
      <c r="G2" s="60" t="s">
        <v>650</v>
      </c>
    </row>
    <row r="3" spans="1:7" ht="14.4" x14ac:dyDescent="0.3">
      <c r="A3" s="457"/>
      <c r="B3" s="467"/>
      <c r="C3" s="61" t="s">
        <v>652</v>
      </c>
      <c r="D3" s="62" t="s">
        <v>653</v>
      </c>
      <c r="E3" s="63" t="s">
        <v>654</v>
      </c>
      <c r="F3" s="61"/>
      <c r="G3" s="64"/>
    </row>
    <row r="4" spans="1:7" ht="14.4" x14ac:dyDescent="0.3">
      <c r="A4" s="457"/>
      <c r="B4" s="467"/>
      <c r="C4" s="61" t="s">
        <v>656</v>
      </c>
      <c r="D4" s="62" t="s">
        <v>657</v>
      </c>
      <c r="E4" s="63" t="s">
        <v>658</v>
      </c>
      <c r="F4" s="61"/>
      <c r="G4" s="64" t="s">
        <v>659</v>
      </c>
    </row>
    <row r="5" spans="1:7" ht="14.4" x14ac:dyDescent="0.3">
      <c r="A5" s="457"/>
      <c r="B5" s="451" t="s">
        <v>367</v>
      </c>
      <c r="C5" s="138" t="s">
        <v>662</v>
      </c>
      <c r="D5" s="207" t="s">
        <v>663</v>
      </c>
      <c r="E5" s="138" t="s">
        <v>664</v>
      </c>
      <c r="F5" s="138" t="s">
        <v>665</v>
      </c>
      <c r="G5" s="165" t="s">
        <v>666</v>
      </c>
    </row>
    <row r="6" spans="1:7" ht="14.4" x14ac:dyDescent="0.3">
      <c r="A6" s="457"/>
      <c r="B6" s="451"/>
      <c r="C6" s="138" t="s">
        <v>668</v>
      </c>
      <c r="D6" s="99" t="s">
        <v>669</v>
      </c>
      <c r="E6" s="208" t="s">
        <v>670</v>
      </c>
      <c r="F6" s="138" t="s">
        <v>671</v>
      </c>
      <c r="G6" s="165" t="s">
        <v>650</v>
      </c>
    </row>
    <row r="7" spans="1:7" ht="14.4" x14ac:dyDescent="0.3">
      <c r="A7" s="457"/>
      <c r="B7" s="467" t="s">
        <v>673</v>
      </c>
      <c r="C7" s="61" t="s">
        <v>674</v>
      </c>
      <c r="D7" s="62" t="s">
        <v>675</v>
      </c>
      <c r="E7" s="63" t="s">
        <v>676</v>
      </c>
      <c r="F7" s="61" t="s">
        <v>677</v>
      </c>
      <c r="G7" s="64" t="s">
        <v>678</v>
      </c>
    </row>
    <row r="8" spans="1:7" ht="14.4" x14ac:dyDescent="0.3">
      <c r="A8" s="457"/>
      <c r="B8" s="467"/>
      <c r="C8" s="209" t="s">
        <v>680</v>
      </c>
      <c r="D8" s="62" t="s">
        <v>681</v>
      </c>
      <c r="E8" s="206" t="s">
        <v>682</v>
      </c>
      <c r="F8" s="61"/>
      <c r="G8" s="64"/>
    </row>
    <row r="9" spans="1:7" ht="14.4" x14ac:dyDescent="0.3">
      <c r="A9" s="457"/>
      <c r="B9" s="210" t="s">
        <v>684</v>
      </c>
      <c r="C9" s="138" t="s">
        <v>685</v>
      </c>
      <c r="D9" s="99" t="s">
        <v>686</v>
      </c>
      <c r="E9" s="211" t="s">
        <v>687</v>
      </c>
      <c r="F9" s="138" t="s">
        <v>677</v>
      </c>
      <c r="G9" s="165" t="s">
        <v>688</v>
      </c>
    </row>
    <row r="10" spans="1:7" ht="14.4" x14ac:dyDescent="0.3">
      <c r="A10" s="457"/>
      <c r="B10" s="212" t="s">
        <v>689</v>
      </c>
      <c r="C10" s="61" t="s">
        <v>690</v>
      </c>
      <c r="D10" s="62" t="s">
        <v>691</v>
      </c>
      <c r="E10" s="63" t="s">
        <v>692</v>
      </c>
      <c r="F10" s="61" t="s">
        <v>677</v>
      </c>
      <c r="G10" s="64" t="s">
        <v>693</v>
      </c>
    </row>
    <row r="11" spans="1:7" ht="14.4" x14ac:dyDescent="0.3">
      <c r="A11" s="457"/>
      <c r="B11" s="451" t="s">
        <v>254</v>
      </c>
      <c r="C11" s="213" t="s">
        <v>738</v>
      </c>
      <c r="D11" s="99" t="s">
        <v>739</v>
      </c>
      <c r="E11" s="211" t="s">
        <v>740</v>
      </c>
      <c r="F11" s="138"/>
      <c r="G11" s="165" t="s">
        <v>650</v>
      </c>
    </row>
    <row r="12" spans="1:7" ht="15" thickBot="1" x14ac:dyDescent="0.35">
      <c r="A12" s="453"/>
      <c r="B12" s="468"/>
      <c r="C12" s="90"/>
      <c r="D12" s="204" t="s">
        <v>741</v>
      </c>
      <c r="E12" s="90"/>
      <c r="F12" s="90"/>
      <c r="G12" s="93"/>
    </row>
    <row r="13" spans="1:7" ht="21.6" thickBot="1" x14ac:dyDescent="0.35">
      <c r="A13" s="229" t="s">
        <v>722</v>
      </c>
      <c r="B13" s="121" t="s">
        <v>723</v>
      </c>
      <c r="C13" s="82" t="s">
        <v>724</v>
      </c>
      <c r="D13" s="83" t="s">
        <v>725</v>
      </c>
      <c r="E13" s="122" t="s">
        <v>726</v>
      </c>
      <c r="F13" s="82"/>
      <c r="G13" s="85" t="s">
        <v>678</v>
      </c>
    </row>
    <row r="14" spans="1:7" ht="14.4" x14ac:dyDescent="0.3">
      <c r="A14" s="454" t="s">
        <v>503</v>
      </c>
      <c r="B14" s="465" t="s">
        <v>146</v>
      </c>
      <c r="C14" s="57" t="s">
        <v>646</v>
      </c>
      <c r="D14" s="58" t="s">
        <v>647</v>
      </c>
      <c r="E14" s="176" t="s">
        <v>648</v>
      </c>
      <c r="F14" s="57" t="s">
        <v>649</v>
      </c>
      <c r="G14" s="60" t="s">
        <v>650</v>
      </c>
    </row>
    <row r="15" spans="1:7" ht="14.4" x14ac:dyDescent="0.3">
      <c r="A15" s="455"/>
      <c r="B15" s="467"/>
      <c r="C15" s="61" t="s">
        <v>652</v>
      </c>
      <c r="D15" s="62" t="s">
        <v>653</v>
      </c>
      <c r="E15" s="63" t="s">
        <v>654</v>
      </c>
      <c r="F15" s="61"/>
      <c r="G15" s="64"/>
    </row>
    <row r="16" spans="1:7" ht="14.4" x14ac:dyDescent="0.3">
      <c r="A16" s="455"/>
      <c r="B16" s="467"/>
      <c r="C16" s="61" t="s">
        <v>656</v>
      </c>
      <c r="D16" s="62" t="s">
        <v>657</v>
      </c>
      <c r="E16" s="63" t="s">
        <v>658</v>
      </c>
      <c r="F16" s="61"/>
      <c r="G16" s="64" t="s">
        <v>659</v>
      </c>
    </row>
    <row r="17" spans="1:7" ht="14.4" x14ac:dyDescent="0.3">
      <c r="A17" s="455"/>
      <c r="B17" s="451" t="s">
        <v>367</v>
      </c>
      <c r="C17" s="138" t="s">
        <v>662</v>
      </c>
      <c r="D17" s="207" t="s">
        <v>663</v>
      </c>
      <c r="E17" s="138" t="s">
        <v>664</v>
      </c>
      <c r="F17" s="138" t="s">
        <v>665</v>
      </c>
      <c r="G17" s="165" t="s">
        <v>666</v>
      </c>
    </row>
    <row r="18" spans="1:7" ht="14.4" x14ac:dyDescent="0.3">
      <c r="A18" s="455"/>
      <c r="B18" s="451"/>
      <c r="C18" s="138" t="s">
        <v>668</v>
      </c>
      <c r="D18" s="99" t="s">
        <v>669</v>
      </c>
      <c r="E18" s="208" t="s">
        <v>670</v>
      </c>
      <c r="F18" s="138" t="s">
        <v>671</v>
      </c>
      <c r="G18" s="165" t="s">
        <v>650</v>
      </c>
    </row>
    <row r="19" spans="1:7" ht="14.4" x14ac:dyDescent="0.3">
      <c r="A19" s="455"/>
      <c r="B19" s="467" t="s">
        <v>673</v>
      </c>
      <c r="C19" s="61" t="s">
        <v>674</v>
      </c>
      <c r="D19" s="62" t="s">
        <v>675</v>
      </c>
      <c r="E19" s="63" t="s">
        <v>676</v>
      </c>
      <c r="F19" s="61" t="s">
        <v>677</v>
      </c>
      <c r="G19" s="64" t="s">
        <v>678</v>
      </c>
    </row>
    <row r="20" spans="1:7" ht="14.4" x14ac:dyDescent="0.3">
      <c r="A20" s="455"/>
      <c r="B20" s="467"/>
      <c r="C20" s="209" t="s">
        <v>680</v>
      </c>
      <c r="D20" s="62" t="s">
        <v>681</v>
      </c>
      <c r="E20" s="206" t="s">
        <v>682</v>
      </c>
      <c r="F20" s="61"/>
      <c r="G20" s="64"/>
    </row>
    <row r="21" spans="1:7" ht="15" thickBot="1" x14ac:dyDescent="0.35">
      <c r="A21" s="456"/>
      <c r="B21" s="220" t="s">
        <v>684</v>
      </c>
      <c r="C21" s="90" t="s">
        <v>685</v>
      </c>
      <c r="D21" s="91" t="s">
        <v>686</v>
      </c>
      <c r="E21" s="92" t="s">
        <v>687</v>
      </c>
      <c r="F21" s="90" t="s">
        <v>677</v>
      </c>
      <c r="G21" s="93" t="s">
        <v>688</v>
      </c>
    </row>
    <row r="22" spans="1:7" ht="21.6" thickBot="1" x14ac:dyDescent="0.35">
      <c r="A22" s="230" t="s">
        <v>727</v>
      </c>
      <c r="B22" s="103" t="s">
        <v>728</v>
      </c>
      <c r="C22" s="128" t="s">
        <v>729</v>
      </c>
      <c r="D22" s="105" t="s">
        <v>730</v>
      </c>
      <c r="E22" s="106" t="s">
        <v>731</v>
      </c>
      <c r="F22" s="128"/>
      <c r="G22" s="108" t="s">
        <v>732</v>
      </c>
    </row>
    <row r="23" spans="1:7" ht="14.4" x14ac:dyDescent="0.3">
      <c r="A23" s="452" t="s">
        <v>700</v>
      </c>
      <c r="B23" s="465" t="s">
        <v>701</v>
      </c>
      <c r="C23" s="57" t="s">
        <v>702</v>
      </c>
      <c r="D23" s="58" t="s">
        <v>703</v>
      </c>
      <c r="E23" s="59" t="s">
        <v>704</v>
      </c>
      <c r="F23" s="57" t="s">
        <v>677</v>
      </c>
      <c r="G23" s="60" t="s">
        <v>650</v>
      </c>
    </row>
    <row r="24" spans="1:7" ht="15" thickBot="1" x14ac:dyDescent="0.35">
      <c r="A24" s="453"/>
      <c r="B24" s="466"/>
      <c r="C24" s="65" t="s">
        <v>705</v>
      </c>
      <c r="D24" s="66" t="s">
        <v>703</v>
      </c>
      <c r="E24" s="67" t="s">
        <v>706</v>
      </c>
      <c r="F24" s="65"/>
      <c r="G24" s="68"/>
    </row>
    <row r="25" spans="1:7" ht="21.6" thickBot="1" x14ac:dyDescent="0.35">
      <c r="A25" s="231" t="s">
        <v>770</v>
      </c>
      <c r="B25" s="187" t="s">
        <v>771</v>
      </c>
      <c r="C25" s="225"/>
      <c r="D25" s="226"/>
      <c r="E25" s="228" t="s">
        <v>772</v>
      </c>
      <c r="F25" s="225"/>
      <c r="G25" s="227"/>
    </row>
    <row r="26" spans="1:7" ht="21.6" thickBot="1" x14ac:dyDescent="0.35">
      <c r="A26" s="230" t="s">
        <v>707</v>
      </c>
      <c r="B26" s="103" t="s">
        <v>708</v>
      </c>
      <c r="C26" s="128" t="s">
        <v>709</v>
      </c>
      <c r="D26" s="105" t="s">
        <v>710</v>
      </c>
      <c r="E26" s="221" t="s">
        <v>711</v>
      </c>
      <c r="F26" s="128"/>
      <c r="G26" s="108" t="s">
        <v>678</v>
      </c>
    </row>
    <row r="27" spans="1:7" ht="14.4" x14ac:dyDescent="0.3">
      <c r="A27" s="452" t="s">
        <v>749</v>
      </c>
      <c r="B27" s="222" t="s">
        <v>524</v>
      </c>
      <c r="C27" s="57" t="s">
        <v>750</v>
      </c>
      <c r="D27" s="58" t="s">
        <v>751</v>
      </c>
      <c r="E27" s="59" t="s">
        <v>752</v>
      </c>
      <c r="F27" s="57"/>
      <c r="G27" s="60"/>
    </row>
    <row r="28" spans="1:7" ht="15" thickBot="1" x14ac:dyDescent="0.35">
      <c r="A28" s="453"/>
      <c r="B28" s="223" t="s">
        <v>41</v>
      </c>
      <c r="C28" s="65" t="s">
        <v>757</v>
      </c>
      <c r="D28" s="66" t="s">
        <v>758</v>
      </c>
      <c r="E28" s="67" t="s">
        <v>759</v>
      </c>
      <c r="F28" s="65"/>
      <c r="G28" s="68"/>
    </row>
    <row r="29" spans="1:7" ht="14.4" x14ac:dyDescent="0.3">
      <c r="A29" s="452" t="s">
        <v>742</v>
      </c>
      <c r="B29" s="222" t="s">
        <v>27</v>
      </c>
      <c r="C29" s="57" t="s">
        <v>743</v>
      </c>
      <c r="D29" s="58"/>
      <c r="E29" s="59" t="s">
        <v>744</v>
      </c>
      <c r="F29" s="57"/>
      <c r="G29" s="60" t="s">
        <v>717</v>
      </c>
    </row>
    <row r="30" spans="1:7" ht="15" thickBot="1" x14ac:dyDescent="0.35">
      <c r="A30" s="453"/>
      <c r="B30" s="220" t="s">
        <v>71</v>
      </c>
      <c r="C30" s="90" t="s">
        <v>746</v>
      </c>
      <c r="D30" s="91" t="s">
        <v>747</v>
      </c>
      <c r="E30" s="92" t="s">
        <v>748</v>
      </c>
      <c r="F30" s="90"/>
      <c r="G30" s="93" t="s">
        <v>717</v>
      </c>
    </row>
    <row r="31" spans="1:7" ht="14.4" x14ac:dyDescent="0.3">
      <c r="A31" s="458" t="s">
        <v>786</v>
      </c>
      <c r="B31" s="439" t="s">
        <v>713</v>
      </c>
      <c r="C31" s="57" t="s">
        <v>714</v>
      </c>
      <c r="D31" s="58" t="s">
        <v>715</v>
      </c>
      <c r="E31" s="59" t="s">
        <v>716</v>
      </c>
      <c r="F31" s="57"/>
      <c r="G31" s="60" t="s">
        <v>717</v>
      </c>
    </row>
    <row r="32" spans="1:7" ht="15" thickBot="1" x14ac:dyDescent="0.35">
      <c r="A32" s="459"/>
      <c r="B32" s="441"/>
      <c r="C32" s="217" t="s">
        <v>718</v>
      </c>
      <c r="D32" s="218"/>
      <c r="E32" s="219" t="s">
        <v>719</v>
      </c>
      <c r="F32" s="217"/>
      <c r="G32" s="224"/>
    </row>
    <row r="33" spans="1:7" ht="21.6" thickBot="1" x14ac:dyDescent="0.35">
      <c r="A33" s="230" t="s">
        <v>753</v>
      </c>
      <c r="B33" s="103" t="s">
        <v>754</v>
      </c>
      <c r="C33" s="128" t="s">
        <v>755</v>
      </c>
      <c r="D33" s="105" t="s">
        <v>756</v>
      </c>
      <c r="E33" s="128"/>
      <c r="F33" s="128"/>
      <c r="G33" s="108"/>
    </row>
    <row r="34" spans="1:7" ht="14.4" x14ac:dyDescent="0.3">
      <c r="A34" s="454" t="s">
        <v>787</v>
      </c>
      <c r="B34" s="460" t="s">
        <v>146</v>
      </c>
      <c r="C34" s="86" t="s">
        <v>646</v>
      </c>
      <c r="D34" s="87" t="s">
        <v>647</v>
      </c>
      <c r="E34" s="202" t="s">
        <v>648</v>
      </c>
      <c r="F34" s="86" t="s">
        <v>649</v>
      </c>
      <c r="G34" s="89" t="s">
        <v>650</v>
      </c>
    </row>
    <row r="35" spans="1:7" ht="14.4" x14ac:dyDescent="0.3">
      <c r="A35" s="455"/>
      <c r="B35" s="461"/>
      <c r="C35" s="138" t="s">
        <v>652</v>
      </c>
      <c r="D35" s="99" t="s">
        <v>653</v>
      </c>
      <c r="E35" s="203" t="s">
        <v>654</v>
      </c>
      <c r="F35" s="138"/>
      <c r="G35" s="165"/>
    </row>
    <row r="36" spans="1:7" ht="14.4" x14ac:dyDescent="0.3">
      <c r="A36" s="455"/>
      <c r="B36" s="462"/>
      <c r="C36" s="138" t="s">
        <v>656</v>
      </c>
      <c r="D36" s="99" t="s">
        <v>657</v>
      </c>
      <c r="E36" s="203" t="s">
        <v>658</v>
      </c>
      <c r="F36" s="138"/>
      <c r="G36" s="165" t="s">
        <v>659</v>
      </c>
    </row>
    <row r="37" spans="1:7" ht="14.4" x14ac:dyDescent="0.3">
      <c r="A37" s="455"/>
      <c r="B37" s="463" t="s">
        <v>673</v>
      </c>
      <c r="C37" s="138" t="s">
        <v>674</v>
      </c>
      <c r="D37" s="99" t="s">
        <v>675</v>
      </c>
      <c r="E37" s="203" t="s">
        <v>676</v>
      </c>
      <c r="F37" s="138" t="s">
        <v>677</v>
      </c>
      <c r="G37" s="165" t="s">
        <v>678</v>
      </c>
    </row>
    <row r="38" spans="1:7" ht="14.4" x14ac:dyDescent="0.3">
      <c r="A38" s="455"/>
      <c r="B38" s="462"/>
      <c r="C38" s="213" t="s">
        <v>680</v>
      </c>
      <c r="D38" s="99" t="s">
        <v>681</v>
      </c>
      <c r="E38" s="214" t="s">
        <v>682</v>
      </c>
      <c r="F38" s="138"/>
      <c r="G38" s="165"/>
    </row>
    <row r="39" spans="1:7" ht="14.4" x14ac:dyDescent="0.3">
      <c r="A39" s="455"/>
      <c r="B39" s="215" t="s">
        <v>71</v>
      </c>
      <c r="C39" s="138" t="s">
        <v>746</v>
      </c>
      <c r="D39" s="99" t="s">
        <v>747</v>
      </c>
      <c r="E39" s="203" t="s">
        <v>748</v>
      </c>
      <c r="F39" s="138"/>
      <c r="G39" s="165" t="s">
        <v>717</v>
      </c>
    </row>
    <row r="40" spans="1:7" ht="14.4" x14ac:dyDescent="0.3">
      <c r="A40" s="455"/>
      <c r="B40" s="215" t="s">
        <v>57</v>
      </c>
      <c r="C40" s="138" t="s">
        <v>761</v>
      </c>
      <c r="D40" s="216" t="s">
        <v>762</v>
      </c>
      <c r="E40" s="214" t="s">
        <v>763</v>
      </c>
      <c r="F40" s="138"/>
      <c r="G40" s="165"/>
    </row>
    <row r="41" spans="1:7" ht="14.4" x14ac:dyDescent="0.3">
      <c r="A41" s="455"/>
      <c r="B41" s="463" t="s">
        <v>765</v>
      </c>
      <c r="C41" s="138" t="s">
        <v>766</v>
      </c>
      <c r="D41" s="99" t="s">
        <v>767</v>
      </c>
      <c r="E41" s="214" t="s">
        <v>768</v>
      </c>
      <c r="F41" s="138"/>
      <c r="G41" s="165"/>
    </row>
    <row r="42" spans="1:7" ht="15" thickBot="1" x14ac:dyDescent="0.35">
      <c r="A42" s="456"/>
      <c r="B42" s="464"/>
      <c r="C42" s="90"/>
      <c r="D42" s="204" t="s">
        <v>769</v>
      </c>
      <c r="E42" s="90"/>
      <c r="F42" s="90"/>
      <c r="G42" s="93"/>
    </row>
    <row r="43" spans="1:7" ht="14.4" x14ac:dyDescent="0.3">
      <c r="A43" s="452" t="s">
        <v>694</v>
      </c>
      <c r="B43" s="450" t="s">
        <v>695</v>
      </c>
      <c r="C43" s="86" t="s">
        <v>696</v>
      </c>
      <c r="D43" s="87" t="s">
        <v>697</v>
      </c>
      <c r="E43" s="88" t="s">
        <v>698</v>
      </c>
      <c r="F43" s="86" t="s">
        <v>677</v>
      </c>
      <c r="G43" s="89" t="s">
        <v>693</v>
      </c>
    </row>
    <row r="44" spans="1:7" ht="14.4" x14ac:dyDescent="0.3">
      <c r="A44" s="457"/>
      <c r="B44" s="451"/>
      <c r="C44" s="138"/>
      <c r="D44" s="99" t="s">
        <v>699</v>
      </c>
      <c r="E44" s="211"/>
      <c r="F44" s="138"/>
      <c r="G44" s="165"/>
    </row>
    <row r="45" spans="1:7" ht="15" thickBot="1" x14ac:dyDescent="0.35">
      <c r="A45" s="453"/>
      <c r="B45" s="223" t="s">
        <v>733</v>
      </c>
      <c r="C45" s="65" t="s">
        <v>734</v>
      </c>
      <c r="D45" s="66" t="s">
        <v>735</v>
      </c>
      <c r="E45" s="67" t="s">
        <v>736</v>
      </c>
      <c r="F45" s="65"/>
      <c r="G45" s="68" t="s">
        <v>650</v>
      </c>
    </row>
    <row r="46" spans="1:7" ht="21" x14ac:dyDescent="0.4">
      <c r="A46" s="232"/>
    </row>
    <row r="47" spans="1:7" ht="21" x14ac:dyDescent="0.4">
      <c r="A47" s="232"/>
    </row>
    <row r="48" spans="1:7" ht="21" x14ac:dyDescent="0.4">
      <c r="A48" s="232"/>
    </row>
    <row r="49" spans="1:1" ht="21" x14ac:dyDescent="0.4">
      <c r="A49" s="232"/>
    </row>
    <row r="50" spans="1:1" ht="21" x14ac:dyDescent="0.4">
      <c r="A50" s="232"/>
    </row>
    <row r="51" spans="1:1" ht="21" x14ac:dyDescent="0.4">
      <c r="A51" s="232"/>
    </row>
  </sheetData>
  <mergeCells count="21">
    <mergeCell ref="A23:A24"/>
    <mergeCell ref="B23:B24"/>
    <mergeCell ref="B2:B4"/>
    <mergeCell ref="B5:B6"/>
    <mergeCell ref="B7:B8"/>
    <mergeCell ref="B11:B12"/>
    <mergeCell ref="A2:A12"/>
    <mergeCell ref="B14:B16"/>
    <mergeCell ref="B17:B18"/>
    <mergeCell ref="B19:B20"/>
    <mergeCell ref="A14:A21"/>
    <mergeCell ref="B43:B44"/>
    <mergeCell ref="A27:A28"/>
    <mergeCell ref="A29:A30"/>
    <mergeCell ref="A34:A42"/>
    <mergeCell ref="A43:A45"/>
    <mergeCell ref="A31:A32"/>
    <mergeCell ref="B34:B36"/>
    <mergeCell ref="B37:B38"/>
    <mergeCell ref="B41:B42"/>
    <mergeCell ref="B31:B32"/>
  </mergeCells>
  <hyperlinks>
    <hyperlink ref="E2" r:id="rId1" xr:uid="{A48205A3-8A73-4F0D-B5C8-430D15B1D681}"/>
    <hyperlink ref="E3" r:id="rId2" xr:uid="{A4034673-1E4E-4FA2-A258-BAD52157EEFF}"/>
    <hyperlink ref="E4" r:id="rId3" xr:uid="{A8C75F47-6D26-4863-AC74-5C90D5341C98}"/>
    <hyperlink ref="E7" r:id="rId4" xr:uid="{9B67890C-CCA6-40CE-974F-0E736A511056}"/>
    <hyperlink ref="E6" r:id="rId5" xr:uid="{A430D71B-E084-4A05-91E5-2D6252969118}"/>
    <hyperlink ref="E9" r:id="rId6" xr:uid="{FB1E7886-0D64-4D80-A6D7-C2B7C634D89A}"/>
    <hyperlink ref="E10" r:id="rId7" xr:uid="{CA56E1B0-895F-456E-8356-7BAA1C1B8BFE}"/>
    <hyperlink ref="E8" r:id="rId8" xr:uid="{690F8C23-4AC4-4ECB-90F4-C3CD722622BD}"/>
    <hyperlink ref="E41" r:id="rId9" xr:uid="{EBCCAD93-2530-4538-A151-10FBAB9D96ED}"/>
    <hyperlink ref="E40" r:id="rId10" xr:uid="{B5926D0C-0ADB-4F56-9037-5558412F7CAB}"/>
    <hyperlink ref="E39" r:id="rId11" xr:uid="{0736488A-DD2B-42B5-BA3B-AB9EC8B74C8A}"/>
    <hyperlink ref="E38" r:id="rId12" xr:uid="{BC2B33BA-A68F-42E4-9FF1-750E4816DF48}"/>
    <hyperlink ref="E37" r:id="rId13" xr:uid="{390686D9-6B73-4245-B6B3-3B2EC559E45F}"/>
    <hyperlink ref="E36" r:id="rId14" xr:uid="{213649AD-53CB-4C31-BB89-AC6403F09058}"/>
    <hyperlink ref="E35" r:id="rId15" xr:uid="{71AEA333-D4B8-4439-BD88-F1ECE83B9EE0}"/>
    <hyperlink ref="E34" r:id="rId16" xr:uid="{8948E1DE-C1B8-4A9A-9D4F-EC90F6CA83B9}"/>
    <hyperlink ref="E11" r:id="rId17" xr:uid="{F3102D60-3DF6-4B29-A6D4-F39024CF41DD}"/>
    <hyperlink ref="E19" r:id="rId18" xr:uid="{24048825-EFD2-4FD8-8617-E5BF6849B1F7}"/>
    <hyperlink ref="E14" r:id="rId19" xr:uid="{9E7773C7-9C39-45AD-B660-781437E04081}"/>
    <hyperlink ref="E15" r:id="rId20" xr:uid="{62E017D5-AD0A-4B13-B115-6E2CDB5249B3}"/>
    <hyperlink ref="E18" r:id="rId21" xr:uid="{41A8B21A-31D5-4A5A-A503-B2386A1A09DB}"/>
    <hyperlink ref="E21" r:id="rId22" xr:uid="{1DEA9D07-CC6C-40ED-88EA-F4C764317789}"/>
    <hyperlink ref="E16" r:id="rId23" xr:uid="{9D9C8053-379F-4CF9-ABAD-2B791AEA7A5A}"/>
    <hyperlink ref="E20" r:id="rId24" xr:uid="{B50F9583-C5DF-4ACD-8762-D6503A42304F}"/>
    <hyperlink ref="E43" r:id="rId25" xr:uid="{78CBFBFE-608A-4612-A8C4-7929AB5AA7A0}"/>
    <hyperlink ref="E23" r:id="rId26" xr:uid="{DB933DDE-0B17-4019-A130-C0CBCE563D80}"/>
    <hyperlink ref="E24" r:id="rId27" xr:uid="{3503C20D-59B5-4037-8B88-45F91B695D00}"/>
    <hyperlink ref="E26" r:id="rId28" xr:uid="{1925AF5C-1481-48AC-B153-7271589171FB}"/>
    <hyperlink ref="E31" r:id="rId29" xr:uid="{B8201E1F-D910-45D3-90D7-203E1722A63C}"/>
    <hyperlink ref="E32" r:id="rId30" xr:uid="{FE72C36F-104B-4E8D-8B5D-3C7ED5DC1744}"/>
    <hyperlink ref="E13" r:id="rId31" xr:uid="{05DA2CAA-ABAB-4032-9D8C-2F313FED8377}"/>
    <hyperlink ref="E22" r:id="rId32" xr:uid="{B8BE47B8-9BB7-40D0-AD72-2C5FB1E76D2A}"/>
    <hyperlink ref="E45" r:id="rId33" xr:uid="{64C51A0A-5521-4DB6-A153-594D874C5298}"/>
    <hyperlink ref="E29" r:id="rId34" xr:uid="{BF032FA8-CA6B-4117-8475-55CDB47E84F5}"/>
    <hyperlink ref="E30" r:id="rId35" xr:uid="{FBFBCCF4-3522-41D2-9E0E-DD54837F4686}"/>
    <hyperlink ref="E27" r:id="rId36" xr:uid="{CBF4D406-D026-4DFC-A1FD-4390545D6DB9}"/>
    <hyperlink ref="E28" r:id="rId37" xr:uid="{C43BB73B-F496-4335-9040-2FD7E44B8500}"/>
    <hyperlink ref="E25" r:id="rId38" xr:uid="{748F8467-F255-4884-99E0-C7084D3BE83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2CA6C129B0D49807D52D8E03AEC3E" ma:contentTypeVersion="14" ma:contentTypeDescription="Create a new document." ma:contentTypeScope="" ma:versionID="e5a10265db0fbec5a3004efea46f6f99">
  <xsd:schema xmlns:xsd="http://www.w3.org/2001/XMLSchema" xmlns:xs="http://www.w3.org/2001/XMLSchema" xmlns:p="http://schemas.microsoft.com/office/2006/metadata/properties" xmlns:ns2="59ffe689-841e-44e2-92bc-c4c3fd54cd06" xmlns:ns3="140c4b56-db4d-4c19-b2e6-a018b4c2b535" targetNamespace="http://schemas.microsoft.com/office/2006/metadata/properties" ma:root="true" ma:fieldsID="26e3949152d0780b756abbc50cccd577" ns2:_="" ns3:_="">
    <xsd:import namespace="59ffe689-841e-44e2-92bc-c4c3fd54cd06"/>
    <xsd:import namespace="140c4b56-db4d-4c19-b2e6-a018b4c2b5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fe689-841e-44e2-92bc-c4c3fd54cd0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da7c5da-013b-4596-a73d-1a2f2188c3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c4b56-db4d-4c19-b2e6-a018b4c2b5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82dfb24-1a1e-4c27-b33a-10ba2dc65b2e}" ma:internalName="TaxCatchAll" ma:showField="CatchAllData" ma:web="140c4b56-db4d-4c19-b2e6-a018b4c2b5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0c4b56-db4d-4c19-b2e6-a018b4c2b535" xsi:nil="true"/>
    <lcf76f155ced4ddcb4097134ff3c332f xmlns="59ffe689-841e-44e2-92bc-c4c3fd54cd0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E6C3B0-F25B-4B7D-B3A6-7666B7B13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286C2C-2227-44EB-B072-ABEE2FEBE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fe689-841e-44e2-92bc-c4c3fd54cd06"/>
    <ds:schemaRef ds:uri="140c4b56-db4d-4c19-b2e6-a018b4c2b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56382E-83C4-4D30-934F-334678F7AE38}">
  <ds:schemaRefs>
    <ds:schemaRef ds:uri="http://schemas.microsoft.com/office/2006/metadata/properties"/>
    <ds:schemaRef ds:uri="http://www.w3.org/2000/xmlns/"/>
    <ds:schemaRef ds:uri="140c4b56-db4d-4c19-b2e6-a018b4c2b535"/>
    <ds:schemaRef ds:uri="http://www.w3.org/2001/XMLSchema-instance"/>
    <ds:schemaRef ds:uri="59ffe689-841e-44e2-92bc-c4c3fd54cd06"/>
    <ds:schemaRef ds:uri="http://schemas.microsoft.com/office/infopath/2007/PartnerControls"/>
    <ds:schemaRef ds:uri="4fa9276d-fbc9-4d99-9ccb-a7b7598312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COS</vt:lpstr>
      <vt:lpstr>LAB</vt:lpstr>
      <vt:lpstr>Export</vt:lpstr>
      <vt:lpstr>Supplier info</vt:lpstr>
      <vt:lpstr>Verblyf</vt:lpstr>
      <vt:lpstr>Sheet1</vt:lpstr>
      <vt:lpstr>COS!Print_Area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Lambrecht Botha</dc:creator>
  <cp:keywords/>
  <dc:description/>
  <cp:lastModifiedBy>Lambrecht Botha</cp:lastModifiedBy>
  <cp:revision/>
  <dcterms:created xsi:type="dcterms:W3CDTF">2024-02-09T08:30:45Z</dcterms:created>
  <dcterms:modified xsi:type="dcterms:W3CDTF">2025-04-19T03:51:28Z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0x010100A6A2CA6C129B0D49807D52D8E03AEC3E</vt:lpwstr>
  </property>
  <property fmtid="{D5CDD505-2E9C-101B-9397-08002B2CF9AE}" pid="3" name="MediaServiceImageTags">
    <vt:lpwstr/>
  </property>
</Properties>
</file>