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200ddc7e8ce047/Documents/UdeC/MagisterCD/FEDA/tareas/tarea3/"/>
    </mc:Choice>
  </mc:AlternateContent>
  <xr:revisionPtr revIDLastSave="47" documentId="8_{2EF2FD96-D5F8-44F7-8B78-6FC2CC7011F4}" xr6:coauthVersionLast="47" xr6:coauthVersionMax="47" xr10:uidLastSave="{EDAEECFB-0475-4A84-B0E6-44ECE0070138}"/>
  <bookViews>
    <workbookView xWindow="-28920" yWindow="5130" windowWidth="29040" windowHeight="15720" xr2:uid="{5E9471C0-0A31-4983-9DEC-0A3C615B2C62}"/>
  </bookViews>
  <sheets>
    <sheet name="resultados_busqueda" sheetId="2" r:id="rId1"/>
    <sheet name="Hoja1" sheetId="1" r:id="rId2"/>
  </sheets>
  <definedNames>
    <definedName name="DatosExternos_1" localSheetId="0" hidden="1">'resultados_busqueda'!$A$1:$L$51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2" l="1"/>
  <c r="O17" i="2"/>
  <c r="P16" i="2"/>
  <c r="O16" i="2"/>
  <c r="P15" i="2"/>
  <c r="O15" i="2"/>
  <c r="P14" i="2"/>
  <c r="O14" i="2"/>
  <c r="P13" i="2"/>
  <c r="O13" i="2"/>
  <c r="P12" i="2"/>
  <c r="O12" i="2"/>
  <c r="P11" i="2"/>
  <c r="O11" i="2"/>
  <c r="P10" i="2"/>
  <c r="O10" i="2"/>
  <c r="P9" i="2"/>
  <c r="O9" i="2"/>
  <c r="P8" i="2"/>
  <c r="O8" i="2"/>
  <c r="P7" i="2"/>
  <c r="O7" i="2"/>
  <c r="P6" i="2"/>
  <c r="O6" i="2"/>
  <c r="B54" i="2"/>
  <c r="C54" i="2"/>
  <c r="D54" i="2"/>
  <c r="E54" i="2"/>
  <c r="F54" i="2"/>
  <c r="G54" i="2"/>
  <c r="H54" i="2"/>
  <c r="I54" i="2"/>
  <c r="J54" i="2"/>
  <c r="K54" i="2"/>
  <c r="L54" i="2"/>
  <c r="B55" i="2"/>
  <c r="C55" i="2"/>
  <c r="D55" i="2"/>
  <c r="E55" i="2"/>
  <c r="F55" i="2"/>
  <c r="G55" i="2"/>
  <c r="H55" i="2"/>
  <c r="I55" i="2"/>
  <c r="J55" i="2"/>
  <c r="K55" i="2"/>
  <c r="L55" i="2"/>
  <c r="A55" i="2"/>
  <c r="A5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AF8AC-01A3-4735-8B97-8EBB1AA95CDF}" keepAlive="1" name="Consulta - resultados_busqueda" description="Conexión a la consulta 'resultados_busqueda' en el libro." type="5" refreshedVersion="8" background="1" saveData="1">
    <dbPr connection="Provider=Microsoft.Mashup.OleDb.1;Data Source=$Workbook$;Location=resultados_busqueda;Extended Properties=&quot;&quot;" command="SELECT * FROM [resultados_busqueda]"/>
  </connection>
</connections>
</file>

<file path=xl/sharedStrings.xml><?xml version="1.0" encoding="utf-8"?>
<sst xmlns="http://schemas.openxmlformats.org/spreadsheetml/2006/main" count="26" uniqueCount="26">
  <si>
    <t>HC_ID_si(us)</t>
  </si>
  <si>
    <t>HC_SN_si(us)</t>
  </si>
  <si>
    <t>HA_ID_si(us)</t>
  </si>
  <si>
    <t>HA_SN_si(us)</t>
  </si>
  <si>
    <t>BST_ID_si(us)</t>
  </si>
  <si>
    <t>BST_SN_si(us)</t>
  </si>
  <si>
    <t>HC_ID_no(us)</t>
  </si>
  <si>
    <t>HC_SN_no(us)</t>
  </si>
  <si>
    <t>HA_ID_no(us)</t>
  </si>
  <si>
    <t>HA_SN_no(us)</t>
  </si>
  <si>
    <t>BST_ID_no(us)</t>
  </si>
  <si>
    <t>BST_SN_no(us)</t>
  </si>
  <si>
    <t>MEDIA</t>
  </si>
  <si>
    <t>VARIANCIA</t>
  </si>
  <si>
    <t>Hash Cerrado busqueda exitosa por ID</t>
  </si>
  <si>
    <t>Hash Cerrado busqueda exitosa por ScreenName</t>
  </si>
  <si>
    <t>Hash Abierto busqueda exitosa por ID</t>
  </si>
  <si>
    <t>Hash Abierto busqueda exitosa por ScreenName</t>
  </si>
  <si>
    <t>BST busqueda exitosa por ID</t>
  </si>
  <si>
    <t>BST busqueda exitosa por ScreenName</t>
  </si>
  <si>
    <t>Hash Cerrado busqueda fallida por ID</t>
  </si>
  <si>
    <t>Hash Cerrado busqueda fallida por ScreenName</t>
  </si>
  <si>
    <t>Hash Abierto busqueda fallida por ID</t>
  </si>
  <si>
    <t>Hash Abierto busqueda fallida por ScreenName</t>
  </si>
  <si>
    <t>BST busqueda fallida por ID</t>
  </si>
  <si>
    <t>BST busqueda fallida por ScreenName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</si>
</sst>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5" formatCode="_ * #,##0.00_ ;_ * \-#,##0.00_ ;_ * &quot;-&quot;_ ;_ 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165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078EA3-B74B-47E9-A015-9A0FDD93CD5E}" autoFormatId="16" applyNumberFormats="0" applyBorderFormats="0" applyFontFormats="0" applyPatternFormats="0" applyAlignmentFormats="0" applyWidthHeightFormats="0">
  <queryTableRefresh nextId="13">
    <queryTableFields count="12">
      <queryTableField id="1" name="HC_ID_si(us)" tableColumnId="1"/>
      <queryTableField id="2" name="HC_SN_si(us)" tableColumnId="2"/>
      <queryTableField id="3" name="HA_ID_si(us)" tableColumnId="3"/>
      <queryTableField id="4" name="HA_SN_si(us)" tableColumnId="4"/>
      <queryTableField id="5" name="BST_ID_si(us)" tableColumnId="5"/>
      <queryTableField id="6" name="BST_SN_si(us)" tableColumnId="6"/>
      <queryTableField id="7" name="HC_ID_no(us)" tableColumnId="7"/>
      <queryTableField id="8" name="HC_SN_no(us)" tableColumnId="8"/>
      <queryTableField id="9" name="HA_ID_no(us)" tableColumnId="9"/>
      <queryTableField id="10" name="HA_SN_no(us)" tableColumnId="10"/>
      <queryTableField id="11" name="BST_ID_no(us)" tableColumnId="11"/>
      <queryTableField id="12" name="BST_SN_no(us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C663DA-2974-41C1-909F-56961678D5E7}" name="resultados_busqueda" displayName="resultados_busqueda" ref="A1:L51" tableType="queryTable" totalsRowShown="0">
  <autoFilter ref="A1:L51" xr:uid="{30C663DA-2974-41C1-909F-56961678D5E7}"/>
  <tableColumns count="12">
    <tableColumn id="1" xr3:uid="{E899BE4B-C294-4978-8E5D-ED1AEDEEC380}" uniqueName="1" name="HC_ID_si(us)" queryTableFieldId="1"/>
    <tableColumn id="2" xr3:uid="{82C72FC3-481C-4CE5-BA9D-BA361E8817B4}" uniqueName="2" name="HC_SN_si(us)" queryTableFieldId="2"/>
    <tableColumn id="3" xr3:uid="{9EF7F9F4-FAD9-4B57-92DB-9F4152775C8D}" uniqueName="3" name="HA_ID_si(us)" queryTableFieldId="3"/>
    <tableColumn id="4" xr3:uid="{5F47C61F-79B1-45F3-BF43-7BB3A6745269}" uniqueName="4" name="HA_SN_si(us)" queryTableFieldId="4"/>
    <tableColumn id="5" xr3:uid="{D060A34A-5540-48B6-B439-78FFE2B4622A}" uniqueName="5" name="BST_ID_si(us)" queryTableFieldId="5"/>
    <tableColumn id="6" xr3:uid="{6B26D3B5-6978-4C22-805D-037E9630E8F3}" uniqueName="6" name="BST_SN_si(us)" queryTableFieldId="6"/>
    <tableColumn id="7" xr3:uid="{D837EBE7-6E0C-4F24-B862-7161B3A983BD}" uniqueName="7" name="HC_ID_no(us)" queryTableFieldId="7"/>
    <tableColumn id="8" xr3:uid="{4BE1DE4D-F625-4AFE-B5F0-87D84EB4E99C}" uniqueName="8" name="HC_SN_no(us)" queryTableFieldId="8"/>
    <tableColumn id="9" xr3:uid="{B3D0834E-57E7-41C5-B8E5-B044D9810EBC}" uniqueName="9" name="HA_ID_no(us)" queryTableFieldId="9"/>
    <tableColumn id="10" xr3:uid="{93BE31DD-4B17-4653-BA20-54775132F163}" uniqueName="10" name="HA_SN_no(us)" queryTableFieldId="10"/>
    <tableColumn id="11" xr3:uid="{B77BD0B5-109B-4091-B7B9-FE8FD5C2E20C}" uniqueName="11" name="BST_ID_no(us)" queryTableFieldId="11"/>
    <tableColumn id="12" xr3:uid="{C0898F8E-827F-41C3-8E8F-38CB3142FEDF}" uniqueName="12" name="BST_SN_no(us)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B34A-F464-408E-AACA-6906641E2979}">
  <dimension ref="A1:P55"/>
  <sheetViews>
    <sheetView tabSelected="1" workbookViewId="0">
      <selection activeCell="P6" sqref="P6:P17"/>
    </sheetView>
  </sheetViews>
  <sheetFormatPr baseColWidth="10" defaultRowHeight="14.4" x14ac:dyDescent="0.3"/>
  <cols>
    <col min="1" max="1" width="14.5546875" bestFit="1" customWidth="1"/>
    <col min="2" max="2" width="15.109375" bestFit="1" customWidth="1"/>
    <col min="3" max="3" width="14.33203125" bestFit="1" customWidth="1"/>
    <col min="4" max="4" width="14.88671875" bestFit="1" customWidth="1"/>
    <col min="5" max="5" width="15" bestFit="1" customWidth="1"/>
    <col min="6" max="6" width="15.5546875" bestFit="1" customWidth="1"/>
    <col min="7" max="7" width="15.21875" bestFit="1" customWidth="1"/>
    <col min="8" max="8" width="15.77734375" bestFit="1" customWidth="1"/>
    <col min="9" max="9" width="15" bestFit="1" customWidth="1"/>
    <col min="10" max="10" width="15.5546875" bestFit="1" customWidth="1"/>
    <col min="11" max="11" width="15.6640625" bestFit="1" customWidth="1"/>
    <col min="12" max="12" width="16.21875" bestFit="1" customWidth="1"/>
    <col min="14" max="14" width="44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19</v>
      </c>
      <c r="B2">
        <v>8</v>
      </c>
      <c r="C2">
        <v>28</v>
      </c>
      <c r="D2">
        <v>27</v>
      </c>
      <c r="E2">
        <v>52</v>
      </c>
      <c r="F2">
        <v>70</v>
      </c>
      <c r="G2">
        <v>15</v>
      </c>
      <c r="H2">
        <v>29</v>
      </c>
      <c r="I2">
        <v>11</v>
      </c>
      <c r="J2">
        <v>21</v>
      </c>
      <c r="K2">
        <v>1</v>
      </c>
      <c r="L2">
        <v>10</v>
      </c>
    </row>
    <row r="3" spans="1:16" x14ac:dyDescent="0.3">
      <c r="A3">
        <v>32</v>
      </c>
      <c r="B3">
        <v>14</v>
      </c>
      <c r="C3">
        <v>39</v>
      </c>
      <c r="D3">
        <v>23</v>
      </c>
      <c r="E3">
        <v>53</v>
      </c>
      <c r="F3">
        <v>38</v>
      </c>
      <c r="G3">
        <v>7</v>
      </c>
      <c r="H3">
        <v>12</v>
      </c>
      <c r="I3">
        <v>5</v>
      </c>
      <c r="J3">
        <v>9</v>
      </c>
      <c r="K3">
        <v>0</v>
      </c>
      <c r="L3">
        <v>9</v>
      </c>
    </row>
    <row r="4" spans="1:16" x14ac:dyDescent="0.3">
      <c r="A4">
        <v>46</v>
      </c>
      <c r="B4">
        <v>14</v>
      </c>
      <c r="C4">
        <v>38</v>
      </c>
      <c r="D4">
        <v>24</v>
      </c>
      <c r="E4">
        <v>95</v>
      </c>
      <c r="F4">
        <v>149</v>
      </c>
      <c r="G4">
        <v>31</v>
      </c>
      <c r="H4">
        <v>33</v>
      </c>
      <c r="I4">
        <v>12</v>
      </c>
      <c r="J4">
        <v>24</v>
      </c>
      <c r="K4">
        <v>0</v>
      </c>
      <c r="L4">
        <v>24</v>
      </c>
    </row>
    <row r="5" spans="1:16" x14ac:dyDescent="0.3">
      <c r="A5">
        <v>8</v>
      </c>
      <c r="B5">
        <v>4</v>
      </c>
      <c r="C5">
        <v>8</v>
      </c>
      <c r="D5">
        <v>6</v>
      </c>
      <c r="E5">
        <v>15</v>
      </c>
      <c r="F5">
        <v>29</v>
      </c>
      <c r="G5">
        <v>5</v>
      </c>
      <c r="H5">
        <v>10</v>
      </c>
      <c r="I5">
        <v>4</v>
      </c>
      <c r="J5">
        <v>8</v>
      </c>
      <c r="K5">
        <v>1</v>
      </c>
      <c r="L5">
        <v>8</v>
      </c>
      <c r="O5" t="s">
        <v>12</v>
      </c>
      <c r="P5" t="s">
        <v>13</v>
      </c>
    </row>
    <row r="6" spans="1:16" x14ac:dyDescent="0.3">
      <c r="A6">
        <v>6</v>
      </c>
      <c r="B6">
        <v>3</v>
      </c>
      <c r="C6">
        <v>6</v>
      </c>
      <c r="D6">
        <v>4</v>
      </c>
      <c r="E6">
        <v>14</v>
      </c>
      <c r="F6">
        <v>26</v>
      </c>
      <c r="G6">
        <v>5</v>
      </c>
      <c r="H6">
        <v>9</v>
      </c>
      <c r="I6">
        <v>3</v>
      </c>
      <c r="J6">
        <v>7</v>
      </c>
      <c r="K6">
        <v>0</v>
      </c>
      <c r="L6">
        <v>9</v>
      </c>
      <c r="N6" s="1" t="s">
        <v>14</v>
      </c>
      <c r="O6">
        <f>AVERAGE(resultados_busqueda[HC_ID_si(us)])</f>
        <v>7.96</v>
      </c>
      <c r="P6" s="2">
        <f>_xlfn.VAR.S(resultados_busqueda[HC_ID_si(us)])</f>
        <v>57.345306122448982</v>
      </c>
    </row>
    <row r="7" spans="1:16" x14ac:dyDescent="0.3">
      <c r="A7">
        <v>7</v>
      </c>
      <c r="B7">
        <v>4</v>
      </c>
      <c r="C7">
        <v>7</v>
      </c>
      <c r="D7">
        <v>4</v>
      </c>
      <c r="E7">
        <v>15</v>
      </c>
      <c r="F7">
        <v>32</v>
      </c>
      <c r="G7">
        <v>6</v>
      </c>
      <c r="H7">
        <v>10</v>
      </c>
      <c r="I7">
        <v>4</v>
      </c>
      <c r="J7">
        <v>8</v>
      </c>
      <c r="K7">
        <v>0</v>
      </c>
      <c r="L7">
        <v>9</v>
      </c>
      <c r="N7" s="1" t="s">
        <v>15</v>
      </c>
      <c r="O7">
        <f>AVERAGE(resultados_busqueda[HC_SN_si(us)])</f>
        <v>4.0199999999999996</v>
      </c>
      <c r="P7" s="2">
        <f>_xlfn.VAR.S(resultados_busqueda[HC_SN_si(us)])</f>
        <v>7.6934693877551021</v>
      </c>
    </row>
    <row r="8" spans="1:16" x14ac:dyDescent="0.3">
      <c r="A8">
        <v>7</v>
      </c>
      <c r="B8">
        <v>4</v>
      </c>
      <c r="C8">
        <v>8</v>
      </c>
      <c r="D8">
        <v>5</v>
      </c>
      <c r="E8">
        <v>17</v>
      </c>
      <c r="F8">
        <v>38</v>
      </c>
      <c r="G8">
        <v>6</v>
      </c>
      <c r="H8">
        <v>11</v>
      </c>
      <c r="I8">
        <v>4</v>
      </c>
      <c r="J8">
        <v>8</v>
      </c>
      <c r="K8">
        <v>1</v>
      </c>
      <c r="L8">
        <v>9</v>
      </c>
      <c r="N8" s="1" t="s">
        <v>16</v>
      </c>
      <c r="O8">
        <f>AVERAGE(resultados_busqueda[HA_ID_si(us)])</f>
        <v>7.92</v>
      </c>
      <c r="P8" s="2">
        <f>_xlfn.VAR.S(resultados_busqueda[HA_ID_si(us)])</f>
        <v>53.993469387755098</v>
      </c>
    </row>
    <row r="9" spans="1:16" x14ac:dyDescent="0.3">
      <c r="A9">
        <v>7</v>
      </c>
      <c r="B9">
        <v>4</v>
      </c>
      <c r="C9">
        <v>7</v>
      </c>
      <c r="D9">
        <v>4</v>
      </c>
      <c r="E9">
        <v>15</v>
      </c>
      <c r="F9">
        <v>32</v>
      </c>
      <c r="G9">
        <v>6</v>
      </c>
      <c r="H9">
        <v>10</v>
      </c>
      <c r="I9">
        <v>4</v>
      </c>
      <c r="J9">
        <v>7</v>
      </c>
      <c r="K9">
        <v>0</v>
      </c>
      <c r="L9">
        <v>9</v>
      </c>
      <c r="N9" s="1" t="s">
        <v>17</v>
      </c>
      <c r="O9">
        <f>AVERAGE(resultados_busqueda[HA_SN_si(us)])</f>
        <v>5.3</v>
      </c>
      <c r="P9" s="2">
        <f>_xlfn.VAR.S(resultados_busqueda[HA_SN_si(us)])</f>
        <v>26.622448979591837</v>
      </c>
    </row>
    <row r="10" spans="1:16" x14ac:dyDescent="0.3">
      <c r="A10">
        <v>7</v>
      </c>
      <c r="B10">
        <v>4</v>
      </c>
      <c r="C10">
        <v>7</v>
      </c>
      <c r="D10">
        <v>4</v>
      </c>
      <c r="E10">
        <v>15</v>
      </c>
      <c r="F10">
        <v>32</v>
      </c>
      <c r="G10">
        <v>6</v>
      </c>
      <c r="H10">
        <v>11</v>
      </c>
      <c r="I10">
        <v>4</v>
      </c>
      <c r="J10">
        <v>8</v>
      </c>
      <c r="K10">
        <v>0</v>
      </c>
      <c r="L10">
        <v>9</v>
      </c>
      <c r="N10" s="1" t="s">
        <v>18</v>
      </c>
      <c r="O10">
        <f>AVERAGE(resultados_busqueda[BST_ID_si(us)])</f>
        <v>17.64</v>
      </c>
      <c r="P10" s="2">
        <f>_xlfn.VAR.S(resultados_busqueda[BST_ID_si(us)])</f>
        <v>332.68408163265309</v>
      </c>
    </row>
    <row r="11" spans="1:16" x14ac:dyDescent="0.3">
      <c r="A11">
        <v>12</v>
      </c>
      <c r="B11">
        <v>6</v>
      </c>
      <c r="C11">
        <v>14</v>
      </c>
      <c r="D11">
        <v>9</v>
      </c>
      <c r="E11">
        <v>94</v>
      </c>
      <c r="F11">
        <v>153</v>
      </c>
      <c r="G11">
        <v>19</v>
      </c>
      <c r="H11">
        <v>31</v>
      </c>
      <c r="I11">
        <v>13</v>
      </c>
      <c r="J11">
        <v>25</v>
      </c>
      <c r="K11">
        <v>1</v>
      </c>
      <c r="L11">
        <v>10</v>
      </c>
      <c r="N11" s="1" t="s">
        <v>19</v>
      </c>
      <c r="O11">
        <f>AVERAGE(resultados_busqueda[BST_SN_si(us)])</f>
        <v>31.58</v>
      </c>
      <c r="P11" s="2">
        <f>_xlfn.VAR.S(resultados_busqueda[BST_SN_si(us)])</f>
        <v>716.77918367346945</v>
      </c>
    </row>
    <row r="12" spans="1:16" x14ac:dyDescent="0.3">
      <c r="A12">
        <v>7</v>
      </c>
      <c r="B12">
        <v>4</v>
      </c>
      <c r="C12">
        <v>7</v>
      </c>
      <c r="D12">
        <v>5</v>
      </c>
      <c r="E12">
        <v>15</v>
      </c>
      <c r="F12">
        <v>32</v>
      </c>
      <c r="G12">
        <v>6</v>
      </c>
      <c r="H12">
        <v>10</v>
      </c>
      <c r="I12">
        <v>4</v>
      </c>
      <c r="J12">
        <v>8</v>
      </c>
      <c r="K12">
        <v>1</v>
      </c>
      <c r="L12">
        <v>9</v>
      </c>
      <c r="N12" s="1" t="s">
        <v>20</v>
      </c>
      <c r="O12">
        <f>AVERAGE(resultados_busqueda[HC_ID_no(us)])</f>
        <v>6.24</v>
      </c>
      <c r="P12" s="2">
        <f>_xlfn.VAR.S(resultados_busqueda[HC_ID_no(us)])</f>
        <v>19.288163265306121</v>
      </c>
    </row>
    <row r="13" spans="1:16" x14ac:dyDescent="0.3">
      <c r="A13">
        <v>6</v>
      </c>
      <c r="B13">
        <v>3</v>
      </c>
      <c r="C13">
        <v>6</v>
      </c>
      <c r="D13">
        <v>4</v>
      </c>
      <c r="E13">
        <v>14</v>
      </c>
      <c r="F13">
        <v>25</v>
      </c>
      <c r="G13">
        <v>5</v>
      </c>
      <c r="H13">
        <v>9</v>
      </c>
      <c r="I13">
        <v>3</v>
      </c>
      <c r="J13">
        <v>7</v>
      </c>
      <c r="K13">
        <v>0</v>
      </c>
      <c r="L13">
        <v>9</v>
      </c>
      <c r="N13" s="1" t="s">
        <v>21</v>
      </c>
      <c r="O13">
        <f>AVERAGE(resultados_busqueda[HC_SN_no(us)])</f>
        <v>11.9</v>
      </c>
      <c r="P13" s="2">
        <f>_xlfn.VAR.S(resultados_busqueda[HC_SN_no(us)])</f>
        <v>80.744897959183675</v>
      </c>
    </row>
    <row r="14" spans="1:16" x14ac:dyDescent="0.3">
      <c r="A14">
        <v>8</v>
      </c>
      <c r="B14">
        <v>4</v>
      </c>
      <c r="C14">
        <v>7</v>
      </c>
      <c r="D14">
        <v>5</v>
      </c>
      <c r="E14">
        <v>17</v>
      </c>
      <c r="F14">
        <v>34</v>
      </c>
      <c r="G14">
        <v>6</v>
      </c>
      <c r="H14">
        <v>11</v>
      </c>
      <c r="I14">
        <v>4</v>
      </c>
      <c r="J14">
        <v>8</v>
      </c>
      <c r="K14">
        <v>1</v>
      </c>
      <c r="L14">
        <v>9</v>
      </c>
      <c r="N14" s="1" t="s">
        <v>22</v>
      </c>
      <c r="O14">
        <f>AVERAGE(resultados_busqueda[HA_ID_no(us)])</f>
        <v>4.3</v>
      </c>
      <c r="P14" s="2">
        <f>_xlfn.VAR.S(resultados_busqueda[HA_ID_no(us)])</f>
        <v>7.3979591836734695</v>
      </c>
    </row>
    <row r="15" spans="1:16" x14ac:dyDescent="0.3">
      <c r="A15">
        <v>7</v>
      </c>
      <c r="B15">
        <v>4</v>
      </c>
      <c r="C15">
        <v>6</v>
      </c>
      <c r="D15">
        <v>4</v>
      </c>
      <c r="E15">
        <v>15</v>
      </c>
      <c r="F15">
        <v>32</v>
      </c>
      <c r="G15">
        <v>6</v>
      </c>
      <c r="H15">
        <v>10</v>
      </c>
      <c r="I15">
        <v>4</v>
      </c>
      <c r="J15">
        <v>8</v>
      </c>
      <c r="K15">
        <v>0</v>
      </c>
      <c r="L15">
        <v>9</v>
      </c>
      <c r="N15" s="1" t="s">
        <v>23</v>
      </c>
      <c r="O15">
        <f>AVERAGE(resultados_busqueda[HA_SN_no(us)])</f>
        <v>8.4600000000000009</v>
      </c>
      <c r="P15" s="2">
        <f>_xlfn.VAR.S(resultados_busqueda[HA_SN_no(us)])</f>
        <v>19.233061224489798</v>
      </c>
    </row>
    <row r="16" spans="1:16" x14ac:dyDescent="0.3">
      <c r="A16">
        <v>26</v>
      </c>
      <c r="B16">
        <v>3</v>
      </c>
      <c r="C16">
        <v>6</v>
      </c>
      <c r="D16">
        <v>4</v>
      </c>
      <c r="E16">
        <v>14</v>
      </c>
      <c r="F16">
        <v>25</v>
      </c>
      <c r="G16">
        <v>5</v>
      </c>
      <c r="H16">
        <v>9</v>
      </c>
      <c r="I16">
        <v>4</v>
      </c>
      <c r="J16">
        <v>7</v>
      </c>
      <c r="K16">
        <v>0</v>
      </c>
      <c r="L16">
        <v>9</v>
      </c>
      <c r="N16" s="1" t="s">
        <v>24</v>
      </c>
      <c r="O16">
        <f>AVERAGE(resultados_busqueda[BST_ID_no(us)])</f>
        <v>0.32</v>
      </c>
      <c r="P16" s="2">
        <f>_xlfn.VAR.S(resultados_busqueda[BST_ID_no(us)])</f>
        <v>0.22204081632653058</v>
      </c>
    </row>
    <row r="17" spans="1:16" x14ac:dyDescent="0.3">
      <c r="A17">
        <v>5</v>
      </c>
      <c r="B17">
        <v>3</v>
      </c>
      <c r="C17">
        <v>6</v>
      </c>
      <c r="D17">
        <v>4</v>
      </c>
      <c r="E17">
        <v>13</v>
      </c>
      <c r="F17">
        <v>24</v>
      </c>
      <c r="G17">
        <v>5</v>
      </c>
      <c r="H17">
        <v>9</v>
      </c>
      <c r="I17">
        <v>3</v>
      </c>
      <c r="J17">
        <v>8</v>
      </c>
      <c r="K17">
        <v>1</v>
      </c>
      <c r="L17">
        <v>8</v>
      </c>
      <c r="N17" s="1" t="s">
        <v>25</v>
      </c>
      <c r="O17">
        <f>AVERAGE(resultados_busqueda[BST_SN_no(us)])</f>
        <v>9.0399999999999991</v>
      </c>
      <c r="P17" s="2">
        <f>_xlfn.VAR.S(resultados_busqueda[BST_SN_no(us)])</f>
        <v>4.9371428571428586</v>
      </c>
    </row>
    <row r="18" spans="1:16" x14ac:dyDescent="0.3">
      <c r="A18">
        <v>5</v>
      </c>
      <c r="B18">
        <v>3</v>
      </c>
      <c r="C18">
        <v>6</v>
      </c>
      <c r="D18">
        <v>4</v>
      </c>
      <c r="E18">
        <v>12</v>
      </c>
      <c r="F18">
        <v>24</v>
      </c>
      <c r="G18">
        <v>5</v>
      </c>
      <c r="H18">
        <v>9</v>
      </c>
      <c r="I18">
        <v>4</v>
      </c>
      <c r="J18">
        <v>7</v>
      </c>
      <c r="K18">
        <v>0</v>
      </c>
      <c r="L18">
        <v>8</v>
      </c>
    </row>
    <row r="19" spans="1:16" x14ac:dyDescent="0.3">
      <c r="A19">
        <v>5</v>
      </c>
      <c r="B19">
        <v>3</v>
      </c>
      <c r="C19">
        <v>6</v>
      </c>
      <c r="D19">
        <v>4</v>
      </c>
      <c r="E19">
        <v>13</v>
      </c>
      <c r="F19">
        <v>24</v>
      </c>
      <c r="G19">
        <v>5</v>
      </c>
      <c r="H19">
        <v>9</v>
      </c>
      <c r="I19">
        <v>4</v>
      </c>
      <c r="J19">
        <v>7</v>
      </c>
      <c r="K19">
        <v>0</v>
      </c>
      <c r="L19">
        <v>9</v>
      </c>
    </row>
    <row r="20" spans="1:16" x14ac:dyDescent="0.3">
      <c r="A20">
        <v>5</v>
      </c>
      <c r="B20">
        <v>3</v>
      </c>
      <c r="C20">
        <v>6</v>
      </c>
      <c r="D20">
        <v>4</v>
      </c>
      <c r="E20">
        <v>12</v>
      </c>
      <c r="F20">
        <v>24</v>
      </c>
      <c r="G20">
        <v>5</v>
      </c>
      <c r="H20">
        <v>9</v>
      </c>
      <c r="I20">
        <v>4</v>
      </c>
      <c r="J20">
        <v>8</v>
      </c>
      <c r="K20">
        <v>0</v>
      </c>
      <c r="L20">
        <v>8</v>
      </c>
    </row>
    <row r="21" spans="1:16" x14ac:dyDescent="0.3">
      <c r="A21">
        <v>5</v>
      </c>
      <c r="B21">
        <v>3</v>
      </c>
      <c r="C21">
        <v>6</v>
      </c>
      <c r="D21">
        <v>4</v>
      </c>
      <c r="E21">
        <v>13</v>
      </c>
      <c r="F21">
        <v>24</v>
      </c>
      <c r="G21">
        <v>5</v>
      </c>
      <c r="H21">
        <v>9</v>
      </c>
      <c r="I21">
        <v>4</v>
      </c>
      <c r="J21">
        <v>7</v>
      </c>
      <c r="K21">
        <v>0</v>
      </c>
      <c r="L21">
        <v>8</v>
      </c>
    </row>
    <row r="22" spans="1:16" x14ac:dyDescent="0.3">
      <c r="A22">
        <v>6</v>
      </c>
      <c r="B22">
        <v>3</v>
      </c>
      <c r="C22">
        <v>7</v>
      </c>
      <c r="D22">
        <v>4</v>
      </c>
      <c r="E22">
        <v>15</v>
      </c>
      <c r="F22">
        <v>26</v>
      </c>
      <c r="G22">
        <v>5</v>
      </c>
      <c r="H22">
        <v>9</v>
      </c>
      <c r="I22">
        <v>4</v>
      </c>
      <c r="J22">
        <v>8</v>
      </c>
      <c r="K22">
        <v>1</v>
      </c>
      <c r="L22">
        <v>9</v>
      </c>
    </row>
    <row r="23" spans="1:16" x14ac:dyDescent="0.3">
      <c r="A23">
        <v>8</v>
      </c>
      <c r="B23">
        <v>4</v>
      </c>
      <c r="C23">
        <v>7</v>
      </c>
      <c r="D23">
        <v>6</v>
      </c>
      <c r="E23">
        <v>17</v>
      </c>
      <c r="F23">
        <v>36</v>
      </c>
      <c r="G23">
        <v>6</v>
      </c>
      <c r="H23">
        <v>11</v>
      </c>
      <c r="I23">
        <v>4</v>
      </c>
      <c r="J23">
        <v>8</v>
      </c>
      <c r="K23">
        <v>1</v>
      </c>
      <c r="L23">
        <v>9</v>
      </c>
    </row>
    <row r="24" spans="1:16" x14ac:dyDescent="0.3">
      <c r="A24">
        <v>7</v>
      </c>
      <c r="B24">
        <v>4</v>
      </c>
      <c r="C24">
        <v>7</v>
      </c>
      <c r="D24">
        <v>4</v>
      </c>
      <c r="E24">
        <v>15</v>
      </c>
      <c r="F24">
        <v>32</v>
      </c>
      <c r="G24">
        <v>6</v>
      </c>
      <c r="H24">
        <v>10</v>
      </c>
      <c r="I24">
        <v>4</v>
      </c>
      <c r="J24">
        <v>7</v>
      </c>
      <c r="K24">
        <v>1</v>
      </c>
      <c r="L24">
        <v>9</v>
      </c>
    </row>
    <row r="25" spans="1:16" x14ac:dyDescent="0.3">
      <c r="A25">
        <v>7</v>
      </c>
      <c r="B25">
        <v>4</v>
      </c>
      <c r="C25">
        <v>9</v>
      </c>
      <c r="D25">
        <v>6</v>
      </c>
      <c r="E25">
        <v>20</v>
      </c>
      <c r="F25">
        <v>33</v>
      </c>
      <c r="G25">
        <v>6</v>
      </c>
      <c r="H25">
        <v>10</v>
      </c>
      <c r="I25">
        <v>5</v>
      </c>
      <c r="J25">
        <v>10</v>
      </c>
      <c r="K25">
        <v>0</v>
      </c>
      <c r="L25">
        <v>9</v>
      </c>
    </row>
    <row r="26" spans="1:16" x14ac:dyDescent="0.3">
      <c r="A26">
        <v>6</v>
      </c>
      <c r="B26">
        <v>3</v>
      </c>
      <c r="C26">
        <v>6</v>
      </c>
      <c r="D26">
        <v>4</v>
      </c>
      <c r="E26">
        <v>12</v>
      </c>
      <c r="F26">
        <v>24</v>
      </c>
      <c r="G26">
        <v>5</v>
      </c>
      <c r="H26">
        <v>9</v>
      </c>
      <c r="I26">
        <v>3</v>
      </c>
      <c r="J26">
        <v>8</v>
      </c>
      <c r="K26">
        <v>0</v>
      </c>
      <c r="L26">
        <v>8</v>
      </c>
    </row>
    <row r="27" spans="1:16" x14ac:dyDescent="0.3">
      <c r="A27">
        <v>7</v>
      </c>
      <c r="B27">
        <v>4</v>
      </c>
      <c r="C27">
        <v>7</v>
      </c>
      <c r="D27">
        <v>4</v>
      </c>
      <c r="E27">
        <v>15</v>
      </c>
      <c r="F27">
        <v>32</v>
      </c>
      <c r="G27">
        <v>6</v>
      </c>
      <c r="H27">
        <v>10</v>
      </c>
      <c r="I27">
        <v>4</v>
      </c>
      <c r="J27">
        <v>8</v>
      </c>
      <c r="K27">
        <v>1</v>
      </c>
      <c r="L27">
        <v>9</v>
      </c>
    </row>
    <row r="28" spans="1:16" x14ac:dyDescent="0.3">
      <c r="A28">
        <v>5</v>
      </c>
      <c r="B28">
        <v>3</v>
      </c>
      <c r="C28">
        <v>6</v>
      </c>
      <c r="D28">
        <v>4</v>
      </c>
      <c r="E28">
        <v>12</v>
      </c>
      <c r="F28">
        <v>24</v>
      </c>
      <c r="G28">
        <v>5</v>
      </c>
      <c r="H28">
        <v>9</v>
      </c>
      <c r="I28">
        <v>4</v>
      </c>
      <c r="J28">
        <v>7</v>
      </c>
      <c r="K28">
        <v>0</v>
      </c>
      <c r="L28">
        <v>9</v>
      </c>
    </row>
    <row r="29" spans="1:16" x14ac:dyDescent="0.3">
      <c r="A29">
        <v>5</v>
      </c>
      <c r="B29">
        <v>3</v>
      </c>
      <c r="C29">
        <v>6</v>
      </c>
      <c r="D29">
        <v>4</v>
      </c>
      <c r="E29">
        <v>12</v>
      </c>
      <c r="F29">
        <v>23</v>
      </c>
      <c r="G29">
        <v>5</v>
      </c>
      <c r="H29">
        <v>9</v>
      </c>
      <c r="I29">
        <v>3</v>
      </c>
      <c r="J29">
        <v>7</v>
      </c>
      <c r="K29">
        <v>0</v>
      </c>
      <c r="L29">
        <v>9</v>
      </c>
    </row>
    <row r="30" spans="1:16" x14ac:dyDescent="0.3">
      <c r="A30">
        <v>7</v>
      </c>
      <c r="B30">
        <v>4</v>
      </c>
      <c r="C30">
        <v>7</v>
      </c>
      <c r="D30">
        <v>4</v>
      </c>
      <c r="E30">
        <v>15</v>
      </c>
      <c r="F30">
        <v>32</v>
      </c>
      <c r="G30">
        <v>6</v>
      </c>
      <c r="H30">
        <v>10</v>
      </c>
      <c r="I30">
        <v>4</v>
      </c>
      <c r="J30">
        <v>8</v>
      </c>
      <c r="K30">
        <v>1</v>
      </c>
      <c r="L30">
        <v>9</v>
      </c>
    </row>
    <row r="31" spans="1:16" x14ac:dyDescent="0.3">
      <c r="A31">
        <v>4</v>
      </c>
      <c r="B31">
        <v>3</v>
      </c>
      <c r="C31">
        <v>4</v>
      </c>
      <c r="D31">
        <v>3</v>
      </c>
      <c r="E31">
        <v>7</v>
      </c>
      <c r="F31">
        <v>18</v>
      </c>
      <c r="G31">
        <v>5</v>
      </c>
      <c r="H31">
        <v>22</v>
      </c>
      <c r="I31">
        <v>3</v>
      </c>
      <c r="J31">
        <v>5</v>
      </c>
      <c r="K31">
        <v>0</v>
      </c>
      <c r="L31">
        <v>9</v>
      </c>
    </row>
    <row r="32" spans="1:16" x14ac:dyDescent="0.3">
      <c r="A32">
        <v>4</v>
      </c>
      <c r="B32">
        <v>2</v>
      </c>
      <c r="C32">
        <v>3</v>
      </c>
      <c r="D32">
        <v>2</v>
      </c>
      <c r="E32">
        <v>6</v>
      </c>
      <c r="F32">
        <v>14</v>
      </c>
      <c r="G32">
        <v>4</v>
      </c>
      <c r="H32">
        <v>8</v>
      </c>
      <c r="I32">
        <v>3</v>
      </c>
      <c r="J32">
        <v>5</v>
      </c>
      <c r="K32">
        <v>0</v>
      </c>
      <c r="L32">
        <v>9</v>
      </c>
    </row>
    <row r="33" spans="1:12" x14ac:dyDescent="0.3">
      <c r="A33">
        <v>4</v>
      </c>
      <c r="B33">
        <v>2</v>
      </c>
      <c r="C33">
        <v>3</v>
      </c>
      <c r="D33">
        <v>2</v>
      </c>
      <c r="E33">
        <v>6</v>
      </c>
      <c r="F33">
        <v>13</v>
      </c>
      <c r="G33">
        <v>4</v>
      </c>
      <c r="H33">
        <v>8</v>
      </c>
      <c r="I33">
        <v>2</v>
      </c>
      <c r="J33">
        <v>5</v>
      </c>
      <c r="K33">
        <v>0</v>
      </c>
      <c r="L33">
        <v>8</v>
      </c>
    </row>
    <row r="34" spans="1:12" x14ac:dyDescent="0.3">
      <c r="A34">
        <v>4</v>
      </c>
      <c r="B34">
        <v>2</v>
      </c>
      <c r="C34">
        <v>3</v>
      </c>
      <c r="D34">
        <v>2</v>
      </c>
      <c r="E34">
        <v>6</v>
      </c>
      <c r="F34">
        <v>13</v>
      </c>
      <c r="G34">
        <v>4</v>
      </c>
      <c r="H34">
        <v>8</v>
      </c>
      <c r="I34">
        <v>2</v>
      </c>
      <c r="J34">
        <v>5</v>
      </c>
      <c r="K34">
        <v>0</v>
      </c>
      <c r="L34">
        <v>8</v>
      </c>
    </row>
    <row r="35" spans="1:12" x14ac:dyDescent="0.3">
      <c r="A35">
        <v>13</v>
      </c>
      <c r="B35">
        <v>6</v>
      </c>
      <c r="C35">
        <v>14</v>
      </c>
      <c r="D35">
        <v>9</v>
      </c>
      <c r="E35">
        <v>31</v>
      </c>
      <c r="F35">
        <v>58</v>
      </c>
      <c r="G35">
        <v>10</v>
      </c>
      <c r="H35">
        <v>61</v>
      </c>
      <c r="I35">
        <v>5</v>
      </c>
      <c r="J35">
        <v>9</v>
      </c>
      <c r="K35">
        <v>1</v>
      </c>
      <c r="L35">
        <v>9</v>
      </c>
    </row>
    <row r="36" spans="1:12" x14ac:dyDescent="0.3">
      <c r="A36">
        <v>6</v>
      </c>
      <c r="B36">
        <v>3</v>
      </c>
      <c r="C36">
        <v>7</v>
      </c>
      <c r="D36">
        <v>4</v>
      </c>
      <c r="E36">
        <v>13</v>
      </c>
      <c r="F36">
        <v>25</v>
      </c>
      <c r="G36">
        <v>5</v>
      </c>
      <c r="H36">
        <v>9</v>
      </c>
      <c r="I36">
        <v>4</v>
      </c>
      <c r="J36">
        <v>7</v>
      </c>
      <c r="K36">
        <v>0</v>
      </c>
      <c r="L36">
        <v>8</v>
      </c>
    </row>
    <row r="37" spans="1:12" x14ac:dyDescent="0.3">
      <c r="A37">
        <v>5</v>
      </c>
      <c r="B37">
        <v>14</v>
      </c>
      <c r="C37">
        <v>6</v>
      </c>
      <c r="D37">
        <v>4</v>
      </c>
      <c r="E37">
        <v>12</v>
      </c>
      <c r="F37">
        <v>23</v>
      </c>
      <c r="G37">
        <v>5</v>
      </c>
      <c r="H37">
        <v>9</v>
      </c>
      <c r="I37">
        <v>15</v>
      </c>
      <c r="J37">
        <v>7</v>
      </c>
      <c r="K37">
        <v>1</v>
      </c>
      <c r="L37">
        <v>9</v>
      </c>
    </row>
    <row r="38" spans="1:12" x14ac:dyDescent="0.3">
      <c r="A38">
        <v>7</v>
      </c>
      <c r="B38">
        <v>4</v>
      </c>
      <c r="C38">
        <v>7</v>
      </c>
      <c r="D38">
        <v>5</v>
      </c>
      <c r="E38">
        <v>15</v>
      </c>
      <c r="F38">
        <v>33</v>
      </c>
      <c r="G38">
        <v>6</v>
      </c>
      <c r="H38">
        <v>10</v>
      </c>
      <c r="I38">
        <v>4</v>
      </c>
      <c r="J38">
        <v>8</v>
      </c>
      <c r="K38">
        <v>0</v>
      </c>
      <c r="L38">
        <v>9</v>
      </c>
    </row>
    <row r="39" spans="1:12" x14ac:dyDescent="0.3">
      <c r="A39">
        <v>5</v>
      </c>
      <c r="B39">
        <v>3</v>
      </c>
      <c r="C39">
        <v>6</v>
      </c>
      <c r="D39">
        <v>4</v>
      </c>
      <c r="E39">
        <v>12</v>
      </c>
      <c r="F39">
        <v>23</v>
      </c>
      <c r="G39">
        <v>5</v>
      </c>
      <c r="H39">
        <v>9</v>
      </c>
      <c r="I39">
        <v>4</v>
      </c>
      <c r="J39">
        <v>7</v>
      </c>
      <c r="K39">
        <v>0</v>
      </c>
      <c r="L39">
        <v>9</v>
      </c>
    </row>
    <row r="40" spans="1:12" x14ac:dyDescent="0.3">
      <c r="A40">
        <v>6</v>
      </c>
      <c r="B40">
        <v>3</v>
      </c>
      <c r="C40">
        <v>6</v>
      </c>
      <c r="D40">
        <v>4</v>
      </c>
      <c r="E40">
        <v>15</v>
      </c>
      <c r="F40">
        <v>26</v>
      </c>
      <c r="G40">
        <v>5</v>
      </c>
      <c r="H40">
        <v>9</v>
      </c>
      <c r="I40">
        <v>4</v>
      </c>
      <c r="J40">
        <v>8</v>
      </c>
      <c r="K40">
        <v>0</v>
      </c>
      <c r="L40">
        <v>8</v>
      </c>
    </row>
    <row r="41" spans="1:12" x14ac:dyDescent="0.3">
      <c r="A41">
        <v>4</v>
      </c>
      <c r="B41">
        <v>2</v>
      </c>
      <c r="C41">
        <v>3</v>
      </c>
      <c r="D41">
        <v>2</v>
      </c>
      <c r="E41">
        <v>6</v>
      </c>
      <c r="F41">
        <v>13</v>
      </c>
      <c r="G41">
        <v>4</v>
      </c>
      <c r="H41">
        <v>8</v>
      </c>
      <c r="I41">
        <v>2</v>
      </c>
      <c r="J41">
        <v>5</v>
      </c>
      <c r="K41">
        <v>0</v>
      </c>
      <c r="L41">
        <v>8</v>
      </c>
    </row>
    <row r="42" spans="1:12" x14ac:dyDescent="0.3">
      <c r="A42">
        <v>5</v>
      </c>
      <c r="B42">
        <v>3</v>
      </c>
      <c r="C42">
        <v>6</v>
      </c>
      <c r="D42">
        <v>4</v>
      </c>
      <c r="E42">
        <v>12</v>
      </c>
      <c r="F42">
        <v>22</v>
      </c>
      <c r="G42">
        <v>5</v>
      </c>
      <c r="H42">
        <v>9</v>
      </c>
      <c r="I42">
        <v>3</v>
      </c>
      <c r="J42">
        <v>7</v>
      </c>
      <c r="K42">
        <v>1</v>
      </c>
      <c r="L42">
        <v>9</v>
      </c>
    </row>
    <row r="43" spans="1:12" x14ac:dyDescent="0.3">
      <c r="A43">
        <v>4</v>
      </c>
      <c r="B43">
        <v>2</v>
      </c>
      <c r="C43">
        <v>3</v>
      </c>
      <c r="D43">
        <v>2</v>
      </c>
      <c r="E43">
        <v>5</v>
      </c>
      <c r="F43">
        <v>12</v>
      </c>
      <c r="G43">
        <v>4</v>
      </c>
      <c r="H43">
        <v>8</v>
      </c>
      <c r="I43">
        <v>2</v>
      </c>
      <c r="J43">
        <v>5</v>
      </c>
      <c r="K43">
        <v>0</v>
      </c>
      <c r="L43">
        <v>8</v>
      </c>
    </row>
    <row r="44" spans="1:12" x14ac:dyDescent="0.3">
      <c r="A44">
        <v>4</v>
      </c>
      <c r="B44">
        <v>2</v>
      </c>
      <c r="C44">
        <v>3</v>
      </c>
      <c r="D44">
        <v>2</v>
      </c>
      <c r="E44">
        <v>5</v>
      </c>
      <c r="F44">
        <v>12</v>
      </c>
      <c r="G44">
        <v>4</v>
      </c>
      <c r="H44">
        <v>8</v>
      </c>
      <c r="I44">
        <v>2</v>
      </c>
      <c r="J44">
        <v>5</v>
      </c>
      <c r="K44">
        <v>0</v>
      </c>
      <c r="L44">
        <v>8</v>
      </c>
    </row>
    <row r="45" spans="1:12" x14ac:dyDescent="0.3">
      <c r="A45">
        <v>6</v>
      </c>
      <c r="B45">
        <v>4</v>
      </c>
      <c r="C45">
        <v>6</v>
      </c>
      <c r="D45">
        <v>4</v>
      </c>
      <c r="E45">
        <v>14</v>
      </c>
      <c r="F45">
        <v>28</v>
      </c>
      <c r="G45">
        <v>5</v>
      </c>
      <c r="H45">
        <v>10</v>
      </c>
      <c r="I45">
        <v>7</v>
      </c>
      <c r="J45">
        <v>12</v>
      </c>
      <c r="K45">
        <v>0</v>
      </c>
      <c r="L45">
        <v>9</v>
      </c>
    </row>
    <row r="46" spans="1:12" x14ac:dyDescent="0.3">
      <c r="A46">
        <v>5</v>
      </c>
      <c r="B46">
        <v>3</v>
      </c>
      <c r="C46">
        <v>6</v>
      </c>
      <c r="D46">
        <v>4</v>
      </c>
      <c r="E46">
        <v>12</v>
      </c>
      <c r="F46">
        <v>22</v>
      </c>
      <c r="G46">
        <v>5</v>
      </c>
      <c r="H46">
        <v>9</v>
      </c>
      <c r="I46">
        <v>3</v>
      </c>
      <c r="J46">
        <v>7</v>
      </c>
      <c r="K46">
        <v>0</v>
      </c>
      <c r="L46">
        <v>9</v>
      </c>
    </row>
    <row r="47" spans="1:12" x14ac:dyDescent="0.3">
      <c r="A47">
        <v>5</v>
      </c>
      <c r="B47">
        <v>3</v>
      </c>
      <c r="C47">
        <v>6</v>
      </c>
      <c r="D47">
        <v>4</v>
      </c>
      <c r="E47">
        <v>13</v>
      </c>
      <c r="F47">
        <v>24</v>
      </c>
      <c r="G47">
        <v>5</v>
      </c>
      <c r="H47">
        <v>9</v>
      </c>
      <c r="I47">
        <v>3</v>
      </c>
      <c r="J47">
        <v>8</v>
      </c>
      <c r="K47">
        <v>0</v>
      </c>
      <c r="L47">
        <v>8</v>
      </c>
    </row>
    <row r="48" spans="1:12" x14ac:dyDescent="0.3">
      <c r="A48">
        <v>5</v>
      </c>
      <c r="B48">
        <v>3</v>
      </c>
      <c r="C48">
        <v>6</v>
      </c>
      <c r="D48">
        <v>4</v>
      </c>
      <c r="E48">
        <v>12</v>
      </c>
      <c r="F48">
        <v>22</v>
      </c>
      <c r="G48">
        <v>5</v>
      </c>
      <c r="H48">
        <v>9</v>
      </c>
      <c r="I48">
        <v>3</v>
      </c>
      <c r="J48">
        <v>19</v>
      </c>
      <c r="K48">
        <v>0</v>
      </c>
      <c r="L48">
        <v>9</v>
      </c>
    </row>
    <row r="49" spans="1:12" x14ac:dyDescent="0.3">
      <c r="A49">
        <v>4</v>
      </c>
      <c r="B49">
        <v>2</v>
      </c>
      <c r="C49">
        <v>3</v>
      </c>
      <c r="D49">
        <v>2</v>
      </c>
      <c r="E49">
        <v>5</v>
      </c>
      <c r="F49">
        <v>12</v>
      </c>
      <c r="G49">
        <v>4</v>
      </c>
      <c r="H49">
        <v>8</v>
      </c>
      <c r="I49">
        <v>2</v>
      </c>
      <c r="J49">
        <v>5</v>
      </c>
      <c r="K49">
        <v>0</v>
      </c>
      <c r="L49">
        <v>8</v>
      </c>
    </row>
    <row r="50" spans="1:12" x14ac:dyDescent="0.3">
      <c r="A50">
        <v>4</v>
      </c>
      <c r="B50">
        <v>2</v>
      </c>
      <c r="C50">
        <v>3</v>
      </c>
      <c r="D50">
        <v>2</v>
      </c>
      <c r="E50">
        <v>5</v>
      </c>
      <c r="F50">
        <v>12</v>
      </c>
      <c r="G50">
        <v>4</v>
      </c>
      <c r="H50">
        <v>8</v>
      </c>
      <c r="I50">
        <v>2</v>
      </c>
      <c r="J50">
        <v>5</v>
      </c>
      <c r="K50">
        <v>1</v>
      </c>
      <c r="L50">
        <v>9</v>
      </c>
    </row>
    <row r="51" spans="1:12" x14ac:dyDescent="0.3">
      <c r="A51">
        <v>6</v>
      </c>
      <c r="B51">
        <v>3</v>
      </c>
      <c r="C51">
        <v>6</v>
      </c>
      <c r="D51">
        <v>4</v>
      </c>
      <c r="E51">
        <v>14</v>
      </c>
      <c r="F51">
        <v>25</v>
      </c>
      <c r="G51">
        <v>5</v>
      </c>
      <c r="H51">
        <v>9</v>
      </c>
      <c r="I51">
        <v>3</v>
      </c>
      <c r="J51">
        <v>8</v>
      </c>
      <c r="K51">
        <v>0</v>
      </c>
      <c r="L51">
        <v>9</v>
      </c>
    </row>
    <row r="54" spans="1:12" x14ac:dyDescent="0.3">
      <c r="A54">
        <f>AVERAGE(resultados_busqueda[HC_ID_si(us)])</f>
        <v>7.96</v>
      </c>
      <c r="B54">
        <f>AVERAGE(resultados_busqueda[HC_SN_si(us)])</f>
        <v>4.0199999999999996</v>
      </c>
      <c r="C54">
        <f>AVERAGE(resultados_busqueda[HA_ID_si(us)])</f>
        <v>7.92</v>
      </c>
      <c r="D54">
        <f>AVERAGE(resultados_busqueda[HA_SN_si(us)])</f>
        <v>5.3</v>
      </c>
      <c r="E54">
        <f>AVERAGE(resultados_busqueda[BST_ID_si(us)])</f>
        <v>17.64</v>
      </c>
      <c r="F54">
        <f>AVERAGE(resultados_busqueda[BST_SN_si(us)])</f>
        <v>31.58</v>
      </c>
      <c r="G54">
        <f>AVERAGE(resultados_busqueda[HC_ID_no(us)])</f>
        <v>6.24</v>
      </c>
      <c r="H54">
        <f>AVERAGE(resultados_busqueda[HC_SN_no(us)])</f>
        <v>11.9</v>
      </c>
      <c r="I54">
        <f>AVERAGE(resultados_busqueda[HA_ID_no(us)])</f>
        <v>4.3</v>
      </c>
      <c r="J54">
        <f>AVERAGE(resultados_busqueda[HA_SN_no(us)])</f>
        <v>8.4600000000000009</v>
      </c>
      <c r="K54">
        <f>AVERAGE(resultados_busqueda[BST_ID_no(us)])</f>
        <v>0.32</v>
      </c>
      <c r="L54">
        <f>AVERAGE(resultados_busqueda[BST_SN_no(us)])</f>
        <v>9.0399999999999991</v>
      </c>
    </row>
    <row r="55" spans="1:12" x14ac:dyDescent="0.3">
      <c r="A55">
        <f>_xlfn.VAR.S(resultados_busqueda[HC_ID_si(us)])</f>
        <v>57.345306122448982</v>
      </c>
      <c r="B55">
        <f>_xlfn.VAR.S(resultados_busqueda[HC_SN_si(us)])</f>
        <v>7.6934693877551021</v>
      </c>
      <c r="C55">
        <f>_xlfn.VAR.S(resultados_busqueda[HA_ID_si(us)])</f>
        <v>53.993469387755098</v>
      </c>
      <c r="D55">
        <f>_xlfn.VAR.S(resultados_busqueda[HA_SN_si(us)])</f>
        <v>26.622448979591837</v>
      </c>
      <c r="E55">
        <f>_xlfn.VAR.S(resultados_busqueda[BST_ID_si(us)])</f>
        <v>332.68408163265309</v>
      </c>
      <c r="F55">
        <f>_xlfn.VAR.S(resultados_busqueda[BST_SN_si(us)])</f>
        <v>716.77918367346945</v>
      </c>
      <c r="G55">
        <f>_xlfn.VAR.S(resultados_busqueda[HC_ID_no(us)])</f>
        <v>19.288163265306121</v>
      </c>
      <c r="H55">
        <f>_xlfn.VAR.S(resultados_busqueda[HC_SN_no(us)])</f>
        <v>80.744897959183675</v>
      </c>
      <c r="I55">
        <f>_xlfn.VAR.S(resultados_busqueda[HA_ID_no(us)])</f>
        <v>7.3979591836734695</v>
      </c>
      <c r="J55">
        <f>_xlfn.VAR.S(resultados_busqueda[HA_SN_no(us)])</f>
        <v>19.233061224489798</v>
      </c>
      <c r="K55">
        <f>_xlfn.VAR.S(resultados_busqueda[BST_ID_no(us)])</f>
        <v>0.22204081632653058</v>
      </c>
      <c r="L55">
        <f>_xlfn.VAR.S(resultados_busqueda[BST_SN_no(us)])</f>
        <v>4.9371428571428586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2E84-E931-4121-A368-013ABD00C1C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5BA1D-C69F-4F64-8B65-6509AB8CC0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resultados_busqueda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Neira</dc:creator>
  <cp:lastModifiedBy>Diego Neira</cp:lastModifiedBy>
  <dcterms:created xsi:type="dcterms:W3CDTF">2025-06-20T01:01:59Z</dcterms:created>
  <dcterms:modified xsi:type="dcterms:W3CDTF">2025-06-20T02:23:01Z</dcterms:modified>
</cp:coreProperties>
</file>