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eDmitriy\Desktop\"/>
    </mc:Choice>
  </mc:AlternateContent>
  <xr:revisionPtr revIDLastSave="0" documentId="13_ncr:1_{E14D86B9-A613-4F45-9D3E-01DD351777B8}" xr6:coauthVersionLast="47" xr6:coauthVersionMax="47" xr10:uidLastSave="{00000000-0000-0000-0000-000000000000}"/>
  <bookViews>
    <workbookView xWindow="-26595" yWindow="2205" windowWidth="21600" windowHeight="11295" tabRatio="500" xr2:uid="{00000000-000D-0000-FFFF-FFFF00000000}"/>
  </bookViews>
  <sheets>
    <sheet name="Лист2" sheetId="2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8" i="2" l="1"/>
  <c r="B36" i="2"/>
  <c r="N31" i="2" s="1"/>
  <c r="N11" i="2"/>
  <c r="H35" i="2"/>
  <c r="G35" i="2"/>
  <c r="F35" i="2"/>
  <c r="F34" i="2"/>
  <c r="H34" i="2" s="1"/>
  <c r="J34" i="2" s="1"/>
  <c r="D34" i="2"/>
  <c r="F33" i="2"/>
  <c r="G33" i="2" s="1"/>
  <c r="D33" i="2"/>
  <c r="I33" i="2" s="1"/>
  <c r="H32" i="2"/>
  <c r="G32" i="2"/>
  <c r="F32" i="2"/>
  <c r="D32" i="2"/>
  <c r="J32" i="2" s="1"/>
  <c r="H31" i="2"/>
  <c r="J31" i="2" s="1"/>
  <c r="G31" i="2"/>
  <c r="I31" i="2" s="1"/>
  <c r="F31" i="2"/>
  <c r="D31" i="2"/>
  <c r="I30" i="2"/>
  <c r="H30" i="2"/>
  <c r="J30" i="2" s="1"/>
  <c r="G30" i="2"/>
  <c r="F30" i="2"/>
  <c r="D30" i="2"/>
  <c r="F29" i="2"/>
  <c r="H29" i="2" s="1"/>
  <c r="D29" i="2"/>
  <c r="J29" i="2" s="1"/>
  <c r="F28" i="2"/>
  <c r="H28" i="2" s="1"/>
  <c r="D28" i="2"/>
  <c r="F27" i="2"/>
  <c r="H27" i="2" s="1"/>
  <c r="J27" i="2" s="1"/>
  <c r="D27" i="2"/>
  <c r="F26" i="2"/>
  <c r="H26" i="2" s="1"/>
  <c r="J26" i="2" s="1"/>
  <c r="D26" i="2"/>
  <c r="F25" i="2"/>
  <c r="G25" i="2" s="1"/>
  <c r="D25" i="2"/>
  <c r="H24" i="2"/>
  <c r="G24" i="2"/>
  <c r="F24" i="2"/>
  <c r="D24" i="2"/>
  <c r="J24" i="2" s="1"/>
  <c r="N23" i="2"/>
  <c r="H23" i="2"/>
  <c r="J23" i="2" s="1"/>
  <c r="G23" i="2"/>
  <c r="I23" i="2" s="1"/>
  <c r="F23" i="2"/>
  <c r="D23" i="2"/>
  <c r="I22" i="2"/>
  <c r="H22" i="2"/>
  <c r="G22" i="2"/>
  <c r="F22" i="2"/>
  <c r="D22" i="2"/>
  <c r="J22" i="2" s="1"/>
  <c r="G21" i="2"/>
  <c r="F21" i="2"/>
  <c r="H21" i="2" s="1"/>
  <c r="D21" i="2"/>
  <c r="H20" i="2"/>
  <c r="J20" i="2" s="1"/>
  <c r="G20" i="2"/>
  <c r="I20" i="2" s="1"/>
  <c r="F20" i="2"/>
  <c r="D20" i="2"/>
  <c r="F19" i="2"/>
  <c r="H19" i="2" s="1"/>
  <c r="D19" i="2"/>
  <c r="J19" i="2" s="1"/>
  <c r="H18" i="2"/>
  <c r="F18" i="2"/>
  <c r="G18" i="2" s="1"/>
  <c r="D18" i="2"/>
  <c r="E16" i="2" s="1"/>
  <c r="H17" i="2"/>
  <c r="J17" i="2" s="1"/>
  <c r="F17" i="2"/>
  <c r="G17" i="2" s="1"/>
  <c r="I17" i="2" s="1"/>
  <c r="D17" i="2"/>
  <c r="F16" i="2"/>
  <c r="G16" i="2" s="1"/>
  <c r="D16" i="2"/>
  <c r="I16" i="2" s="1"/>
  <c r="F15" i="2"/>
  <c r="H15" i="2" s="1"/>
  <c r="J15" i="2" s="1"/>
  <c r="E15" i="2"/>
  <c r="D15" i="2"/>
  <c r="I14" i="2"/>
  <c r="G14" i="2"/>
  <c r="F14" i="2"/>
  <c r="H14" i="2" s="1"/>
  <c r="D14" i="2"/>
  <c r="J14" i="2" s="1"/>
  <c r="F13" i="2"/>
  <c r="H13" i="2" s="1"/>
  <c r="D13" i="2"/>
  <c r="J13" i="2" s="1"/>
  <c r="F12" i="2"/>
  <c r="H12" i="2" s="1"/>
  <c r="J12" i="2" s="1"/>
  <c r="D12" i="2"/>
  <c r="F11" i="2"/>
  <c r="H11" i="2" s="1"/>
  <c r="J11" i="2" s="1"/>
  <c r="D11" i="2"/>
  <c r="F10" i="2"/>
  <c r="H10" i="2" s="1"/>
  <c r="E10" i="2"/>
  <c r="D10" i="2"/>
  <c r="J10" i="2" s="1"/>
  <c r="H9" i="2"/>
  <c r="J9" i="2" s="1"/>
  <c r="G9" i="2"/>
  <c r="I9" i="2" s="1"/>
  <c r="F9" i="2"/>
  <c r="D9" i="2"/>
  <c r="F8" i="2"/>
  <c r="H8" i="2" s="1"/>
  <c r="D8" i="2"/>
  <c r="J8" i="2" s="1"/>
  <c r="F7" i="2"/>
  <c r="H7" i="2" s="1"/>
  <c r="D7" i="2"/>
  <c r="J7" i="2" s="1"/>
  <c r="I6" i="2"/>
  <c r="H6" i="2"/>
  <c r="J6" i="2" s="1"/>
  <c r="G6" i="2"/>
  <c r="F6" i="2"/>
  <c r="D6" i="2"/>
  <c r="G5" i="2"/>
  <c r="F5" i="2"/>
  <c r="H5" i="2" s="1"/>
  <c r="D5" i="2"/>
  <c r="H4" i="2"/>
  <c r="G4" i="2"/>
  <c r="I4" i="2" s="1"/>
  <c r="F4" i="2"/>
  <c r="D4" i="2"/>
  <c r="E22" i="2" s="1"/>
  <c r="N20" i="2" l="1"/>
  <c r="N25" i="2"/>
  <c r="N18" i="2"/>
  <c r="N32" i="2"/>
  <c r="N4" i="2"/>
  <c r="N15" i="2"/>
  <c r="N16" i="2"/>
  <c r="N24" i="2"/>
  <c r="J5" i="2"/>
  <c r="J21" i="2"/>
  <c r="I25" i="2"/>
  <c r="N5" i="2"/>
  <c r="N36" i="2" s="1"/>
  <c r="E9" i="2"/>
  <c r="I13" i="2"/>
  <c r="N14" i="2"/>
  <c r="H16" i="2"/>
  <c r="J16" i="2" s="1"/>
  <c r="G19" i="2"/>
  <c r="I19" i="2" s="1"/>
  <c r="H25" i="2"/>
  <c r="J25" i="2" s="1"/>
  <c r="N26" i="2"/>
  <c r="J28" i="2"/>
  <c r="H33" i="2"/>
  <c r="J33" i="2" s="1"/>
  <c r="N34" i="2"/>
  <c r="E13" i="2"/>
  <c r="G10" i="2"/>
  <c r="I10" i="2" s="1"/>
  <c r="E12" i="2"/>
  <c r="N17" i="2"/>
  <c r="N7" i="2"/>
  <c r="G12" i="2"/>
  <c r="I12" i="2" s="1"/>
  <c r="E18" i="2"/>
  <c r="G27" i="2"/>
  <c r="I27" i="2" s="1"/>
  <c r="E5" i="2"/>
  <c r="N10" i="2"/>
  <c r="G15" i="2"/>
  <c r="I15" i="2" s="1"/>
  <c r="E21" i="2"/>
  <c r="N28" i="2"/>
  <c r="E8" i="2"/>
  <c r="N13" i="2"/>
  <c r="E11" i="2"/>
  <c r="N33" i="2"/>
  <c r="G8" i="2"/>
  <c r="I8" i="2" s="1"/>
  <c r="E14" i="2"/>
  <c r="I18" i="2"/>
  <c r="N19" i="2"/>
  <c r="I24" i="2"/>
  <c r="G29" i="2"/>
  <c r="I32" i="2"/>
  <c r="D36" i="2"/>
  <c r="I39" i="2" s="1"/>
  <c r="I5" i="2"/>
  <c r="N6" i="2"/>
  <c r="G11" i="2"/>
  <c r="I11" i="2" s="1"/>
  <c r="E17" i="2"/>
  <c r="J18" i="2"/>
  <c r="I21" i="2"/>
  <c r="N22" i="2"/>
  <c r="N30" i="2"/>
  <c r="E4" i="2"/>
  <c r="N9" i="2"/>
  <c r="E20" i="2"/>
  <c r="G26" i="2"/>
  <c r="I26" i="2" s="1"/>
  <c r="I29" i="2"/>
  <c r="G34" i="2"/>
  <c r="I34" i="2" s="1"/>
  <c r="E7" i="2"/>
  <c r="N12" i="2"/>
  <c r="N27" i="2"/>
  <c r="G7" i="2"/>
  <c r="I7" i="2" s="1"/>
  <c r="N21" i="2"/>
  <c r="G28" i="2"/>
  <c r="I28" i="2" s="1"/>
  <c r="J4" i="2"/>
  <c r="N8" i="2"/>
  <c r="G13" i="2"/>
  <c r="E19" i="2"/>
  <c r="N29" i="2"/>
  <c r="E6" i="2"/>
  <c r="I36" i="2" l="1"/>
  <c r="I40" i="2" s="1"/>
  <c r="K15" i="2" s="1"/>
  <c r="L15" i="2" s="1"/>
  <c r="M15" i="2" s="1"/>
  <c r="K14" i="2"/>
  <c r="L14" i="2" s="1"/>
  <c r="M14" i="2" s="1"/>
  <c r="K17" i="2"/>
  <c r="L17" i="2" s="1"/>
  <c r="M17" i="2" s="1"/>
  <c r="K34" i="2"/>
  <c r="L34" i="2" s="1"/>
  <c r="M34" i="2" s="1"/>
  <c r="K26" i="2"/>
  <c r="L26" i="2" s="1"/>
  <c r="M26" i="2" s="1"/>
  <c r="K11" i="2"/>
  <c r="L11" i="2" s="1"/>
  <c r="M11" i="2" s="1"/>
  <c r="K29" i="2"/>
  <c r="L29" i="2" s="1"/>
  <c r="M29" i="2" s="1"/>
  <c r="K21" i="2"/>
  <c r="L21" i="2" s="1"/>
  <c r="M21" i="2" s="1"/>
  <c r="K5" i="2"/>
  <c r="L5" i="2" s="1"/>
  <c r="M5" i="2" s="1"/>
  <c r="K32" i="2"/>
  <c r="L32" i="2" s="1"/>
  <c r="M32" i="2" s="1"/>
  <c r="K24" i="2"/>
  <c r="L24" i="2" s="1"/>
  <c r="M24" i="2" s="1"/>
  <c r="K18" i="2"/>
  <c r="L18" i="2" s="1"/>
  <c r="M18" i="2" s="1"/>
  <c r="K22" i="2"/>
  <c r="L22" i="2" s="1"/>
  <c r="M22" i="2" s="1"/>
  <c r="K6" i="2"/>
  <c r="L6" i="2" s="1"/>
  <c r="M6" i="2" s="1"/>
  <c r="K13" i="2"/>
  <c r="L13" i="2" s="1"/>
  <c r="M13" i="2" s="1"/>
  <c r="K35" i="2"/>
  <c r="L35" i="2" s="1"/>
  <c r="K19" i="2"/>
  <c r="L19" i="2" s="1"/>
  <c r="M19" i="2" s="1"/>
  <c r="K33" i="2"/>
  <c r="L33" i="2" s="1"/>
  <c r="M33" i="2" s="1"/>
  <c r="K25" i="2"/>
  <c r="L25" i="2" s="1"/>
  <c r="M25" i="2" s="1"/>
  <c r="K16" i="2"/>
  <c r="L16" i="2" s="1"/>
  <c r="M16" i="2" s="1"/>
  <c r="K28" i="2"/>
  <c r="L28" i="2" s="1"/>
  <c r="M28" i="2" s="1"/>
  <c r="K10" i="2"/>
  <c r="L10" i="2" s="1"/>
  <c r="M10" i="2" s="1"/>
  <c r="K7" i="2"/>
  <c r="L7" i="2" s="1"/>
  <c r="M7" i="2" s="1"/>
  <c r="J36" i="2"/>
  <c r="I41" i="2" s="1"/>
  <c r="K30" i="2" l="1"/>
  <c r="L30" i="2" s="1"/>
  <c r="M30" i="2" s="1"/>
  <c r="K4" i="2"/>
  <c r="L4" i="2" s="1"/>
  <c r="M4" i="2" s="1"/>
  <c r="K27" i="2"/>
  <c r="L27" i="2" s="1"/>
  <c r="M27" i="2" s="1"/>
  <c r="K31" i="2"/>
  <c r="L31" i="2" s="1"/>
  <c r="M31" i="2" s="1"/>
  <c r="K12" i="2"/>
  <c r="L12" i="2" s="1"/>
  <c r="M12" i="2" s="1"/>
  <c r="K20" i="2"/>
  <c r="L20" i="2" s="1"/>
  <c r="M20" i="2" s="1"/>
  <c r="K23" i="2"/>
  <c r="L23" i="2" s="1"/>
  <c r="M23" i="2" s="1"/>
  <c r="K9" i="2"/>
  <c r="L9" i="2" s="1"/>
  <c r="M9" i="2" s="1"/>
  <c r="K8" i="2"/>
  <c r="L8" i="2" s="1"/>
  <c r="M8" i="2" s="1"/>
  <c r="M36" i="2" l="1"/>
</calcChain>
</file>

<file path=xl/sharedStrings.xml><?xml version="1.0" encoding="utf-8"?>
<sst xmlns="http://schemas.openxmlformats.org/spreadsheetml/2006/main" count="23" uniqueCount="21">
  <si>
    <t>Х (период)</t>
  </si>
  <si>
    <t xml:space="preserve">Период </t>
  </si>
  <si>
    <t>COS</t>
  </si>
  <si>
    <t>SIN</t>
  </si>
  <si>
    <t>dy1*cos</t>
  </si>
  <si>
    <t>dy1*sin</t>
  </si>
  <si>
    <t>Y=T+S</t>
  </si>
  <si>
    <t>Среднее</t>
  </si>
  <si>
    <t xml:space="preserve">Сумма </t>
  </si>
  <si>
    <t>А</t>
  </si>
  <si>
    <t>Y1=T+S</t>
  </si>
  <si>
    <t>Y0</t>
  </si>
  <si>
    <t>Y-T=S</t>
  </si>
  <si>
    <t>S</t>
  </si>
  <si>
    <t>E^2</t>
  </si>
  <si>
    <t>(Y-Ycp)^2</t>
  </si>
  <si>
    <t>период =5</t>
  </si>
  <si>
    <t>2 гармоника</t>
  </si>
  <si>
    <t>а0</t>
  </si>
  <si>
    <t>а1</t>
  </si>
  <si>
    <t>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</si>
</sst>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rgb="FF000000"/>
      <name val="Calibri"/>
      <family val="2"/>
      <charset val="204"/>
    </font>
    <font>
      <b/>
      <sz val="10"/>
      <name val="Arial"/>
      <family val="2"/>
      <charset val="204"/>
    </font>
    <font>
      <b/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BE5D6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BE5D6"/>
      </patternFill>
    </fill>
    <fill>
      <patternFill patternType="solid">
        <fgColor rgb="FFF4B183"/>
        <bgColor rgb="FFFF99CC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Font="1" applyBorder="1"/>
    <xf numFmtId="0" fontId="1" fillId="0" borderId="6" xfId="0" applyFont="1" applyBorder="1" applyAlignment="1">
      <alignment horizontal="center" vertical="center"/>
    </xf>
    <xf numFmtId="0" fontId="0" fillId="0" borderId="8" xfId="0" applyBorder="1"/>
    <xf numFmtId="2" fontId="0" fillId="0" borderId="8" xfId="0" applyNumberFormat="1" applyBorder="1"/>
    <xf numFmtId="2" fontId="0" fillId="0" borderId="2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5" fontId="2" fillId="2" borderId="6" xfId="0" applyNumberFormat="1" applyFont="1" applyFill="1" applyBorder="1"/>
    <xf numFmtId="0" fontId="0" fillId="0" borderId="5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/>
    <xf numFmtId="0" fontId="2" fillId="0" borderId="3" xfId="0" applyFont="1" applyBorder="1"/>
    <xf numFmtId="0" fontId="2" fillId="0" borderId="1" xfId="0" applyFont="1" applyBorder="1"/>
    <xf numFmtId="0" fontId="2" fillId="0" borderId="4" xfId="0" applyFont="1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2" fontId="0" fillId="5" borderId="0" xfId="0" applyNumberFormat="1" applyFill="1" applyAlignment="1">
      <alignment horizontal="left"/>
    </xf>
    <xf numFmtId="0" fontId="0" fillId="0" borderId="0" xfId="0" applyFont="1" applyAlignment="1">
      <alignment horizontal="center"/>
    </xf>
    <xf numFmtId="2" fontId="0" fillId="0" borderId="18" xfId="0" applyNumberFormat="1" applyBorder="1"/>
    <xf numFmtId="2" fontId="0" fillId="0" borderId="19" xfId="0" applyNumberFormat="1" applyBorder="1"/>
    <xf numFmtId="0" fontId="2" fillId="2" borderId="5" xfId="0" applyFont="1" applyFill="1" applyBorder="1"/>
    <xf numFmtId="0" fontId="2" fillId="2" borderId="6" xfId="0" applyFont="1" applyFill="1" applyBorder="1"/>
    <xf numFmtId="2" fontId="2" fillId="2" borderId="6" xfId="0" applyNumberFormat="1" applyFont="1" applyFill="1" applyBorder="1"/>
    <xf numFmtId="0" fontId="2" fillId="2" borderId="7" xfId="0" applyFont="1" applyFill="1" applyBorder="1"/>
    <xf numFmtId="165" fontId="0" fillId="0" borderId="4" xfId="0" applyNumberFormat="1" applyFont="1" applyBorder="1"/>
    <xf numFmtId="0" fontId="0" fillId="0" borderId="20" xfId="0" applyFont="1" applyBorder="1" applyAlignment="1">
      <alignment horizontal="right"/>
    </xf>
    <xf numFmtId="2" fontId="0" fillId="0" borderId="21" xfId="0" applyNumberFormat="1" applyBorder="1"/>
    <xf numFmtId="0" fontId="0" fillId="0" borderId="0" xfId="0" applyBorder="1"/>
    <xf numFmtId="0" fontId="0" fillId="0" borderId="0" xfId="0" applyFont="1" applyBorder="1" applyAlignment="1">
      <alignment horizontal="right"/>
    </xf>
    <xf numFmtId="2" fontId="0" fillId="0" borderId="3" xfId="0" applyNumberFormat="1" applyBorder="1"/>
    <xf numFmtId="2" fontId="0" fillId="0" borderId="4" xfId="0" applyNumberFormat="1" applyBorder="1"/>
    <xf numFmtId="0" fontId="0" fillId="0" borderId="0" xfId="0" applyFont="1" applyAlignment="1">
      <alignment horizontal="right"/>
    </xf>
    <xf numFmtId="0" fontId="2" fillId="6" borderId="3" xfId="0" applyFont="1" applyFill="1" applyBorder="1"/>
    <xf numFmtId="164" fontId="2" fillId="6" borderId="4" xfId="0" applyNumberFormat="1" applyFont="1" applyFill="1" applyBorder="1"/>
    <xf numFmtId="0" fontId="0" fillId="0" borderId="9" xfId="0" applyFont="1" applyBorder="1"/>
    <xf numFmtId="0" fontId="0" fillId="0" borderId="10" xfId="0" applyBorder="1"/>
    <xf numFmtId="0" fontId="0" fillId="0" borderId="11" xfId="0" applyFont="1" applyBorder="1"/>
    <xf numFmtId="0" fontId="0" fillId="0" borderId="12" xfId="0" applyBorder="1"/>
    <xf numFmtId="0" fontId="0" fillId="0" borderId="14" xfId="0" applyFont="1" applyBorder="1"/>
    <xf numFmtId="0" fontId="0" fillId="0" borderId="16" xfId="0" applyBorder="1"/>
    <xf numFmtId="0" fontId="0" fillId="0" borderId="17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B8B8B"/>
      <rgbColor rgb="FF5B9BD5"/>
      <rgbColor rgb="FF993366"/>
      <rgbColor rgb="FFFBE5D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Лист2!$C$4:$C$34</c:f>
              <c:numCache>
                <c:formatCode>0.00</c:formatCode>
                <c:ptCount val="31"/>
                <c:pt idx="0">
                  <c:v>2785.127</c:v>
                </c:pt>
                <c:pt idx="1">
                  <c:v>2835.54</c:v>
                </c:pt>
                <c:pt idx="2">
                  <c:v>2766.3359999999998</c:v>
                </c:pt>
                <c:pt idx="3">
                  <c:v>2790.942</c:v>
                </c:pt>
                <c:pt idx="4">
                  <c:v>2547.2289999999998</c:v>
                </c:pt>
                <c:pt idx="5">
                  <c:v>2658.0920000000001</c:v>
                </c:pt>
                <c:pt idx="6">
                  <c:v>2814.6840000000002</c:v>
                </c:pt>
                <c:pt idx="7">
                  <c:v>2779.5859999999998</c:v>
                </c:pt>
                <c:pt idx="8">
                  <c:v>2805.5439999999999</c:v>
                </c:pt>
                <c:pt idx="9">
                  <c:v>2814.0459999999998</c:v>
                </c:pt>
                <c:pt idx="10">
                  <c:v>2684.0940000000001</c:v>
                </c:pt>
                <c:pt idx="11">
                  <c:v>2488.5540000000001</c:v>
                </c:pt>
                <c:pt idx="12">
                  <c:v>2618.9580000000001</c:v>
                </c:pt>
                <c:pt idx="13">
                  <c:v>2720.15</c:v>
                </c:pt>
                <c:pt idx="14">
                  <c:v>2785.5349999999999</c:v>
                </c:pt>
                <c:pt idx="15">
                  <c:v>2785.28</c:v>
                </c:pt>
                <c:pt idx="16">
                  <c:v>2834.9549999999999</c:v>
                </c:pt>
                <c:pt idx="17">
                  <c:v>2706.3809999999999</c:v>
                </c:pt>
                <c:pt idx="18">
                  <c:v>2522.3240000000001</c:v>
                </c:pt>
                <c:pt idx="19">
                  <c:v>2561.25</c:v>
                </c:pt>
                <c:pt idx="20">
                  <c:v>2820.0619999999999</c:v>
                </c:pt>
                <c:pt idx="21">
                  <c:v>2823.1619999999998</c:v>
                </c:pt>
                <c:pt idx="22">
                  <c:v>2826.5709999999999</c:v>
                </c:pt>
                <c:pt idx="23">
                  <c:v>2866.43</c:v>
                </c:pt>
                <c:pt idx="24">
                  <c:v>3019.8180000000002</c:v>
                </c:pt>
                <c:pt idx="25">
                  <c:v>2609.674</c:v>
                </c:pt>
                <c:pt idx="26">
                  <c:v>2936.7080000000001</c:v>
                </c:pt>
                <c:pt idx="27">
                  <c:v>3042.0430000000001</c:v>
                </c:pt>
                <c:pt idx="28">
                  <c:v>3024.3020000000001</c:v>
                </c:pt>
                <c:pt idx="29">
                  <c:v>2993.0230000000001</c:v>
                </c:pt>
                <c:pt idx="30">
                  <c:v>3007.71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F-4DC6-9F0F-0BA055007731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Лист2!$L$4:$L$34</c:f>
              <c:numCache>
                <c:formatCode>0.00</c:formatCode>
                <c:ptCount val="31"/>
                <c:pt idx="0">
                  <c:v>2794.7311138968457</c:v>
                </c:pt>
                <c:pt idx="1">
                  <c:v>2836.788150658821</c:v>
                </c:pt>
                <c:pt idx="2">
                  <c:v>2769.5018754496937</c:v>
                </c:pt>
                <c:pt idx="3">
                  <c:v>2803.649057789547</c:v>
                </c:pt>
                <c:pt idx="4">
                  <c:v>2563.9151079775629</c:v>
                </c:pt>
                <c:pt idx="5">
                  <c:v>2667.6961138968459</c:v>
                </c:pt>
                <c:pt idx="6">
                  <c:v>2815.9321506588212</c:v>
                </c:pt>
                <c:pt idx="7">
                  <c:v>2782.7518754496937</c:v>
                </c:pt>
                <c:pt idx="8">
                  <c:v>2818.2510577895468</c:v>
                </c:pt>
                <c:pt idx="9">
                  <c:v>2830.7321079775629</c:v>
                </c:pt>
                <c:pt idx="10">
                  <c:v>2693.6981138968458</c:v>
                </c:pt>
                <c:pt idx="11">
                  <c:v>2489.8021506588211</c:v>
                </c:pt>
                <c:pt idx="12">
                  <c:v>2622.123875449694</c:v>
                </c:pt>
                <c:pt idx="13">
                  <c:v>2732.8570577895471</c:v>
                </c:pt>
                <c:pt idx="14">
                  <c:v>2802.221107977563</c:v>
                </c:pt>
                <c:pt idx="15">
                  <c:v>2794.884113896846</c:v>
                </c:pt>
                <c:pt idx="16">
                  <c:v>2836.203150658821</c:v>
                </c:pt>
                <c:pt idx="17">
                  <c:v>2709.5468754496937</c:v>
                </c:pt>
                <c:pt idx="18">
                  <c:v>2535.031057789547</c:v>
                </c:pt>
                <c:pt idx="19">
                  <c:v>2577.9361079775631</c:v>
                </c:pt>
                <c:pt idx="20">
                  <c:v>2829.6661138968457</c:v>
                </c:pt>
                <c:pt idx="21">
                  <c:v>2824.4101506588208</c:v>
                </c:pt>
                <c:pt idx="22">
                  <c:v>2829.7368754496938</c:v>
                </c:pt>
                <c:pt idx="23">
                  <c:v>2879.1370577895468</c:v>
                </c:pt>
                <c:pt idx="24">
                  <c:v>3036.5041079775633</c:v>
                </c:pt>
                <c:pt idx="25">
                  <c:v>2619.2781138968458</c:v>
                </c:pt>
                <c:pt idx="26">
                  <c:v>2937.9561506588211</c:v>
                </c:pt>
                <c:pt idx="27">
                  <c:v>3045.208875449694</c:v>
                </c:pt>
                <c:pt idx="28">
                  <c:v>3037.0090577895471</c:v>
                </c:pt>
                <c:pt idx="29">
                  <c:v>3009.7091079775632</c:v>
                </c:pt>
                <c:pt idx="30">
                  <c:v>3017.3141138968458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F-4DC6-9F0F-0BA055007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5826258"/>
        <c:axId val="97654743"/>
      </c:lineChart>
      <c:catAx>
        <c:axId val="758262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97654743"/>
        <c:crosses val="autoZero"/>
        <c:auto val="1"/>
        <c:lblAlgn val="ctr"/>
        <c:lblOffset val="100"/>
        <c:noMultiLvlLbl val="0"/>
      </c:catAx>
      <c:valAx>
        <c:axId val="9765474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7582625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600120</xdr:colOff>
      <xdr:row>3</xdr:row>
      <xdr:rowOff>162000</xdr:rowOff>
    </xdr:from>
    <xdr:to>
      <xdr:col>23</xdr:col>
      <xdr:colOff>542160</xdr:colOff>
      <xdr:row>26</xdr:row>
      <xdr:rowOff>56520</xdr:rowOff>
    </xdr:to>
    <xdr:graphicFrame macro="">
      <xdr:nvGraphicFramePr>
        <xdr:cNvPr id="2" name="Диаграмма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41"/>
  <sheetViews>
    <sheetView tabSelected="1" zoomScale="70" zoomScaleNormal="70" workbookViewId="0">
      <selection activeCell="Y31" sqref="Y31"/>
    </sheetView>
  </sheetViews>
  <sheetFormatPr defaultColWidth="8.5703125" defaultRowHeight="15" x14ac:dyDescent="0.25"/>
  <cols>
    <col min="2" max="2" width="9.28515625" customWidth="1"/>
    <col min="3" max="3" width="12.140625" customWidth="1"/>
    <col min="4" max="4" width="9.5703125" customWidth="1"/>
    <col min="5" max="5" width="11.42578125" customWidth="1"/>
    <col min="9" max="9" width="11.42578125" customWidth="1"/>
    <col min="10" max="10" width="12" customWidth="1"/>
    <col min="11" max="11" width="11.7109375" customWidth="1"/>
    <col min="12" max="12" width="12.140625" customWidth="1"/>
    <col min="13" max="13" width="11" customWidth="1"/>
    <col min="14" max="14" width="12.5703125" customWidth="1"/>
  </cols>
  <sheetData>
    <row r="3" spans="1:14" s="20" customFormat="1" ht="30" customHeight="1" x14ac:dyDescent="0.25">
      <c r="A3" s="17" t="s">
        <v>0</v>
      </c>
      <c r="B3" s="2" t="s">
        <v>10</v>
      </c>
      <c r="C3" s="18" t="s">
        <v>11</v>
      </c>
      <c r="D3" s="19" t="s">
        <v>12</v>
      </c>
      <c r="F3" s="21" t="s">
        <v>1</v>
      </c>
      <c r="G3" s="22" t="s">
        <v>2</v>
      </c>
      <c r="H3" s="23" t="s">
        <v>3</v>
      </c>
      <c r="I3" s="24" t="s">
        <v>4</v>
      </c>
      <c r="J3" s="25" t="s">
        <v>5</v>
      </c>
      <c r="K3" s="26" t="s">
        <v>13</v>
      </c>
      <c r="L3" s="27" t="s">
        <v>6</v>
      </c>
      <c r="M3" s="28" t="s">
        <v>14</v>
      </c>
      <c r="N3" s="29" t="s">
        <v>15</v>
      </c>
    </row>
    <row r="4" spans="1:14" x14ac:dyDescent="0.25">
      <c r="A4" s="3">
        <v>1</v>
      </c>
      <c r="B4" s="4">
        <v>2758.9638758799101</v>
      </c>
      <c r="C4" s="4">
        <v>2785.127</v>
      </c>
      <c r="D4" s="4">
        <f t="shared" ref="D4:D34" si="0">B4-C4</f>
        <v>-26.163124120089833</v>
      </c>
      <c r="E4" s="30">
        <f>CORREL(D5:D34,D4:D33)</f>
        <v>0.16935967235114094</v>
      </c>
      <c r="F4" s="6">
        <f t="shared" ref="F4:F34" si="1">2*PI()/5*(A4-1)</f>
        <v>0</v>
      </c>
      <c r="G4" s="4">
        <f t="shared" ref="G4:G35" si="2">COS(F4)</f>
        <v>1</v>
      </c>
      <c r="H4" s="7">
        <f t="shared" ref="H4:H35" si="3">SIN(F4)</f>
        <v>0</v>
      </c>
      <c r="I4" s="6">
        <f t="shared" ref="I4:I34" si="4">D4*G4</f>
        <v>-26.163124120089833</v>
      </c>
      <c r="J4" s="7">
        <f t="shared" ref="J4:J34" si="5">D4*H4</f>
        <v>0</v>
      </c>
      <c r="K4" s="6">
        <f t="shared" ref="K4:K35" si="6">$I$39+$I$40*G4+$I$41*H4</f>
        <v>9.6041138968459734</v>
      </c>
      <c r="L4" s="7">
        <f t="shared" ref="L4:L35" si="7">K4+C4</f>
        <v>2794.7311138968457</v>
      </c>
      <c r="M4" s="6">
        <f t="shared" ref="M4:M34" si="8">(L4-C4)^2</f>
        <v>92.239003743586125</v>
      </c>
      <c r="N4" s="7">
        <f t="shared" ref="N4:N34" si="9">(B4-$B$36)^2</f>
        <v>1072.8370756365284</v>
      </c>
    </row>
    <row r="5" spans="1:14" x14ac:dyDescent="0.25">
      <c r="A5" s="1">
        <v>2</v>
      </c>
      <c r="B5" s="5">
        <v>2794.6812137983002</v>
      </c>
      <c r="C5" s="5">
        <v>2835.54</v>
      </c>
      <c r="D5" s="5">
        <f t="shared" si="0"/>
        <v>-40.858786201699786</v>
      </c>
      <c r="E5" s="30">
        <f>CORREL(D6:D34,D4:D32)</f>
        <v>0.14581349433069241</v>
      </c>
      <c r="F5" s="6">
        <f t="shared" si="1"/>
        <v>1.2566370614359172</v>
      </c>
      <c r="G5" s="5">
        <f t="shared" si="2"/>
        <v>0.30901699437494745</v>
      </c>
      <c r="H5" s="9">
        <f t="shared" si="3"/>
        <v>0.95105651629515353</v>
      </c>
      <c r="I5" s="8">
        <f t="shared" si="4"/>
        <v>-12.626059305857844</v>
      </c>
      <c r="J5" s="9">
        <f t="shared" si="5"/>
        <v>-38.859014865037089</v>
      </c>
      <c r="K5" s="8">
        <f t="shared" si="6"/>
        <v>1.2481506588209834</v>
      </c>
      <c r="L5" s="9">
        <f t="shared" si="7"/>
        <v>2836.788150658821</v>
      </c>
      <c r="M5" s="6">
        <f t="shared" si="8"/>
        <v>1.557880067115377</v>
      </c>
      <c r="N5" s="9">
        <f t="shared" si="9"/>
        <v>8.7802353563031232</v>
      </c>
    </row>
    <row r="6" spans="1:14" x14ac:dyDescent="0.25">
      <c r="A6" s="1">
        <v>3</v>
      </c>
      <c r="B6" s="5">
        <v>2740.1994633691702</v>
      </c>
      <c r="C6" s="5">
        <v>2766.3359999999998</v>
      </c>
      <c r="D6" s="5">
        <f t="shared" si="0"/>
        <v>-26.136536630829596</v>
      </c>
      <c r="E6" s="30">
        <f>CORREL(D7:D34,D4:D31)</f>
        <v>0.44284721835196095</v>
      </c>
      <c r="F6" s="6">
        <f t="shared" si="1"/>
        <v>2.5132741228718345</v>
      </c>
      <c r="G6" s="5">
        <f t="shared" si="2"/>
        <v>-0.80901699437494734</v>
      </c>
      <c r="H6" s="9">
        <f t="shared" si="3"/>
        <v>0.58778525229247325</v>
      </c>
      <c r="I6" s="8">
        <f t="shared" si="4"/>
        <v>21.144902308444472</v>
      </c>
      <c r="J6" s="9">
        <f t="shared" si="5"/>
        <v>-15.362670777603643</v>
      </c>
      <c r="K6" s="8">
        <f t="shared" si="6"/>
        <v>3.1658754496941004</v>
      </c>
      <c r="L6" s="9">
        <f t="shared" si="7"/>
        <v>2769.5018754496937</v>
      </c>
      <c r="M6" s="6">
        <f t="shared" si="8"/>
        <v>10.022767362974461</v>
      </c>
      <c r="N6" s="9">
        <f t="shared" si="9"/>
        <v>2654.1665825222244</v>
      </c>
    </row>
    <row r="7" spans="1:14" x14ac:dyDescent="0.25">
      <c r="A7" s="1">
        <v>4</v>
      </c>
      <c r="B7" s="5">
        <v>2642.3609123974502</v>
      </c>
      <c r="C7" s="5">
        <v>2790.942</v>
      </c>
      <c r="D7" s="5">
        <f t="shared" si="0"/>
        <v>-148.58108760254981</v>
      </c>
      <c r="E7" s="30">
        <f>CORREL(D8:D34,D4:D30)</f>
        <v>0.33935988731483047</v>
      </c>
      <c r="F7" s="6">
        <f t="shared" si="1"/>
        <v>3.7699111843077517</v>
      </c>
      <c r="G7" s="5">
        <f t="shared" si="2"/>
        <v>-0.80901699437494756</v>
      </c>
      <c r="H7" s="9">
        <f t="shared" si="3"/>
        <v>-0.58778525229247303</v>
      </c>
      <c r="I7" s="8">
        <f t="shared" si="4"/>
        <v>120.20462491317564</v>
      </c>
      <c r="J7" s="9">
        <f t="shared" si="5"/>
        <v>87.333772062354782</v>
      </c>
      <c r="K7" s="8">
        <f t="shared" si="6"/>
        <v>12.707057789546962</v>
      </c>
      <c r="L7" s="9">
        <f t="shared" si="7"/>
        <v>2803.649057789547</v>
      </c>
      <c r="M7" s="6">
        <f t="shared" si="8"/>
        <v>161.46931766688658</v>
      </c>
      <c r="N7" s="9">
        <f t="shared" si="9"/>
        <v>22307.559812023093</v>
      </c>
    </row>
    <row r="8" spans="1:14" x14ac:dyDescent="0.25">
      <c r="A8" s="1">
        <v>5</v>
      </c>
      <c r="B8" s="5">
        <v>2580.6564038141701</v>
      </c>
      <c r="C8" s="5">
        <v>2547.2289999999998</v>
      </c>
      <c r="D8" s="5">
        <f t="shared" si="0"/>
        <v>33.427403814170248</v>
      </c>
      <c r="E8" s="31">
        <f>CORREL(D9:D34,D4:D29)</f>
        <v>-0.32284994597139971</v>
      </c>
      <c r="F8" s="6">
        <f t="shared" si="1"/>
        <v>5.026548245743669</v>
      </c>
      <c r="G8" s="5">
        <f t="shared" si="2"/>
        <v>0.30901699437494723</v>
      </c>
      <c r="H8" s="9">
        <f t="shared" si="3"/>
        <v>-0.95105651629515364</v>
      </c>
      <c r="I8" s="8">
        <f t="shared" si="4"/>
        <v>10.329635856412537</v>
      </c>
      <c r="J8" s="9">
        <f t="shared" si="5"/>
        <v>-31.791350220296088</v>
      </c>
      <c r="K8" s="8">
        <f t="shared" si="6"/>
        <v>16.686107977563164</v>
      </c>
      <c r="L8" s="9">
        <f t="shared" si="7"/>
        <v>2563.9151079775629</v>
      </c>
      <c r="M8" s="6">
        <f t="shared" si="8"/>
        <v>278.4261994388948</v>
      </c>
      <c r="N8" s="9">
        <f t="shared" si="9"/>
        <v>44547.02592262104</v>
      </c>
    </row>
    <row r="9" spans="1:14" x14ac:dyDescent="0.25">
      <c r="A9" s="1">
        <v>6</v>
      </c>
      <c r="B9" s="5">
        <v>2607.3671096317298</v>
      </c>
      <c r="C9" s="5">
        <v>2658.0920000000001</v>
      </c>
      <c r="D9" s="5">
        <f t="shared" si="0"/>
        <v>-50.72489036827028</v>
      </c>
      <c r="E9" s="31">
        <f>CORREL(D10:D34,D4:D28)</f>
        <v>-3.8946784596655806E-2</v>
      </c>
      <c r="F9" s="6">
        <f t="shared" si="1"/>
        <v>6.2831853071795862</v>
      </c>
      <c r="G9" s="5">
        <f t="shared" si="2"/>
        <v>1</v>
      </c>
      <c r="H9" s="9">
        <f t="shared" si="3"/>
        <v>-2.45029690981724E-16</v>
      </c>
      <c r="I9" s="8">
        <f t="shared" si="4"/>
        <v>-50.72489036827028</v>
      </c>
      <c r="J9" s="9">
        <f t="shared" si="5"/>
        <v>1.2429104212019095E-14</v>
      </c>
      <c r="K9" s="8">
        <f t="shared" si="6"/>
        <v>9.6041138968459752</v>
      </c>
      <c r="L9" s="9">
        <f t="shared" si="7"/>
        <v>2667.6961138968459</v>
      </c>
      <c r="M9" s="6">
        <f t="shared" si="8"/>
        <v>92.239003743586125</v>
      </c>
      <c r="N9" s="9">
        <f t="shared" si="9"/>
        <v>33985.275706070941</v>
      </c>
    </row>
    <row r="10" spans="1:14" x14ac:dyDescent="0.25">
      <c r="A10" s="1">
        <v>7</v>
      </c>
      <c r="B10" s="5">
        <v>2708.19574207701</v>
      </c>
      <c r="C10" s="5">
        <v>2814.6840000000002</v>
      </c>
      <c r="D10" s="5">
        <f t="shared" si="0"/>
        <v>-106.48825792299021</v>
      </c>
      <c r="E10" s="30">
        <f>CORREL(D11:D34,D4:D27)</f>
        <v>0.10517857295947249</v>
      </c>
      <c r="F10" s="6">
        <f t="shared" si="1"/>
        <v>7.5398223686155035</v>
      </c>
      <c r="G10" s="5">
        <f t="shared" si="2"/>
        <v>0.30901699437494773</v>
      </c>
      <c r="H10" s="9">
        <f t="shared" si="3"/>
        <v>0.95105651629515353</v>
      </c>
      <c r="I10" s="8">
        <f t="shared" si="4"/>
        <v>-32.906681399586653</v>
      </c>
      <c r="J10" s="9">
        <f t="shared" si="5"/>
        <v>-101.27635160657886</v>
      </c>
      <c r="K10" s="8">
        <f t="shared" si="6"/>
        <v>1.2481506588209834</v>
      </c>
      <c r="L10" s="9">
        <f t="shared" si="7"/>
        <v>2815.9321506588212</v>
      </c>
      <c r="M10" s="6">
        <f t="shared" si="8"/>
        <v>1.557880067115377</v>
      </c>
      <c r="N10" s="9">
        <f t="shared" si="9"/>
        <v>6975.9788617886152</v>
      </c>
    </row>
    <row r="11" spans="1:14" x14ac:dyDescent="0.25">
      <c r="A11" s="1">
        <v>8</v>
      </c>
      <c r="B11" s="5">
        <v>2813.0327028960401</v>
      </c>
      <c r="C11" s="5">
        <v>2779.5859999999998</v>
      </c>
      <c r="D11" s="5">
        <f t="shared" si="0"/>
        <v>33.446702896040279</v>
      </c>
      <c r="E11" s="31">
        <f>CORREL(D12:D34,D4:D26)</f>
        <v>-0.32045072283308262</v>
      </c>
      <c r="F11" s="6">
        <f t="shared" si="1"/>
        <v>8.7964594300514207</v>
      </c>
      <c r="G11" s="5">
        <f t="shared" si="2"/>
        <v>-0.80901699437494723</v>
      </c>
      <c r="H11" s="9">
        <f t="shared" si="3"/>
        <v>0.58778525229247336</v>
      </c>
      <c r="I11" s="8">
        <f t="shared" si="4"/>
        <v>-27.058951048706348</v>
      </c>
      <c r="J11" s="9">
        <f t="shared" si="5"/>
        <v>19.659478700100433</v>
      </c>
      <c r="K11" s="8">
        <f t="shared" si="6"/>
        <v>3.1658754496940995</v>
      </c>
      <c r="L11" s="9">
        <f t="shared" si="7"/>
        <v>2782.7518754496937</v>
      </c>
      <c r="M11" s="6">
        <f t="shared" si="8"/>
        <v>10.022767362974461</v>
      </c>
      <c r="N11" s="9">
        <f t="shared" si="9"/>
        <v>454.3136775428182</v>
      </c>
    </row>
    <row r="12" spans="1:14" x14ac:dyDescent="0.25">
      <c r="A12" s="1">
        <v>9</v>
      </c>
      <c r="B12" s="5">
        <v>2848.7500408144201</v>
      </c>
      <c r="C12" s="5">
        <v>2805.5439999999999</v>
      </c>
      <c r="D12" s="5">
        <f t="shared" si="0"/>
        <v>43.206040814420248</v>
      </c>
      <c r="E12" s="31">
        <f>CORREL(D13:D34,D4:D25)</f>
        <v>-0.55325395769137886</v>
      </c>
      <c r="F12" s="6">
        <f t="shared" si="1"/>
        <v>10.053096491487338</v>
      </c>
      <c r="G12" s="5">
        <f t="shared" si="2"/>
        <v>-0.80901699437494767</v>
      </c>
      <c r="H12" s="9">
        <f t="shared" si="3"/>
        <v>-0.5877852522924728</v>
      </c>
      <c r="I12" s="8">
        <f t="shared" si="4"/>
        <v>-34.954421278523583</v>
      </c>
      <c r="J12" s="9">
        <f t="shared" si="5"/>
        <v>-25.395873600662881</v>
      </c>
      <c r="K12" s="8">
        <f t="shared" si="6"/>
        <v>12.70705778954696</v>
      </c>
      <c r="L12" s="9">
        <f t="shared" si="7"/>
        <v>2818.2510577895468</v>
      </c>
      <c r="M12" s="6">
        <f t="shared" si="8"/>
        <v>161.46931766688658</v>
      </c>
      <c r="N12" s="9">
        <f t="shared" si="9"/>
        <v>3252.6459680336334</v>
      </c>
    </row>
    <row r="13" spans="1:14" x14ac:dyDescent="0.25">
      <c r="A13" s="1">
        <v>10</v>
      </c>
      <c r="B13" s="5">
        <v>2794.2682903853001</v>
      </c>
      <c r="C13" s="5">
        <v>2814.0459999999998</v>
      </c>
      <c r="D13" s="5">
        <f t="shared" si="0"/>
        <v>-19.777709614699688</v>
      </c>
      <c r="E13" s="31">
        <f>CORREL(D14:D34,D4:D24)</f>
        <v>-0.12642132838545642</v>
      </c>
      <c r="F13" s="6">
        <f t="shared" si="1"/>
        <v>11.309733552923255</v>
      </c>
      <c r="G13" s="5">
        <f t="shared" si="2"/>
        <v>0.30901699437494701</v>
      </c>
      <c r="H13" s="9">
        <f t="shared" si="3"/>
        <v>-0.95105651629515375</v>
      </c>
      <c r="I13" s="8">
        <f t="shared" si="4"/>
        <v>-6.1116483807549891</v>
      </c>
      <c r="J13" s="9">
        <f t="shared" si="5"/>
        <v>18.809719606453452</v>
      </c>
      <c r="K13" s="8">
        <f t="shared" si="6"/>
        <v>16.686107977563164</v>
      </c>
      <c r="L13" s="9">
        <f t="shared" si="7"/>
        <v>2830.7321079775629</v>
      </c>
      <c r="M13" s="6">
        <f t="shared" si="8"/>
        <v>278.4261994388948</v>
      </c>
      <c r="N13" s="9">
        <f t="shared" si="9"/>
        <v>6.5036362235105543</v>
      </c>
    </row>
    <row r="14" spans="1:14" x14ac:dyDescent="0.25">
      <c r="A14" s="1">
        <v>11</v>
      </c>
      <c r="B14" s="5">
        <v>2696.4297394135801</v>
      </c>
      <c r="C14" s="5">
        <v>2684.0940000000001</v>
      </c>
      <c r="D14" s="5">
        <f t="shared" si="0"/>
        <v>12.335739413580086</v>
      </c>
      <c r="E14" s="31">
        <f>CORREL(D15:D34,D4:D23)</f>
        <v>-0.15852762248939695</v>
      </c>
      <c r="F14" s="6">
        <f t="shared" si="1"/>
        <v>12.566370614359172</v>
      </c>
      <c r="G14" s="5">
        <f t="shared" si="2"/>
        <v>1</v>
      </c>
      <c r="H14" s="9">
        <f t="shared" si="3"/>
        <v>-4.90059381963448E-16</v>
      </c>
      <c r="I14" s="8">
        <f t="shared" si="4"/>
        <v>12.335739413580086</v>
      </c>
      <c r="J14" s="9">
        <f t="shared" si="5"/>
        <v>-6.0452448330812034E-15</v>
      </c>
      <c r="K14" s="8">
        <f t="shared" si="6"/>
        <v>9.6041138968459769</v>
      </c>
      <c r="L14" s="9">
        <f t="shared" si="7"/>
        <v>2693.6981138968458</v>
      </c>
      <c r="M14" s="6">
        <f t="shared" si="8"/>
        <v>92.239003743586125</v>
      </c>
      <c r="N14" s="9">
        <f t="shared" si="9"/>
        <v>9079.8654897268971</v>
      </c>
    </row>
    <row r="15" spans="1:14" x14ac:dyDescent="0.25">
      <c r="A15" s="1">
        <v>12</v>
      </c>
      <c r="B15" s="5">
        <v>2634.7252308303</v>
      </c>
      <c r="C15" s="5">
        <v>2488.5540000000001</v>
      </c>
      <c r="D15" s="5">
        <f t="shared" si="0"/>
        <v>146.17123083029992</v>
      </c>
      <c r="E15" s="31">
        <f>CORREL(D16:D34,D4:D22)</f>
        <v>-0.5412843722957128</v>
      </c>
      <c r="F15" s="6">
        <f t="shared" si="1"/>
        <v>13.82300767579509</v>
      </c>
      <c r="G15" s="5">
        <f t="shared" si="2"/>
        <v>0.30901699437494795</v>
      </c>
      <c r="H15" s="9">
        <f t="shared" si="3"/>
        <v>0.95105651629515342</v>
      </c>
      <c r="I15" s="8">
        <f t="shared" si="4"/>
        <v>45.169394415266005</v>
      </c>
      <c r="J15" s="9">
        <f t="shared" si="5"/>
        <v>139.01710157603978</v>
      </c>
      <c r="K15" s="8">
        <f t="shared" si="6"/>
        <v>1.2481506588209843</v>
      </c>
      <c r="L15" s="9">
        <f t="shared" si="7"/>
        <v>2489.8021506588211</v>
      </c>
      <c r="M15" s="6">
        <f t="shared" si="8"/>
        <v>1.557880067115377</v>
      </c>
      <c r="N15" s="9">
        <f t="shared" si="9"/>
        <v>24646.750798915484</v>
      </c>
    </row>
    <row r="16" spans="1:14" x14ac:dyDescent="0.25">
      <c r="A16" s="1">
        <v>13</v>
      </c>
      <c r="B16" s="5">
        <v>2661.4359366478602</v>
      </c>
      <c r="C16" s="5">
        <v>2618.9580000000001</v>
      </c>
      <c r="D16" s="5">
        <f t="shared" si="0"/>
        <v>42.477936647860133</v>
      </c>
      <c r="E16" s="31">
        <f>CORREL(D17:D34,D4:D21)</f>
        <v>-0.63539485343571322</v>
      </c>
      <c r="F16" s="6">
        <f t="shared" si="1"/>
        <v>15.079644737231007</v>
      </c>
      <c r="G16" s="5">
        <f t="shared" si="2"/>
        <v>-0.80901699437494712</v>
      </c>
      <c r="H16" s="9">
        <f t="shared" si="3"/>
        <v>0.58778525229247358</v>
      </c>
      <c r="I16" s="8">
        <f t="shared" si="4"/>
        <v>-34.36537263410122</v>
      </c>
      <c r="J16" s="9">
        <f t="shared" si="5"/>
        <v>24.967904709426179</v>
      </c>
      <c r="K16" s="8">
        <f t="shared" si="6"/>
        <v>3.1658754496940977</v>
      </c>
      <c r="L16" s="9">
        <f t="shared" si="7"/>
        <v>2622.123875449694</v>
      </c>
      <c r="M16" s="6">
        <f t="shared" si="8"/>
        <v>10.022767362974461</v>
      </c>
      <c r="N16" s="9">
        <f t="shared" si="9"/>
        <v>16973.433647022019</v>
      </c>
    </row>
    <row r="17" spans="1:14" x14ac:dyDescent="0.25">
      <c r="A17" s="1">
        <v>14</v>
      </c>
      <c r="B17" s="5">
        <v>2762.2645690931399</v>
      </c>
      <c r="C17" s="5">
        <v>2720.15</v>
      </c>
      <c r="D17" s="5">
        <f t="shared" si="0"/>
        <v>42.114569093139835</v>
      </c>
      <c r="E17" s="31">
        <f>CORREL(D18:D34,D4:D20)</f>
        <v>-7.5049150981944049E-2</v>
      </c>
      <c r="F17" s="6">
        <f t="shared" si="1"/>
        <v>16.336281798666924</v>
      </c>
      <c r="G17" s="5">
        <f t="shared" si="2"/>
        <v>-0.80901699437494778</v>
      </c>
      <c r="H17" s="9">
        <f t="shared" si="3"/>
        <v>-0.58778525229247258</v>
      </c>
      <c r="I17" s="8">
        <f t="shared" si="4"/>
        <v>-34.071402107128058</v>
      </c>
      <c r="J17" s="9">
        <f t="shared" si="5"/>
        <v>-24.754322619599964</v>
      </c>
      <c r="K17" s="8">
        <f t="shared" si="6"/>
        <v>12.707057789546958</v>
      </c>
      <c r="L17" s="9">
        <f t="shared" si="7"/>
        <v>2732.8570577895471</v>
      </c>
      <c r="M17" s="6">
        <f t="shared" si="8"/>
        <v>161.46931766688658</v>
      </c>
      <c r="N17" s="9">
        <f t="shared" si="9"/>
        <v>867.5085746534113</v>
      </c>
    </row>
    <row r="18" spans="1:14" x14ac:dyDescent="0.25">
      <c r="A18" s="1">
        <v>15</v>
      </c>
      <c r="B18" s="5">
        <v>2867.10152991217</v>
      </c>
      <c r="C18" s="5">
        <v>2785.5349999999999</v>
      </c>
      <c r="D18" s="5">
        <f t="shared" si="0"/>
        <v>81.566529912170154</v>
      </c>
      <c r="E18" s="31">
        <f>CORREL(D19:D34,D4:D19)</f>
        <v>-0.45654827765932238</v>
      </c>
      <c r="F18" s="6">
        <f t="shared" si="1"/>
        <v>17.592918860102841</v>
      </c>
      <c r="G18" s="5">
        <f t="shared" si="2"/>
        <v>0.30901699437494679</v>
      </c>
      <c r="H18" s="9">
        <f t="shared" si="3"/>
        <v>-0.95105651629515375</v>
      </c>
      <c r="I18" s="8">
        <f t="shared" si="4"/>
        <v>25.205443915053014</v>
      </c>
      <c r="J18" s="9">
        <f t="shared" si="5"/>
        <v>-77.574379784553003</v>
      </c>
      <c r="K18" s="8">
        <f t="shared" si="6"/>
        <v>16.686107977563164</v>
      </c>
      <c r="L18" s="9">
        <f t="shared" si="7"/>
        <v>2802.221107977563</v>
      </c>
      <c r="M18" s="6">
        <f t="shared" si="8"/>
        <v>278.4261994388948</v>
      </c>
      <c r="N18" s="9">
        <f t="shared" si="9"/>
        <v>5682.6663892494744</v>
      </c>
    </row>
    <row r="19" spans="1:14" x14ac:dyDescent="0.25">
      <c r="A19" s="1">
        <v>16</v>
      </c>
      <c r="B19" s="5">
        <v>2902.8188678305501</v>
      </c>
      <c r="C19" s="5">
        <v>2785.28</v>
      </c>
      <c r="D19" s="5">
        <f t="shared" si="0"/>
        <v>117.53886783054986</v>
      </c>
      <c r="E19" s="31">
        <f>CORREL(D20:D34,D4:D18)</f>
        <v>-0.73635290841533341</v>
      </c>
      <c r="F19" s="6">
        <f t="shared" si="1"/>
        <v>18.849555921538759</v>
      </c>
      <c r="G19" s="5">
        <f t="shared" si="2"/>
        <v>1</v>
      </c>
      <c r="H19" s="9">
        <f t="shared" si="3"/>
        <v>-7.3508907294517201E-16</v>
      </c>
      <c r="I19" s="8">
        <f t="shared" si="4"/>
        <v>117.53886783054986</v>
      </c>
      <c r="J19" s="9">
        <f t="shared" si="5"/>
        <v>-8.6401537388583994E-14</v>
      </c>
      <c r="K19" s="8">
        <f t="shared" si="6"/>
        <v>9.6041138968459787</v>
      </c>
      <c r="L19" s="9">
        <f t="shared" si="7"/>
        <v>2794.884113896846</v>
      </c>
      <c r="M19" s="6">
        <f t="shared" si="8"/>
        <v>92.239003743586125</v>
      </c>
      <c r="N19" s="9">
        <f t="shared" si="9"/>
        <v>12343.387810511389</v>
      </c>
    </row>
    <row r="20" spans="1:14" x14ac:dyDescent="0.25">
      <c r="A20" s="1">
        <v>17</v>
      </c>
      <c r="B20" s="5">
        <v>2848.3371174014301</v>
      </c>
      <c r="C20" s="5">
        <v>2834.9549999999999</v>
      </c>
      <c r="D20" s="5">
        <f t="shared" si="0"/>
        <v>13.38211740143015</v>
      </c>
      <c r="E20" s="31">
        <f>CORREL(D21:D34,D4:D17)</f>
        <v>-0.225747952341392</v>
      </c>
      <c r="F20" s="6">
        <f t="shared" si="1"/>
        <v>20.106192982974676</v>
      </c>
      <c r="G20" s="5">
        <f t="shared" si="2"/>
        <v>0.30901699437494817</v>
      </c>
      <c r="H20" s="9">
        <f t="shared" si="3"/>
        <v>0.95105651629515331</v>
      </c>
      <c r="I20" s="8">
        <f t="shared" si="4"/>
        <v>4.1353016977626371</v>
      </c>
      <c r="J20" s="9">
        <f t="shared" si="5"/>
        <v>12.727149956456909</v>
      </c>
      <c r="K20" s="8">
        <f t="shared" si="6"/>
        <v>1.2481506588209852</v>
      </c>
      <c r="L20" s="9">
        <f t="shared" si="7"/>
        <v>2836.203150658821</v>
      </c>
      <c r="M20" s="6">
        <f t="shared" si="8"/>
        <v>1.557880067115377</v>
      </c>
      <c r="N20" s="9">
        <f t="shared" si="9"/>
        <v>3205.7167997251631</v>
      </c>
    </row>
    <row r="21" spans="1:14" x14ac:dyDescent="0.25">
      <c r="A21" s="1">
        <v>18</v>
      </c>
      <c r="B21" s="5">
        <v>2750.4985664297101</v>
      </c>
      <c r="C21" s="5">
        <v>2706.3809999999999</v>
      </c>
      <c r="D21" s="5">
        <f t="shared" si="0"/>
        <v>44.117566429710223</v>
      </c>
      <c r="E21" s="30">
        <f>CORREL(D22:D34,D4:D16)</f>
        <v>1.240366637481017E-2</v>
      </c>
      <c r="F21" s="6">
        <f t="shared" si="1"/>
        <v>21.362830044410593</v>
      </c>
      <c r="G21" s="5">
        <f t="shared" si="2"/>
        <v>-0.8090169943749469</v>
      </c>
      <c r="H21" s="9">
        <f t="shared" si="3"/>
        <v>0.5877852522924738</v>
      </c>
      <c r="I21" s="8">
        <f t="shared" si="4"/>
        <v>-35.691860992101219</v>
      </c>
      <c r="J21" s="9">
        <f t="shared" si="5"/>
        <v>25.931654914417194</v>
      </c>
      <c r="K21" s="8">
        <f t="shared" si="6"/>
        <v>3.165875449694096</v>
      </c>
      <c r="L21" s="9">
        <f t="shared" si="7"/>
        <v>2709.5468754496937</v>
      </c>
      <c r="M21" s="6">
        <f t="shared" si="8"/>
        <v>10.022767362974461</v>
      </c>
      <c r="N21" s="9">
        <f t="shared" si="9"/>
        <v>1699.0472772310677</v>
      </c>
    </row>
    <row r="22" spans="1:14" x14ac:dyDescent="0.25">
      <c r="A22" s="1">
        <v>19</v>
      </c>
      <c r="B22" s="5">
        <v>2688.79405784643</v>
      </c>
      <c r="C22" s="5">
        <v>2522.3240000000001</v>
      </c>
      <c r="D22" s="5">
        <f t="shared" si="0"/>
        <v>166.47005784642988</v>
      </c>
      <c r="E22" s="32">
        <f>CORREL(D23:D34,D4:D15)</f>
        <v>-0.45550892987526564</v>
      </c>
      <c r="F22" s="6">
        <f t="shared" si="1"/>
        <v>22.61946710584651</v>
      </c>
      <c r="G22" s="5">
        <f t="shared" si="2"/>
        <v>-0.8090169943749479</v>
      </c>
      <c r="H22" s="9">
        <f t="shared" si="3"/>
        <v>-0.58778525229247247</v>
      </c>
      <c r="I22" s="8">
        <f t="shared" si="4"/>
        <v>-134.67710585234241</v>
      </c>
      <c r="J22" s="9">
        <f t="shared" si="5"/>
        <v>-97.848644950406268</v>
      </c>
      <c r="K22" s="8">
        <f t="shared" si="6"/>
        <v>12.707057789546957</v>
      </c>
      <c r="L22" s="9">
        <f t="shared" si="7"/>
        <v>2535.031057789547</v>
      </c>
      <c r="M22" s="6">
        <f t="shared" si="8"/>
        <v>161.46931766688658</v>
      </c>
      <c r="N22" s="9">
        <f t="shared" si="9"/>
        <v>10593.351785010298</v>
      </c>
    </row>
    <row r="23" spans="1:14" x14ac:dyDescent="0.25">
      <c r="A23" s="1">
        <v>20</v>
      </c>
      <c r="B23" s="5">
        <v>2715.5047636639902</v>
      </c>
      <c r="C23" s="5">
        <v>2561.25</v>
      </c>
      <c r="D23" s="5">
        <f t="shared" si="0"/>
        <v>154.25476366399016</v>
      </c>
      <c r="E23" s="33" t="s">
        <v>16</v>
      </c>
      <c r="F23" s="6">
        <f t="shared" si="1"/>
        <v>23.876104167282428</v>
      </c>
      <c r="G23" s="5">
        <f t="shared" si="2"/>
        <v>0.30901699437494656</v>
      </c>
      <c r="H23" s="9">
        <f t="shared" si="3"/>
        <v>-0.95105651629515386</v>
      </c>
      <c r="I23" s="8">
        <f t="shared" si="4"/>
        <v>47.667343435463962</v>
      </c>
      <c r="J23" s="9">
        <f t="shared" si="5"/>
        <v>-146.70499815220677</v>
      </c>
      <c r="K23" s="8">
        <f t="shared" si="6"/>
        <v>16.686107977563164</v>
      </c>
      <c r="L23" s="9">
        <f t="shared" si="7"/>
        <v>2577.9361079775631</v>
      </c>
      <c r="M23" s="6">
        <f t="shared" si="8"/>
        <v>278.4261994388948</v>
      </c>
      <c r="N23" s="9">
        <f t="shared" si="9"/>
        <v>5808.4676977736317</v>
      </c>
    </row>
    <row r="24" spans="1:14" x14ac:dyDescent="0.25">
      <c r="A24" s="1">
        <v>21</v>
      </c>
      <c r="B24" s="5">
        <v>2816.3333961092699</v>
      </c>
      <c r="C24" s="5">
        <v>2820.0619999999999</v>
      </c>
      <c r="D24" s="5">
        <f t="shared" si="0"/>
        <v>-3.7286038907300281</v>
      </c>
      <c r="F24" s="6">
        <f t="shared" si="1"/>
        <v>25.132741228718345</v>
      </c>
      <c r="G24" s="5">
        <f t="shared" si="2"/>
        <v>1</v>
      </c>
      <c r="H24" s="9">
        <f t="shared" si="3"/>
        <v>-9.8011876392689601E-16</v>
      </c>
      <c r="I24" s="8">
        <f t="shared" si="4"/>
        <v>-3.7286038907300281</v>
      </c>
      <c r="J24" s="9">
        <f t="shared" si="5"/>
        <v>3.6544746365553303E-15</v>
      </c>
      <c r="K24" s="8">
        <f t="shared" si="6"/>
        <v>9.6041138968459805</v>
      </c>
      <c r="L24" s="9">
        <f t="shared" si="7"/>
        <v>2829.6661138968457</v>
      </c>
      <c r="M24" s="6">
        <f t="shared" si="8"/>
        <v>92.239003743586125</v>
      </c>
      <c r="N24" s="9">
        <f t="shared" si="9"/>
        <v>605.91439731857417</v>
      </c>
    </row>
    <row r="25" spans="1:14" x14ac:dyDescent="0.25">
      <c r="A25" s="1">
        <v>22</v>
      </c>
      <c r="B25" s="5">
        <v>2921.1703569283</v>
      </c>
      <c r="C25" s="5">
        <v>2823.1619999999998</v>
      </c>
      <c r="D25" s="5">
        <f t="shared" si="0"/>
        <v>98.008356928300145</v>
      </c>
      <c r="F25" s="6">
        <f t="shared" si="1"/>
        <v>26.389378290154262</v>
      </c>
      <c r="G25" s="5">
        <f t="shared" si="2"/>
        <v>0.30901699437494839</v>
      </c>
      <c r="H25" s="9">
        <f t="shared" si="3"/>
        <v>0.95105651629515331</v>
      </c>
      <c r="I25" s="8">
        <f t="shared" si="4"/>
        <v>30.286247881610461</v>
      </c>
      <c r="J25" s="9">
        <f t="shared" si="5"/>
        <v>93.211486508041091</v>
      </c>
      <c r="K25" s="8">
        <f t="shared" si="6"/>
        <v>1.2481506588209852</v>
      </c>
      <c r="L25" s="9">
        <f t="shared" si="7"/>
        <v>2824.4101506588208</v>
      </c>
      <c r="M25" s="6">
        <f t="shared" si="8"/>
        <v>1.557880067115377</v>
      </c>
      <c r="N25" s="9">
        <f t="shared" si="9"/>
        <v>16757.895210756498</v>
      </c>
    </row>
    <row r="26" spans="1:14" x14ac:dyDescent="0.25">
      <c r="A26" s="1">
        <v>23</v>
      </c>
      <c r="B26" s="5">
        <v>2956.88769484668</v>
      </c>
      <c r="C26" s="5">
        <v>2826.5709999999999</v>
      </c>
      <c r="D26" s="5">
        <f t="shared" si="0"/>
        <v>130.31669484668009</v>
      </c>
      <c r="F26" s="6">
        <f t="shared" si="1"/>
        <v>27.646015351590179</v>
      </c>
      <c r="G26" s="5">
        <f t="shared" si="2"/>
        <v>-0.80901699437494679</v>
      </c>
      <c r="H26" s="9">
        <f t="shared" si="3"/>
        <v>0.58778525229247403</v>
      </c>
      <c r="I26" s="8">
        <f t="shared" si="4"/>
        <v>-105.42842078173824</v>
      </c>
      <c r="J26" s="9">
        <f t="shared" si="5"/>
        <v>76.598231358377205</v>
      </c>
      <c r="K26" s="8">
        <f t="shared" si="6"/>
        <v>3.1658754496940942</v>
      </c>
      <c r="L26" s="9">
        <f t="shared" si="7"/>
        <v>2829.7368754496938</v>
      </c>
      <c r="M26" s="6">
        <f t="shared" si="8"/>
        <v>10.022767362974461</v>
      </c>
      <c r="N26" s="9">
        <f t="shared" si="9"/>
        <v>27281.005762789511</v>
      </c>
    </row>
    <row r="27" spans="1:14" x14ac:dyDescent="0.25">
      <c r="A27" s="1">
        <v>24</v>
      </c>
      <c r="B27" s="5">
        <v>2902.40594441756</v>
      </c>
      <c r="C27" s="5">
        <v>2866.43</v>
      </c>
      <c r="D27" s="5">
        <f t="shared" si="0"/>
        <v>35.975944417560186</v>
      </c>
      <c r="F27" s="6">
        <f t="shared" si="1"/>
        <v>28.902652413026097</v>
      </c>
      <c r="G27" s="5">
        <f t="shared" si="2"/>
        <v>-0.80901699437494812</v>
      </c>
      <c r="H27" s="9">
        <f t="shared" si="3"/>
        <v>-0.58778525229247225</v>
      </c>
      <c r="I27" s="8">
        <f t="shared" si="4"/>
        <v>-29.105150422494734</v>
      </c>
      <c r="J27" s="9">
        <f t="shared" si="5"/>
        <v>-21.146129565935571</v>
      </c>
      <c r="K27" s="8">
        <f t="shared" si="6"/>
        <v>12.707057789546955</v>
      </c>
      <c r="L27" s="9">
        <f t="shared" si="7"/>
        <v>2879.1370577895468</v>
      </c>
      <c r="M27" s="6">
        <f t="shared" si="8"/>
        <v>161.46931766688658</v>
      </c>
      <c r="N27" s="9">
        <f t="shared" si="9"/>
        <v>12251.806073027183</v>
      </c>
    </row>
    <row r="28" spans="1:14" x14ac:dyDescent="0.25">
      <c r="A28" s="1">
        <v>25</v>
      </c>
      <c r="B28" s="5">
        <v>2804.56739344584</v>
      </c>
      <c r="C28" s="5">
        <v>3019.8180000000002</v>
      </c>
      <c r="D28" s="5">
        <f t="shared" si="0"/>
        <v>-215.25060655416019</v>
      </c>
      <c r="F28" s="6">
        <f t="shared" si="1"/>
        <v>30.159289474462014</v>
      </c>
      <c r="G28" s="5">
        <f t="shared" si="2"/>
        <v>0.30901699437494629</v>
      </c>
      <c r="H28" s="9">
        <f t="shared" si="3"/>
        <v>-0.95105651629515398</v>
      </c>
      <c r="I28" s="8">
        <f t="shared" si="4"/>
        <v>-66.516095474750699</v>
      </c>
      <c r="J28" s="9">
        <f t="shared" si="5"/>
        <v>204.71549199981843</v>
      </c>
      <c r="K28" s="8">
        <f t="shared" si="6"/>
        <v>16.686107977563164</v>
      </c>
      <c r="L28" s="9">
        <f t="shared" si="7"/>
        <v>3036.5041079775633</v>
      </c>
      <c r="M28" s="6">
        <f t="shared" si="8"/>
        <v>278.4261994388948</v>
      </c>
      <c r="N28" s="9">
        <f t="shared" si="9"/>
        <v>165.10517453560564</v>
      </c>
    </row>
    <row r="29" spans="1:14" x14ac:dyDescent="0.25">
      <c r="A29" s="1">
        <v>26</v>
      </c>
      <c r="B29" s="5">
        <v>2742.8628848625599</v>
      </c>
      <c r="C29" s="5">
        <v>2609.674</v>
      </c>
      <c r="D29" s="5">
        <f t="shared" si="0"/>
        <v>133.18888486255992</v>
      </c>
      <c r="F29" s="6">
        <f t="shared" si="1"/>
        <v>31.415926535897931</v>
      </c>
      <c r="G29" s="5">
        <f t="shared" si="2"/>
        <v>1</v>
      </c>
      <c r="H29" s="9">
        <f t="shared" si="3"/>
        <v>-1.22514845490862E-15</v>
      </c>
      <c r="I29" s="8">
        <f t="shared" si="4"/>
        <v>133.18888486255992</v>
      </c>
      <c r="J29" s="9">
        <f t="shared" si="5"/>
        <v>-1.6317615650036738E-13</v>
      </c>
      <c r="K29" s="8">
        <f t="shared" si="6"/>
        <v>9.604113896845984</v>
      </c>
      <c r="L29" s="9">
        <f t="shared" si="7"/>
        <v>2619.2781138968458</v>
      </c>
      <c r="M29" s="6">
        <f t="shared" si="8"/>
        <v>92.239003743586125</v>
      </c>
      <c r="N29" s="9">
        <f t="shared" si="9"/>
        <v>2386.8288809054784</v>
      </c>
    </row>
    <row r="30" spans="1:14" x14ac:dyDescent="0.25">
      <c r="A30" s="1">
        <v>27</v>
      </c>
      <c r="B30" s="5">
        <v>2769.5735906801201</v>
      </c>
      <c r="C30" s="5">
        <v>2936.7080000000001</v>
      </c>
      <c r="D30" s="5">
        <f t="shared" si="0"/>
        <v>-167.13440931987998</v>
      </c>
      <c r="F30" s="6">
        <f t="shared" si="1"/>
        <v>32.672563597333848</v>
      </c>
      <c r="G30" s="5">
        <f t="shared" si="2"/>
        <v>0.30901699437494862</v>
      </c>
      <c r="H30" s="9">
        <f t="shared" si="3"/>
        <v>0.9510565162951532</v>
      </c>
      <c r="I30" s="8">
        <f t="shared" si="4"/>
        <v>-51.647372824661709</v>
      </c>
      <c r="J30" s="9">
        <f t="shared" si="5"/>
        <v>-158.95426908081325</v>
      </c>
      <c r="K30" s="8">
        <f t="shared" si="6"/>
        <v>1.2481506588209861</v>
      </c>
      <c r="L30" s="9">
        <f t="shared" si="7"/>
        <v>2937.9561506588211</v>
      </c>
      <c r="M30" s="6">
        <f t="shared" si="8"/>
        <v>1.557880067115377</v>
      </c>
      <c r="N30" s="9">
        <f t="shared" si="9"/>
        <v>490.37785832560934</v>
      </c>
    </row>
    <row r="31" spans="1:14" x14ac:dyDescent="0.25">
      <c r="A31" s="1">
        <v>28</v>
      </c>
      <c r="B31" s="5">
        <v>2870.4022231253998</v>
      </c>
      <c r="C31" s="5">
        <v>3042.0430000000001</v>
      </c>
      <c r="D31" s="5">
        <f t="shared" si="0"/>
        <v>-171.64077687460031</v>
      </c>
      <c r="F31" s="6">
        <f t="shared" si="1"/>
        <v>33.929200658769766</v>
      </c>
      <c r="G31" s="5">
        <f t="shared" si="2"/>
        <v>-0.80901699437494667</v>
      </c>
      <c r="H31" s="9">
        <f t="shared" si="3"/>
        <v>0.58778525229247425</v>
      </c>
      <c r="I31" s="8">
        <f t="shared" si="4"/>
        <v>138.86030541926999</v>
      </c>
      <c r="J31" s="9">
        <f t="shared" si="5"/>
        <v>-100.88791733891323</v>
      </c>
      <c r="K31" s="8">
        <f t="shared" si="6"/>
        <v>3.1658754496940933</v>
      </c>
      <c r="L31" s="9">
        <f t="shared" si="7"/>
        <v>3045.208875449694</v>
      </c>
      <c r="M31" s="6">
        <f t="shared" si="8"/>
        <v>10.022767362974461</v>
      </c>
      <c r="N31" s="9">
        <f t="shared" si="9"/>
        <v>6191.1963297841039</v>
      </c>
    </row>
    <row r="32" spans="1:14" x14ac:dyDescent="0.25">
      <c r="A32" s="1">
        <v>29</v>
      </c>
      <c r="B32" s="5">
        <v>2975.2391839444299</v>
      </c>
      <c r="C32" s="5">
        <v>3024.3020000000001</v>
      </c>
      <c r="D32" s="5">
        <f t="shared" si="0"/>
        <v>-49.062816055570238</v>
      </c>
      <c r="F32" s="6">
        <f t="shared" si="1"/>
        <v>35.185837720205683</v>
      </c>
      <c r="G32" s="5">
        <f t="shared" si="2"/>
        <v>-0.80901699437494823</v>
      </c>
      <c r="H32" s="9">
        <f t="shared" si="3"/>
        <v>-0.58778525229247203</v>
      </c>
      <c r="I32" s="8">
        <f t="shared" si="4"/>
        <v>39.692651980848389</v>
      </c>
      <c r="J32" s="9">
        <f t="shared" si="5"/>
        <v>28.838399713402499</v>
      </c>
      <c r="K32" s="8">
        <f t="shared" si="6"/>
        <v>12.707057789546953</v>
      </c>
      <c r="L32" s="9">
        <f t="shared" si="7"/>
        <v>3037.0090577895471</v>
      </c>
      <c r="M32" s="6">
        <f t="shared" si="8"/>
        <v>161.46931766688658</v>
      </c>
      <c r="N32" s="9">
        <f t="shared" si="9"/>
        <v>33680.000142063887</v>
      </c>
    </row>
    <row r="33" spans="1:14" x14ac:dyDescent="0.25">
      <c r="A33" s="1">
        <v>30</v>
      </c>
      <c r="B33" s="5">
        <v>3010.95652186281</v>
      </c>
      <c r="C33" s="5">
        <v>2993.0230000000001</v>
      </c>
      <c r="D33" s="5">
        <f t="shared" si="0"/>
        <v>17.933521862809812</v>
      </c>
      <c r="F33" s="6">
        <f t="shared" si="1"/>
        <v>36.4424747816416</v>
      </c>
      <c r="G33" s="5">
        <f t="shared" si="2"/>
        <v>0.30901699437494606</v>
      </c>
      <c r="H33" s="9">
        <f t="shared" si="3"/>
        <v>-0.95105651629515398</v>
      </c>
      <c r="I33" s="8">
        <f t="shared" si="4"/>
        <v>5.5417630246028722</v>
      </c>
      <c r="J33" s="9">
        <f t="shared" si="5"/>
        <v>-17.055792827746881</v>
      </c>
      <c r="K33" s="8">
        <f t="shared" si="6"/>
        <v>16.686107977563164</v>
      </c>
      <c r="L33" s="9">
        <f t="shared" si="7"/>
        <v>3009.7091079775632</v>
      </c>
      <c r="M33" s="6">
        <f t="shared" si="8"/>
        <v>278.4261994388948</v>
      </c>
      <c r="N33" s="9">
        <f t="shared" si="9"/>
        <v>48065.499824868006</v>
      </c>
    </row>
    <row r="34" spans="1:14" x14ac:dyDescent="0.25">
      <c r="A34" s="10">
        <v>31</v>
      </c>
      <c r="B34" s="11">
        <v>2956.47477143369</v>
      </c>
      <c r="C34" s="11">
        <v>3007.71</v>
      </c>
      <c r="D34" s="11">
        <f t="shared" si="0"/>
        <v>-51.23522856631007</v>
      </c>
      <c r="F34" s="6">
        <f t="shared" si="1"/>
        <v>37.699111843077517</v>
      </c>
      <c r="G34" s="13">
        <f t="shared" si="2"/>
        <v>1</v>
      </c>
      <c r="H34" s="14">
        <f t="shared" si="3"/>
        <v>-1.470178145890344E-15</v>
      </c>
      <c r="I34" s="34">
        <f t="shared" si="4"/>
        <v>-51.23522856631007</v>
      </c>
      <c r="J34" s="35">
        <f t="shared" si="5"/>
        <v>7.532491333788573E-14</v>
      </c>
      <c r="K34" s="12">
        <f t="shared" si="6"/>
        <v>9.6041138968459858</v>
      </c>
      <c r="L34" s="14">
        <f t="shared" si="7"/>
        <v>3017.3141138968458</v>
      </c>
      <c r="M34" s="6">
        <f t="shared" si="8"/>
        <v>92.239003743586125</v>
      </c>
      <c r="N34" s="9">
        <f t="shared" si="9"/>
        <v>27144.771456129569</v>
      </c>
    </row>
    <row r="35" spans="1:14" x14ac:dyDescent="0.25">
      <c r="A35" s="36">
        <v>32</v>
      </c>
      <c r="B35" s="37"/>
      <c r="C35" s="15">
        <v>2858.63622046197</v>
      </c>
      <c r="D35" s="37"/>
      <c r="E35" s="37"/>
      <c r="F35" s="38">
        <f>2*PI()*(A35-1)/7</f>
        <v>27.82553493179531</v>
      </c>
      <c r="G35" s="38">
        <f t="shared" si="2"/>
        <v>-0.9009688679024187</v>
      </c>
      <c r="H35" s="38">
        <f t="shared" si="3"/>
        <v>0.43388373911755912</v>
      </c>
      <c r="I35" s="37"/>
      <c r="J35" s="37"/>
      <c r="K35" s="38">
        <f t="shared" si="6"/>
        <v>4.3302070511081778</v>
      </c>
      <c r="L35" s="38">
        <f t="shared" si="7"/>
        <v>2862.9664275130781</v>
      </c>
      <c r="M35" s="37"/>
      <c r="N35" s="39"/>
    </row>
    <row r="36" spans="1:14" x14ac:dyDescent="0.25">
      <c r="A36" s="16" t="s">
        <v>7</v>
      </c>
      <c r="B36" s="40">
        <f>AVERAGE(B4:B34)</f>
        <v>2791.718067606108</v>
      </c>
      <c r="C36" s="41" t="s">
        <v>8</v>
      </c>
      <c r="D36" s="42">
        <f>SUM(D4:D34)</f>
        <v>269.15009578932131</v>
      </c>
      <c r="E36" s="43"/>
      <c r="F36" s="43"/>
      <c r="G36" s="43"/>
      <c r="H36" s="44" t="s">
        <v>8</v>
      </c>
      <c r="I36" s="45">
        <f>SUM(I4:I34)</f>
        <v>14.288717506451917</v>
      </c>
      <c r="J36" s="46">
        <f>SUM(J4:J34)</f>
        <v>-125.8013242854657</v>
      </c>
      <c r="K36" s="43"/>
      <c r="L36" s="47" t="s">
        <v>8</v>
      </c>
      <c r="M36" s="45">
        <f>SUM(M4:M34)</f>
        <v>3354.5300134203308</v>
      </c>
      <c r="N36" s="46">
        <f>SUM(N4:N34)</f>
        <v>381185.68485814153</v>
      </c>
    </row>
    <row r="38" spans="1:14" x14ac:dyDescent="0.25">
      <c r="H38" s="56" t="s">
        <v>17</v>
      </c>
      <c r="I38" s="56"/>
      <c r="M38" s="48" t="s">
        <v>9</v>
      </c>
      <c r="N38" s="49">
        <f>1-M36/N36</f>
        <v>0.99119974818920931</v>
      </c>
    </row>
    <row r="39" spans="1:14" x14ac:dyDescent="0.25">
      <c r="H39" s="50" t="s">
        <v>18</v>
      </c>
      <c r="I39" s="51">
        <f>D36/A34</f>
        <v>8.6822611544942365</v>
      </c>
    </row>
    <row r="40" spans="1:14" x14ac:dyDescent="0.25">
      <c r="H40" s="52" t="s">
        <v>19</v>
      </c>
      <c r="I40" s="53">
        <f>2/A34*I36</f>
        <v>0.92185274235173653</v>
      </c>
    </row>
    <row r="41" spans="1:14" x14ac:dyDescent="0.25">
      <c r="H41" s="54" t="s">
        <v>20</v>
      </c>
      <c r="I41" s="55">
        <f>2/A34*J36</f>
        <v>-8.1162144700300445</v>
      </c>
    </row>
  </sheetData>
  <mergeCells count="1">
    <mergeCell ref="H38:I38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</dc:creator>
  <dc:description/>
  <cp:lastModifiedBy>Супер-Бульба Черепашка</cp:lastModifiedBy>
  <cp:revision>0</cp:revision>
  <dcterms:created xsi:type="dcterms:W3CDTF">2018-10-19T17:46:16Z</dcterms:created>
  <dcterms:modified xsi:type="dcterms:W3CDTF">2025-03-02T16:50:51Z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