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ph272640\Desktop\Personal\HomeAccounting\Working\"/>
    </mc:Choice>
  </mc:AlternateContent>
  <xr:revisionPtr revIDLastSave="0" documentId="8_{F20A377E-9AA4-4422-BC96-A1AFC86429EC}" xr6:coauthVersionLast="45" xr6:coauthVersionMax="45" xr10:uidLastSave="{00000000-0000-0000-0000-000000000000}"/>
  <bookViews>
    <workbookView xWindow="-120" yWindow="-120" windowWidth="29040" windowHeight="15990" xr2:uid="{211A79C5-B985-E94E-B0C1-2BF2BF8B9373}"/>
  </bookViews>
  <sheets>
    <sheet name="Sheet1" sheetId="1" r:id="rId1"/>
    <sheet name="Cat" sheetId="2" r:id="rId2"/>
  </sheets>
  <definedNames>
    <definedName name="_xlnm._FilterDatabase" localSheetId="0" hidden="1">Sheet1!$A$1:$P$715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G717" i="1"/>
  <c r="I717" i="1" s="1"/>
  <c r="G716" i="1"/>
  <c r="I716" i="1" s="1"/>
  <c r="G715" i="1"/>
  <c r="I715" i="1" s="1"/>
  <c r="G714" i="1"/>
  <c r="I714" i="1" s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705" i="1" s="1"/>
  <c r="G704" i="1"/>
  <c r="I704" i="1" s="1"/>
  <c r="G703" i="1"/>
  <c r="I703" i="1" s="1"/>
  <c r="G702" i="1"/>
  <c r="I702" i="1" s="1"/>
  <c r="G701" i="1"/>
  <c r="I701" i="1" s="1"/>
  <c r="G700" i="1"/>
  <c r="I700" i="1" s="1"/>
  <c r="G699" i="1"/>
  <c r="I699" i="1" s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I688" i="1" s="1"/>
  <c r="G687" i="1"/>
  <c r="I687" i="1" s="1"/>
  <c r="G686" i="1"/>
  <c r="I686" i="1" s="1"/>
  <c r="G685" i="1"/>
  <c r="I685" i="1" s="1"/>
  <c r="G684" i="1"/>
  <c r="I684" i="1" s="1"/>
  <c r="G683" i="1"/>
  <c r="I683" i="1" s="1"/>
  <c r="G682" i="1"/>
  <c r="I682" i="1" s="1"/>
  <c r="G681" i="1"/>
  <c r="I681" i="1" s="1"/>
  <c r="G680" i="1"/>
  <c r="I680" i="1" s="1"/>
  <c r="G679" i="1"/>
  <c r="I679" i="1" s="1"/>
  <c r="G678" i="1"/>
  <c r="I678" i="1" s="1"/>
  <c r="I677" i="1"/>
  <c r="G677" i="1"/>
  <c r="G676" i="1"/>
  <c r="I676" i="1" s="1"/>
  <c r="G675" i="1"/>
  <c r="I675" i="1" s="1"/>
  <c r="G674" i="1"/>
  <c r="I674" i="1" s="1"/>
  <c r="G673" i="1"/>
  <c r="I673" i="1" s="1"/>
  <c r="I672" i="1"/>
  <c r="G672" i="1"/>
  <c r="I671" i="1"/>
  <c r="G671" i="1"/>
  <c r="I670" i="1"/>
  <c r="G670" i="1"/>
  <c r="G669" i="1"/>
  <c r="I669" i="1" s="1"/>
  <c r="G668" i="1"/>
  <c r="I668" i="1" s="1"/>
  <c r="G667" i="1"/>
  <c r="I667" i="1" s="1"/>
  <c r="G666" i="1"/>
  <c r="I666" i="1" s="1"/>
  <c r="G665" i="1"/>
  <c r="I665" i="1" s="1"/>
  <c r="G664" i="1"/>
  <c r="I664" i="1" s="1"/>
  <c r="G663" i="1"/>
  <c r="I663" i="1" s="1"/>
  <c r="G662" i="1"/>
  <c r="I662" i="1" s="1"/>
  <c r="G661" i="1"/>
  <c r="I661" i="1" s="1"/>
  <c r="G660" i="1"/>
  <c r="I660" i="1" s="1"/>
  <c r="G659" i="1"/>
  <c r="I659" i="1" s="1"/>
  <c r="G658" i="1"/>
  <c r="I658" i="1" s="1"/>
  <c r="G657" i="1"/>
  <c r="I657" i="1" s="1"/>
  <c r="G656" i="1"/>
  <c r="I656" i="1" s="1"/>
  <c r="G655" i="1"/>
  <c r="I655" i="1" s="1"/>
  <c r="G654" i="1"/>
  <c r="I654" i="1" s="1"/>
  <c r="I653" i="1"/>
  <c r="G653" i="1"/>
  <c r="G652" i="1"/>
  <c r="I652" i="1" s="1"/>
  <c r="G651" i="1"/>
  <c r="I651" i="1" s="1"/>
  <c r="G650" i="1"/>
  <c r="I650" i="1" s="1"/>
  <c r="G649" i="1"/>
  <c r="I649" i="1" s="1"/>
  <c r="I648" i="1"/>
  <c r="G648" i="1"/>
  <c r="I647" i="1"/>
  <c r="G647" i="1"/>
  <c r="I646" i="1"/>
  <c r="G646" i="1"/>
  <c r="G645" i="1"/>
  <c r="I645" i="1" s="1"/>
  <c r="G644" i="1"/>
  <c r="I644" i="1" s="1"/>
  <c r="G643" i="1"/>
  <c r="I643" i="1" s="1"/>
  <c r="G642" i="1"/>
  <c r="I642" i="1" s="1"/>
  <c r="G641" i="1"/>
  <c r="I641" i="1" s="1"/>
  <c r="G640" i="1"/>
  <c r="I640" i="1" s="1"/>
  <c r="G639" i="1"/>
  <c r="I639" i="1" s="1"/>
  <c r="G638" i="1"/>
  <c r="I638" i="1" s="1"/>
  <c r="G637" i="1"/>
  <c r="I637" i="1" s="1"/>
  <c r="G636" i="1"/>
  <c r="I636" i="1" s="1"/>
  <c r="G635" i="1"/>
  <c r="I635" i="1" s="1"/>
  <c r="G634" i="1"/>
  <c r="I634" i="1" s="1"/>
  <c r="G633" i="1"/>
  <c r="I633" i="1" s="1"/>
  <c r="G632" i="1"/>
  <c r="I632" i="1" s="1"/>
  <c r="G631" i="1"/>
  <c r="I631" i="1" s="1"/>
  <c r="G630" i="1"/>
  <c r="I630" i="1" s="1"/>
  <c r="I629" i="1"/>
  <c r="G629" i="1"/>
  <c r="G628" i="1"/>
  <c r="I628" i="1" s="1"/>
  <c r="G627" i="1"/>
  <c r="I627" i="1" s="1"/>
  <c r="G626" i="1" l="1"/>
  <c r="I626" i="1" s="1"/>
  <c r="G625" i="1"/>
  <c r="I625" i="1" s="1"/>
  <c r="G624" i="1"/>
  <c r="I624" i="1" s="1"/>
  <c r="G623" i="1"/>
  <c r="I623" i="1" s="1"/>
  <c r="G622" i="1"/>
  <c r="I622" i="1" s="1"/>
  <c r="G621" i="1"/>
  <c r="I621" i="1" s="1"/>
  <c r="G620" i="1"/>
  <c r="I620" i="1" s="1"/>
  <c r="G619" i="1"/>
  <c r="I619" i="1" s="1"/>
  <c r="C619" i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I611" i="1" s="1"/>
  <c r="G610" i="1"/>
  <c r="I610" i="1" s="1"/>
  <c r="G609" i="1"/>
  <c r="I609" i="1" s="1"/>
  <c r="G608" i="1"/>
  <c r="I608" i="1" s="1"/>
  <c r="G607" i="1"/>
  <c r="I607" i="1" s="1"/>
  <c r="G606" i="1"/>
  <c r="I606" i="1" s="1"/>
  <c r="G605" i="1"/>
  <c r="I605" i="1" s="1"/>
  <c r="G604" i="1"/>
  <c r="I604" i="1" s="1"/>
  <c r="G603" i="1"/>
  <c r="I603" i="1" s="1"/>
  <c r="G602" i="1"/>
  <c r="I602" i="1" s="1"/>
  <c r="G601" i="1"/>
  <c r="I601" i="1" s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C593" i="1"/>
  <c r="G590" i="1"/>
  <c r="I590" i="1" s="1"/>
  <c r="G589" i="1"/>
  <c r="I589" i="1" s="1"/>
  <c r="G592" i="1"/>
  <c r="I592" i="1" s="1"/>
  <c r="G591" i="1"/>
  <c r="I591" i="1" s="1"/>
  <c r="C580" i="1"/>
  <c r="C572" i="1"/>
  <c r="G588" i="1"/>
  <c r="I588" i="1" s="1"/>
  <c r="G587" i="1"/>
  <c r="I587" i="1" s="1"/>
  <c r="G586" i="1"/>
  <c r="I586" i="1" s="1"/>
  <c r="G585" i="1"/>
  <c r="I585" i="1" s="1"/>
  <c r="G584" i="1"/>
  <c r="I584" i="1" s="1"/>
  <c r="G583" i="1"/>
  <c r="I583" i="1" s="1"/>
  <c r="G566" i="1"/>
  <c r="I566" i="1" s="1"/>
  <c r="G565" i="1"/>
  <c r="I565" i="1" s="1"/>
  <c r="G582" i="1"/>
  <c r="I582" i="1" s="1"/>
  <c r="G581" i="1"/>
  <c r="I581" i="1" s="1"/>
  <c r="G580" i="1"/>
  <c r="G579" i="1"/>
  <c r="G577" i="1"/>
  <c r="I577" i="1" s="1"/>
  <c r="G578" i="1"/>
  <c r="I578" i="1" s="1"/>
  <c r="G576" i="1"/>
  <c r="C578" i="1"/>
  <c r="C579" i="1" s="1"/>
  <c r="G573" i="1"/>
  <c r="I573" i="1" s="1"/>
  <c r="G572" i="1"/>
  <c r="G571" i="1"/>
  <c r="I571" i="1" s="1"/>
  <c r="G570" i="1"/>
  <c r="I570" i="1" s="1"/>
  <c r="G569" i="1"/>
  <c r="I569" i="1" s="1"/>
  <c r="G568" i="1"/>
  <c r="I568" i="1" s="1"/>
  <c r="G567" i="1"/>
  <c r="I567" i="1" s="1"/>
  <c r="G575" i="1"/>
  <c r="I575" i="1" s="1"/>
  <c r="G574" i="1"/>
  <c r="I574" i="1" s="1"/>
  <c r="B570" i="1"/>
  <c r="G564" i="1"/>
  <c r="I564" i="1" s="1"/>
  <c r="G563" i="1"/>
  <c r="I563" i="1" s="1"/>
  <c r="G562" i="1"/>
  <c r="I562" i="1" s="1"/>
  <c r="G561" i="1"/>
  <c r="I561" i="1" s="1"/>
  <c r="G518" i="1"/>
  <c r="I518" i="1" s="1"/>
  <c r="I572" i="1" l="1"/>
  <c r="C576" i="1"/>
  <c r="I576" i="1" s="1"/>
  <c r="I579" i="1"/>
  <c r="I580" i="1"/>
  <c r="G499" i="1" l="1"/>
  <c r="I499" i="1" s="1"/>
  <c r="G498" i="1"/>
  <c r="I498" i="1" s="1"/>
  <c r="G560" i="1"/>
  <c r="I560" i="1" s="1"/>
  <c r="G557" i="1"/>
  <c r="I557" i="1" s="1"/>
  <c r="G559" i="1"/>
  <c r="I559" i="1" s="1"/>
  <c r="G558" i="1"/>
  <c r="I558" i="1" s="1"/>
  <c r="G554" i="1"/>
  <c r="I554" i="1" s="1"/>
  <c r="G556" i="1"/>
  <c r="I556" i="1" s="1"/>
  <c r="G555" i="1"/>
  <c r="I555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7" i="1" s="1"/>
  <c r="G546" i="1"/>
  <c r="I546" i="1" s="1"/>
  <c r="G545" i="1"/>
  <c r="I545" i="1" s="1"/>
  <c r="G544" i="1"/>
  <c r="I544" i="1" s="1"/>
  <c r="G543" i="1"/>
  <c r="I543" i="1" s="1"/>
  <c r="G542" i="1"/>
  <c r="I542" i="1" s="1"/>
  <c r="G539" i="1"/>
  <c r="I539" i="1" s="1"/>
  <c r="G538" i="1"/>
  <c r="I538" i="1" s="1"/>
  <c r="G541" i="1"/>
  <c r="I541" i="1" s="1"/>
  <c r="G540" i="1"/>
  <c r="I540" i="1" s="1"/>
  <c r="G537" i="1"/>
  <c r="I537" i="1" s="1"/>
  <c r="G536" i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I530" i="1" s="1"/>
  <c r="G528" i="1"/>
  <c r="I528" i="1" s="1"/>
  <c r="G527" i="1"/>
  <c r="I527" i="1" s="1"/>
  <c r="G529" i="1"/>
  <c r="I529" i="1" s="1"/>
  <c r="G526" i="1"/>
  <c r="I526" i="1" s="1"/>
  <c r="G525" i="1"/>
  <c r="I525" i="1" s="1"/>
  <c r="G524" i="1"/>
  <c r="I524" i="1" s="1"/>
  <c r="G523" i="1"/>
  <c r="I523" i="1" s="1"/>
  <c r="G522" i="1"/>
  <c r="I522" i="1" s="1"/>
  <c r="G521" i="1"/>
  <c r="I521" i="1" s="1"/>
  <c r="G520" i="1"/>
  <c r="I520" i="1" s="1"/>
  <c r="G519" i="1"/>
  <c r="I519" i="1" s="1"/>
  <c r="G517" i="1"/>
  <c r="I517" i="1" s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07" i="1"/>
  <c r="I507" i="1" s="1"/>
  <c r="G506" i="1"/>
  <c r="I506" i="1" s="1"/>
  <c r="G505" i="1"/>
  <c r="I505" i="1" s="1"/>
  <c r="G504" i="1"/>
  <c r="I504" i="1" s="1"/>
  <c r="G503" i="1"/>
  <c r="I503" i="1" s="1"/>
  <c r="G510" i="1"/>
  <c r="I510" i="1" s="1"/>
  <c r="G509" i="1"/>
  <c r="I509" i="1" s="1"/>
  <c r="G508" i="1"/>
  <c r="I508" i="1" s="1"/>
  <c r="G501" i="1"/>
  <c r="I501" i="1" s="1"/>
  <c r="G497" i="1"/>
  <c r="I497" i="1" s="1"/>
  <c r="G496" i="1"/>
  <c r="I496" i="1" s="1"/>
  <c r="G495" i="1"/>
  <c r="I495" i="1" s="1"/>
  <c r="G494" i="1"/>
  <c r="I494" i="1" s="1"/>
  <c r="G500" i="1"/>
  <c r="I500" i="1" s="1"/>
  <c r="G493" i="1"/>
  <c r="I493" i="1" s="1"/>
  <c r="G492" i="1"/>
  <c r="I492" i="1" s="1"/>
  <c r="G502" i="1"/>
  <c r="I502" i="1" s="1"/>
  <c r="G491" i="1"/>
  <c r="I491" i="1" s="1"/>
  <c r="G490" i="1"/>
  <c r="I490" i="1" s="1"/>
  <c r="G487" i="1"/>
  <c r="I487" i="1" s="1"/>
  <c r="G489" i="1"/>
  <c r="I489" i="1" s="1"/>
  <c r="G488" i="1"/>
  <c r="I488" i="1" s="1"/>
  <c r="G486" i="1"/>
  <c r="I486" i="1" s="1"/>
  <c r="G485" i="1"/>
  <c r="I485" i="1" s="1"/>
  <c r="G484" i="1" l="1"/>
  <c r="I484" i="1" s="1"/>
  <c r="G483" i="1"/>
  <c r="I483" i="1" s="1"/>
  <c r="G482" i="1"/>
  <c r="I482" i="1" s="1"/>
  <c r="G481" i="1"/>
  <c r="I481" i="1" s="1"/>
  <c r="G480" i="1"/>
  <c r="I480" i="1" s="1"/>
  <c r="G479" i="1"/>
  <c r="I479" i="1" s="1"/>
  <c r="G478" i="1"/>
  <c r="I478" i="1" s="1"/>
  <c r="G477" i="1"/>
  <c r="I477" i="1" s="1"/>
  <c r="G476" i="1"/>
  <c r="I476" i="1" s="1"/>
  <c r="G474" i="1"/>
  <c r="I474" i="1" s="1"/>
  <c r="G473" i="1"/>
  <c r="I473" i="1" s="1"/>
  <c r="G472" i="1"/>
  <c r="I472" i="1" s="1"/>
  <c r="G475" i="1"/>
  <c r="I475" i="1" s="1"/>
  <c r="G471" i="1"/>
  <c r="I471" i="1" s="1"/>
  <c r="G470" i="1"/>
  <c r="I470" i="1" s="1"/>
  <c r="G469" i="1"/>
  <c r="I469" i="1" s="1"/>
  <c r="G468" i="1"/>
  <c r="I468" i="1" s="1"/>
  <c r="G467" i="1"/>
  <c r="I467" i="1" s="1"/>
  <c r="G457" i="1"/>
  <c r="I457" i="1" s="1"/>
  <c r="G456" i="1"/>
  <c r="I456" i="1" s="1"/>
  <c r="G459" i="1"/>
  <c r="I459" i="1" s="1"/>
  <c r="G458" i="1"/>
  <c r="I458" i="1" s="1"/>
  <c r="G463" i="1"/>
  <c r="I463" i="1" s="1"/>
  <c r="G465" i="1"/>
  <c r="I465" i="1" s="1"/>
  <c r="G464" i="1"/>
  <c r="I464" i="1" s="1"/>
  <c r="G466" i="1"/>
  <c r="I466" i="1" s="1"/>
  <c r="G462" i="1"/>
  <c r="I462" i="1" s="1"/>
  <c r="G461" i="1"/>
  <c r="I461" i="1" s="1"/>
  <c r="G460" i="1"/>
  <c r="I460" i="1" s="1"/>
  <c r="G432" i="1"/>
  <c r="I432" i="1" s="1"/>
  <c r="G431" i="1"/>
  <c r="I431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I450" i="1" s="1"/>
  <c r="G449" i="1"/>
  <c r="I449" i="1" s="1"/>
  <c r="G448" i="1"/>
  <c r="I448" i="1" s="1"/>
  <c r="G447" i="1"/>
  <c r="I447" i="1" s="1"/>
  <c r="G446" i="1"/>
  <c r="I446" i="1" s="1"/>
  <c r="G445" i="1"/>
  <c r="I445" i="1" s="1"/>
  <c r="G444" i="1"/>
  <c r="I444" i="1" s="1"/>
  <c r="G443" i="1"/>
  <c r="I443" i="1" s="1"/>
  <c r="G442" i="1"/>
  <c r="I442" i="1" s="1"/>
  <c r="G441" i="1"/>
  <c r="I441" i="1" s="1"/>
  <c r="G440" i="1"/>
  <c r="I440" i="1" s="1"/>
  <c r="G437" i="1"/>
  <c r="I437" i="1" s="1"/>
  <c r="G439" i="1"/>
  <c r="I439" i="1" s="1"/>
  <c r="G438" i="1"/>
  <c r="I438" i="1" s="1"/>
  <c r="G436" i="1"/>
  <c r="I436" i="1" s="1"/>
  <c r="G435" i="1"/>
  <c r="I435" i="1" s="1"/>
  <c r="G434" i="1"/>
  <c r="I434" i="1" s="1"/>
  <c r="G433" i="1"/>
  <c r="I433" i="1" s="1"/>
  <c r="G430" i="1" l="1"/>
  <c r="I430" i="1" s="1"/>
  <c r="G429" i="1"/>
  <c r="I429" i="1" s="1"/>
  <c r="G428" i="1"/>
  <c r="I428" i="1" s="1"/>
  <c r="G427" i="1"/>
  <c r="I427" i="1" s="1"/>
  <c r="G426" i="1"/>
  <c r="I426" i="1" s="1"/>
  <c r="G425" i="1"/>
  <c r="I425" i="1" s="1"/>
  <c r="G424" i="1"/>
  <c r="I424" i="1" s="1"/>
  <c r="G423" i="1"/>
  <c r="I423" i="1" s="1"/>
  <c r="G422" i="1"/>
  <c r="I422" i="1" s="1"/>
  <c r="G421" i="1"/>
  <c r="I421" i="1" s="1"/>
  <c r="G420" i="1"/>
  <c r="I420" i="1" s="1"/>
  <c r="G419" i="1"/>
  <c r="I419" i="1" s="1"/>
  <c r="G418" i="1"/>
  <c r="I418" i="1" s="1"/>
  <c r="G417" i="1"/>
  <c r="I417" i="1" s="1"/>
  <c r="G416" i="1"/>
  <c r="I416" i="1" s="1"/>
  <c r="G414" i="1"/>
  <c r="I414" i="1" s="1"/>
  <c r="G412" i="1"/>
  <c r="I412" i="1" s="1"/>
  <c r="G408" i="1"/>
  <c r="I408" i="1" s="1"/>
  <c r="G405" i="1"/>
  <c r="I405" i="1" s="1"/>
  <c r="G407" i="1"/>
  <c r="I407" i="1" s="1"/>
  <c r="G406" i="1"/>
  <c r="I406" i="1" s="1"/>
  <c r="G404" i="1"/>
  <c r="I404" i="1" s="1"/>
  <c r="G411" i="1"/>
  <c r="I411" i="1" s="1"/>
  <c r="G410" i="1"/>
  <c r="I410" i="1" s="1"/>
  <c r="G409" i="1"/>
  <c r="I409" i="1" s="1"/>
  <c r="G415" i="1"/>
  <c r="I415" i="1" s="1"/>
  <c r="G413" i="1"/>
  <c r="I413" i="1" s="1"/>
  <c r="G400" i="1"/>
  <c r="I400" i="1" s="1"/>
  <c r="G399" i="1"/>
  <c r="I399" i="1" s="1"/>
  <c r="G403" i="1"/>
  <c r="I403" i="1" s="1"/>
  <c r="G402" i="1"/>
  <c r="I402" i="1" s="1"/>
  <c r="G401" i="1"/>
  <c r="I401" i="1" s="1"/>
  <c r="G375" i="1" l="1"/>
  <c r="I375" i="1" s="1"/>
  <c r="C378" i="1"/>
  <c r="I378" i="1" s="1"/>
  <c r="G395" i="1"/>
  <c r="I395" i="1" s="1"/>
  <c r="G394" i="1"/>
  <c r="I394" i="1" s="1"/>
  <c r="G393" i="1"/>
  <c r="I393" i="1" s="1"/>
  <c r="G392" i="1"/>
  <c r="I392" i="1" s="1"/>
  <c r="G391" i="1"/>
  <c r="I391" i="1" s="1"/>
  <c r="G390" i="1"/>
  <c r="I390" i="1" s="1"/>
  <c r="G389" i="1"/>
  <c r="I389" i="1" s="1"/>
  <c r="G388" i="1"/>
  <c r="I388" i="1" s="1"/>
  <c r="G387" i="1"/>
  <c r="I387" i="1" s="1"/>
  <c r="G396" i="1"/>
  <c r="I396" i="1" s="1"/>
  <c r="G386" i="1"/>
  <c r="I386" i="1" s="1"/>
  <c r="G385" i="1"/>
  <c r="I385" i="1" s="1"/>
  <c r="G384" i="1"/>
  <c r="I384" i="1" s="1"/>
  <c r="G383" i="1"/>
  <c r="I383" i="1" s="1"/>
  <c r="G382" i="1"/>
  <c r="I382" i="1" s="1"/>
  <c r="G381" i="1"/>
  <c r="I381" i="1" s="1"/>
  <c r="G380" i="1"/>
  <c r="I380" i="1" s="1"/>
  <c r="G379" i="1"/>
  <c r="I379" i="1" s="1"/>
  <c r="G377" i="1"/>
  <c r="I377" i="1" s="1"/>
  <c r="G376" i="1"/>
  <c r="I376" i="1" s="1"/>
  <c r="G374" i="1"/>
  <c r="I374" i="1" s="1"/>
  <c r="G373" i="1"/>
  <c r="I373" i="1" s="1"/>
  <c r="G370" i="1"/>
  <c r="I370" i="1" s="1"/>
  <c r="G371" i="1"/>
  <c r="I371" i="1" s="1"/>
  <c r="G372" i="1"/>
  <c r="I372" i="1" s="1"/>
  <c r="G369" i="1"/>
  <c r="I369" i="1" s="1"/>
  <c r="G368" i="1"/>
  <c r="I368" i="1" s="1"/>
  <c r="G398" i="1"/>
  <c r="I398" i="1" s="1"/>
  <c r="G397" i="1"/>
  <c r="I397" i="1" s="1"/>
  <c r="G367" i="1"/>
  <c r="I367" i="1" s="1"/>
  <c r="G366" i="1" l="1"/>
  <c r="I366" i="1" s="1"/>
  <c r="G365" i="1"/>
  <c r="I365" i="1" s="1"/>
  <c r="G364" i="1"/>
  <c r="I364" i="1" s="1"/>
  <c r="G363" i="1"/>
  <c r="I363" i="1" s="1"/>
  <c r="G362" i="1"/>
  <c r="I362" i="1" s="1"/>
  <c r="G361" i="1"/>
  <c r="I361" i="1" s="1"/>
  <c r="G360" i="1"/>
  <c r="I360" i="1" s="1"/>
  <c r="G359" i="1"/>
  <c r="I359" i="1" s="1"/>
  <c r="G358" i="1"/>
  <c r="I358" i="1" s="1"/>
  <c r="G357" i="1"/>
  <c r="I357" i="1" s="1"/>
  <c r="G356" i="1"/>
  <c r="I356" i="1" s="1"/>
  <c r="G355" i="1"/>
  <c r="I355" i="1" s="1"/>
  <c r="G354" i="1"/>
  <c r="I354" i="1" s="1"/>
  <c r="G353" i="1"/>
  <c r="I353" i="1" s="1"/>
  <c r="G349" i="1"/>
  <c r="I349" i="1" s="1"/>
  <c r="G348" i="1"/>
  <c r="I348" i="1" s="1"/>
  <c r="G347" i="1"/>
  <c r="I347" i="1" s="1"/>
  <c r="G352" i="1"/>
  <c r="I352" i="1" s="1"/>
  <c r="G351" i="1"/>
  <c r="I351" i="1" s="1"/>
  <c r="G350" i="1"/>
  <c r="I350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I340" i="1" s="1"/>
  <c r="G339" i="1"/>
  <c r="I339" i="1" s="1"/>
  <c r="G338" i="1"/>
  <c r="I338" i="1" s="1"/>
  <c r="K24" i="1" l="1"/>
  <c r="K28" i="1"/>
  <c r="K27" i="1"/>
  <c r="K26" i="1"/>
  <c r="K23" i="1"/>
  <c r="K22" i="1"/>
  <c r="K21" i="1"/>
  <c r="G337" i="1"/>
  <c r="I337" i="1" s="1"/>
  <c r="G336" i="1"/>
  <c r="I336" i="1" s="1"/>
  <c r="G335" i="1"/>
  <c r="I335" i="1" s="1"/>
  <c r="G334" i="1"/>
  <c r="I334" i="1" s="1"/>
  <c r="G333" i="1"/>
  <c r="I333" i="1" s="1"/>
  <c r="G332" i="1"/>
  <c r="I332" i="1" s="1"/>
  <c r="G331" i="1"/>
  <c r="I331" i="1" s="1"/>
  <c r="G330" i="1"/>
  <c r="I330" i="1" s="1"/>
  <c r="G329" i="1"/>
  <c r="I329" i="1" s="1"/>
  <c r="G327" i="1"/>
  <c r="I327" i="1" s="1"/>
  <c r="G326" i="1"/>
  <c r="I326" i="1" s="1"/>
  <c r="G325" i="1"/>
  <c r="I325" i="1" s="1"/>
  <c r="G328" i="1"/>
  <c r="I328" i="1" s="1"/>
  <c r="B333" i="1"/>
  <c r="G324" i="1"/>
  <c r="I324" i="1" s="1"/>
  <c r="G323" i="1"/>
  <c r="I323" i="1" s="1"/>
  <c r="G322" i="1"/>
  <c r="I322" i="1" s="1"/>
  <c r="G321" i="1"/>
  <c r="I321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I315" i="1" s="1"/>
  <c r="B332" i="1"/>
  <c r="B318" i="1"/>
  <c r="B317" i="1"/>
  <c r="B31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2" i="1"/>
  <c r="I303" i="1" l="1"/>
  <c r="B311" i="1"/>
  <c r="I314" i="1"/>
  <c r="I312" i="1"/>
  <c r="I311" i="1"/>
  <c r="I310" i="1"/>
  <c r="I309" i="1"/>
  <c r="I308" i="1"/>
  <c r="I307" i="1"/>
  <c r="I306" i="1"/>
  <c r="I305" i="1"/>
  <c r="I304" i="1"/>
  <c r="I302" i="1"/>
  <c r="I301" i="1"/>
  <c r="I300" i="1"/>
  <c r="I299" i="1"/>
  <c r="I298" i="1"/>
  <c r="I297" i="1"/>
  <c r="I291" i="1"/>
  <c r="I290" i="1"/>
  <c r="I294" i="1"/>
  <c r="I296" i="1"/>
  <c r="I295" i="1"/>
  <c r="I293" i="1"/>
  <c r="I292" i="1"/>
  <c r="I313" i="1"/>
  <c r="I287" i="1"/>
  <c r="I289" i="1"/>
  <c r="I288" i="1"/>
  <c r="B310" i="1"/>
  <c r="B291" i="1"/>
  <c r="B290" i="1"/>
  <c r="B288" i="1"/>
  <c r="I285" i="1" l="1"/>
  <c r="I284" i="1"/>
  <c r="I283" i="1"/>
  <c r="I282" i="1"/>
  <c r="I281" i="1"/>
  <c r="I280" i="1"/>
  <c r="I279" i="1"/>
  <c r="I278" i="1"/>
  <c r="I277" i="1"/>
  <c r="I276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86" i="1"/>
  <c r="B284" i="1"/>
  <c r="I275" i="1"/>
  <c r="L24" i="1" l="1"/>
  <c r="L28" i="1"/>
  <c r="B283" i="1" l="1"/>
  <c r="B268" i="1"/>
  <c r="B267" i="1"/>
  <c r="B265" i="1"/>
  <c r="I256" i="1" l="1"/>
  <c r="I234" i="1" l="1"/>
  <c r="I233" i="1"/>
  <c r="I232" i="1"/>
  <c r="I229" i="1"/>
  <c r="I228" i="1"/>
  <c r="I227" i="1"/>
  <c r="I226" i="1"/>
  <c r="I231" i="1"/>
  <c r="I230" i="1"/>
  <c r="I251" i="1"/>
  <c r="I250" i="1"/>
  <c r="I249" i="1"/>
  <c r="I248" i="1"/>
  <c r="I247" i="1"/>
  <c r="I246" i="1"/>
  <c r="I245" i="1"/>
  <c r="I244" i="1"/>
  <c r="I257" i="1"/>
  <c r="I255" i="1"/>
  <c r="I254" i="1"/>
  <c r="I253" i="1"/>
  <c r="I252" i="1"/>
  <c r="I258" i="1"/>
  <c r="I259" i="1"/>
  <c r="B259" i="1"/>
  <c r="I261" i="1"/>
  <c r="I260" i="1"/>
  <c r="I243" i="1"/>
  <c r="I241" i="1"/>
  <c r="I242" i="1"/>
  <c r="I240" i="1"/>
  <c r="I239" i="1"/>
  <c r="I238" i="1"/>
  <c r="I235" i="1"/>
  <c r="I237" i="1"/>
  <c r="I236" i="1"/>
  <c r="B258" i="1"/>
  <c r="B229" i="1"/>
  <c r="B228" i="1"/>
  <c r="B227" i="1"/>
  <c r="I225" i="1" l="1"/>
  <c r="I224" i="1"/>
  <c r="I223" i="1"/>
  <c r="I222" i="1"/>
  <c r="I221" i="1" l="1"/>
  <c r="I220" i="1"/>
  <c r="I76" i="1"/>
  <c r="I81" i="1"/>
  <c r="I27" i="1" l="1"/>
  <c r="I28" i="1" l="1"/>
  <c r="I22" i="1"/>
  <c r="I219" i="1"/>
  <c r="I218" i="1"/>
  <c r="I217" i="1"/>
  <c r="I216" i="1"/>
  <c r="I213" i="1"/>
  <c r="I215" i="1"/>
  <c r="I214" i="1"/>
  <c r="I212" i="1"/>
  <c r="I9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23" i="1" l="1"/>
  <c r="I122" i="1"/>
  <c r="I118" i="1"/>
  <c r="I117" i="1"/>
  <c r="I113" i="1"/>
  <c r="I112" i="1"/>
  <c r="I141" i="1"/>
  <c r="I138" i="1"/>
  <c r="I137" i="1"/>
  <c r="I140" i="1"/>
  <c r="I139" i="1"/>
  <c r="I136" i="1"/>
  <c r="I135" i="1"/>
  <c r="I134" i="1"/>
  <c r="I133" i="1"/>
  <c r="I132" i="1"/>
  <c r="I131" i="1"/>
  <c r="I130" i="1"/>
  <c r="I129" i="1"/>
  <c r="I128" i="1"/>
  <c r="I127" i="1"/>
  <c r="I126" i="1"/>
  <c r="B126" i="1"/>
  <c r="I125" i="1"/>
  <c r="B125" i="1"/>
  <c r="I124" i="1"/>
  <c r="I121" i="1"/>
  <c r="I120" i="1"/>
  <c r="I119" i="1"/>
  <c r="I116" i="1"/>
  <c r="I115" i="1"/>
  <c r="I114" i="1"/>
  <c r="I111" i="1"/>
  <c r="I110" i="1"/>
  <c r="I109" i="1"/>
  <c r="I108" i="1"/>
  <c r="I107" i="1"/>
  <c r="I106" i="1"/>
  <c r="B108" i="1"/>
  <c r="B107" i="1"/>
  <c r="B106" i="1"/>
  <c r="I82" i="1"/>
  <c r="I80" i="1"/>
  <c r="I77" i="1"/>
  <c r="I75" i="1"/>
  <c r="I90" i="1"/>
  <c r="I89" i="1"/>
  <c r="I91" i="1"/>
  <c r="I88" i="1"/>
  <c r="I100" i="1"/>
  <c r="I96" i="1"/>
  <c r="I98" i="1"/>
  <c r="B94" i="1"/>
  <c r="I94" i="1"/>
  <c r="I85" i="1"/>
  <c r="I84" i="1"/>
  <c r="I79" i="1"/>
  <c r="I74" i="1"/>
  <c r="I72" i="1"/>
  <c r="I105" i="1"/>
  <c r="I104" i="1"/>
  <c r="I103" i="1"/>
  <c r="I102" i="1"/>
  <c r="I101" i="1"/>
  <c r="I66" i="1"/>
  <c r="I65" i="1"/>
  <c r="I23" i="1"/>
  <c r="I64" i="1"/>
  <c r="I63" i="1"/>
  <c r="I62" i="1"/>
  <c r="I61" i="1"/>
  <c r="I8" i="1"/>
  <c r="I26" i="1"/>
  <c r="I50" i="1"/>
  <c r="B39" i="1"/>
  <c r="C29" i="1"/>
  <c r="I3" i="1"/>
  <c r="I4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4" i="1"/>
  <c r="I2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1" i="1"/>
  <c r="I52" i="1"/>
  <c r="I53" i="1"/>
  <c r="I54" i="1"/>
  <c r="I55" i="1"/>
  <c r="I56" i="1"/>
  <c r="I57" i="1"/>
  <c r="I58" i="1"/>
  <c r="I59" i="1"/>
  <c r="I60" i="1"/>
  <c r="I67" i="1"/>
  <c r="I68" i="1"/>
  <c r="I69" i="1"/>
  <c r="I70" i="1"/>
  <c r="I71" i="1"/>
  <c r="I73" i="1"/>
  <c r="I78" i="1"/>
  <c r="I83" i="1"/>
  <c r="I86" i="1"/>
  <c r="I87" i="1"/>
  <c r="I92" i="1"/>
  <c r="I93" i="1"/>
  <c r="I95" i="1"/>
  <c r="I97" i="1"/>
  <c r="I99" i="1"/>
  <c r="I2" i="1"/>
  <c r="I29" i="1" l="1"/>
  <c r="L6" i="1"/>
  <c r="L9" i="1"/>
  <c r="L10" i="1"/>
  <c r="M10" i="1" s="1"/>
  <c r="L11" i="1"/>
  <c r="M11" i="1" s="1"/>
  <c r="L12" i="1"/>
  <c r="L14" i="1"/>
  <c r="L15" i="1"/>
  <c r="M15" i="1" s="1"/>
  <c r="L16" i="1"/>
  <c r="B93" i="1"/>
  <c r="B69" i="1"/>
  <c r="B68" i="1"/>
  <c r="B67" i="1"/>
  <c r="B38" i="1"/>
  <c r="B17" i="1"/>
  <c r="B16" i="1"/>
  <c r="B15" i="1"/>
  <c r="I5" i="1"/>
  <c r="L8" i="1" l="1"/>
  <c r="M8" i="1" s="1"/>
  <c r="L7" i="1"/>
  <c r="L5" i="1"/>
  <c r="M5" i="1" s="1"/>
  <c r="L13" i="1"/>
  <c r="O6" i="1" l="1"/>
  <c r="M13" i="1"/>
  <c r="O7" i="1"/>
  <c r="M7" i="1"/>
  <c r="O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Phan Thanh, Minh</author>
  </authors>
  <commentList>
    <comment ref="C234" authorId="0" shapeId="0" xr:uid="{443E20D9-8F0A-4A09-B1FE-201B225DF38B}">
      <text>
        <r>
          <rPr>
            <b/>
            <sz val="9"/>
            <color indexed="81"/>
            <rFont val="Tahoma"/>
            <family val="2"/>
          </rPr>
          <t>Phan Thanh, Minh:</t>
        </r>
        <r>
          <rPr>
            <sz val="9"/>
            <color indexed="81"/>
            <rFont val="Tahoma"/>
            <family val="2"/>
          </rPr>
          <t xml:space="preserve">
Only 105</t>
        </r>
      </text>
    </comment>
  </commentList>
</comments>
</file>

<file path=xl/sharedStrings.xml><?xml version="1.0" encoding="utf-8"?>
<sst xmlns="http://schemas.openxmlformats.org/spreadsheetml/2006/main" count="2394" uniqueCount="367">
  <si>
    <t>Date</t>
  </si>
  <si>
    <t>Info</t>
  </si>
  <si>
    <t>TotalPayment</t>
  </si>
  <si>
    <t>TargetDB</t>
  </si>
  <si>
    <t>Category</t>
  </si>
  <si>
    <t>Note</t>
  </si>
  <si>
    <t>HomeVCB</t>
    <phoneticPr fontId="2"/>
  </si>
  <si>
    <t>MomYB</t>
    <phoneticPr fontId="2"/>
  </si>
  <si>
    <t>HomeUSD</t>
    <phoneticPr fontId="2"/>
  </si>
  <si>
    <t>HomeCash</t>
    <phoneticPr fontId="2"/>
  </si>
  <si>
    <t>Paypay</t>
    <phoneticPr fontId="2"/>
  </si>
  <si>
    <t>MeoYB</t>
    <phoneticPr fontId="2"/>
  </si>
  <si>
    <t>MeoCash</t>
    <phoneticPr fontId="2"/>
  </si>
  <si>
    <t>VitYB</t>
    <phoneticPr fontId="2"/>
  </si>
  <si>
    <t>VitCash</t>
    <phoneticPr fontId="2"/>
  </si>
  <si>
    <t>First Balance</t>
  </si>
  <si>
    <t>Create first input for all DB</t>
  </si>
  <si>
    <t>Fixed Input Data</t>
  </si>
  <si>
    <t>YB1</t>
  </si>
  <si>
    <t>YB2</t>
  </si>
  <si>
    <t>Mangoes</t>
    <phoneticPr fontId="6"/>
  </si>
  <si>
    <t>Kindergarten Puppy</t>
    <phoneticPr fontId="6"/>
  </si>
  <si>
    <t>Fee Card</t>
  </si>
  <si>
    <t>Books</t>
    <phoneticPr fontId="6"/>
  </si>
  <si>
    <t>Interest</t>
    <phoneticPr fontId="6"/>
  </si>
  <si>
    <t>Phone Bill 2021</t>
    <phoneticPr fontId="6"/>
  </si>
  <si>
    <t>Books Shipping</t>
    <phoneticPr fontId="6"/>
  </si>
  <si>
    <t>Book Shipping (Meo paid)</t>
    <phoneticPr fontId="6"/>
  </si>
  <si>
    <t>WFH Allowance 2021</t>
    <phoneticPr fontId="6"/>
  </si>
  <si>
    <t>Bonus Bukkun + Fee (Meo paid)</t>
    <phoneticPr fontId="6"/>
  </si>
  <si>
    <t>Bonus Meo</t>
    <phoneticPr fontId="6"/>
  </si>
  <si>
    <t>To Duck's bank</t>
  </si>
  <si>
    <t>Support Puppy</t>
    <phoneticPr fontId="6"/>
  </si>
  <si>
    <t>Vit to B4</t>
    <phoneticPr fontId="6"/>
  </si>
  <si>
    <t>Bonus Meo OT</t>
    <phoneticPr fontId="6"/>
  </si>
  <si>
    <t>Charge Paypay</t>
    <phoneticPr fontId="6"/>
  </si>
  <si>
    <t>Expense</t>
  </si>
  <si>
    <t>Adjustment</t>
    <phoneticPr fontId="2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</si>
  <si>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</si>
  <si>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</si>
  <si>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</si>
  <si>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</si>
  <si>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</si>
  <si>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</si>
  <si>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</si>
  <si>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</si>
  <si>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</si>
  <si>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</si>
  <si>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</si>
  <si>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</si>
  <si>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</si>
  <si>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</si>
  <si>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</si>
  <si>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</si>
  <si>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</si>
  <si>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</si>
  <si>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</si>
  <si>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</si>
  <si>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</si>
  <si>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</si>
  <si>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</si>
  <si>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</si>
  <si>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</si>
  <si>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</si>
  <si>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</si>
  <si>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</si>
  <si>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</si>
  <si>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</si>
  <si>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</si>
  <si>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</si>
  <si>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</si>
  <si>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</si>
  <si>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</si>
  <si>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</si>
  <si>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</si>
  <si>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</si>
  <si>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</si>
  <si>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</si>
  <si>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</si>
  <si>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</si>
  <si>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</si>
  <si>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</si>
  <si>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</si>
  <si>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</si>
  <si>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</si>
  <si>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</si>
  <si>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</si>
  <si>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</si>
  <si>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</si>
  <si>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</si>
  <si>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</si>
  <si>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</si>
  <si>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</si>
  <si>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</si>
  <si>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</si>
  <si>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</si>
  <si>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</si>
  <si>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</si>
  <si>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</si>
  <si>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</si>
  <si>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</si>
  <si>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</si>
  <si>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</si>
  <si>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</si>
  <si>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</si>
  <si>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</si>
  <si>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</si>
  <si>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</si>
  <si>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</si>
  <si>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</si>
  <si>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</si>
  <si>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</si>
  <si>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</si>
  <si>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</si>
  <si>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</si>
  <si>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</si>
  <si>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</si>
  <si>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</si>
  <si>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</si>
  <si>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</si>
  <si>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2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</si>
  <si>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</si>
  <si>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</si>
  <si>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</si>
  <si>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</si>
  <si>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</si>
  <si>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</si>
  <si>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</si>
  <si>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</si>
  <si>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</si>
  <si>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</si>
  <si>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</si>
  <si>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</si>
  <si>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</si>
  <si>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</si>
  <si>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</si>
  <si>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</si>
  <si>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</si>
  <si>
    <t>Uniqlo</t>
  </si>
  <si>
    <t>Fashion</t>
  </si>
  <si>
    <t>Tamaplaza Terrace shopping</t>
  </si>
  <si>
    <t>Reimbursment EB</t>
    <phoneticPr fontId="7"/>
  </si>
  <si>
    <t>Nancy's birthday from Mommy</t>
    <phoneticPr fontId="7"/>
  </si>
  <si>
    <t>Interest</t>
    <phoneticPr fontId="7"/>
  </si>
  <si>
    <t>Japanese Fee (Co My) Vit - 12</t>
    <phoneticPr fontId="7"/>
  </si>
  <si>
    <t>Japanese Fee (Co My) Vit - 11 (B4)</t>
    <phoneticPr fontId="7"/>
  </si>
  <si>
    <t>From anh Toan</t>
    <phoneticPr fontId="7"/>
  </si>
  <si>
    <t>Wedding Tori</t>
    <phoneticPr fontId="7"/>
  </si>
  <si>
    <t>MeoYB</t>
    <phoneticPr fontId="7"/>
  </si>
  <si>
    <t>Other Income</t>
    <phoneticPr fontId="7"/>
  </si>
  <si>
    <t>Bonus</t>
    <phoneticPr fontId="7"/>
  </si>
  <si>
    <t>Transfer Out</t>
    <phoneticPr fontId="7"/>
  </si>
  <si>
    <t>Gap transaction</t>
    <phoneticPr fontId="7"/>
  </si>
  <si>
    <t>MomYB</t>
    <phoneticPr fontId="7"/>
  </si>
  <si>
    <t>Out</t>
    <phoneticPr fontId="7"/>
  </si>
  <si>
    <t>In</t>
    <phoneticPr fontId="7"/>
  </si>
  <si>
    <t>Other Expense</t>
    <phoneticPr fontId="7"/>
  </si>
  <si>
    <t>Allowance</t>
    <phoneticPr fontId="7"/>
  </si>
  <si>
    <t>Return</t>
    <phoneticPr fontId="7"/>
  </si>
  <si>
    <t>Education</t>
    <phoneticPr fontId="7"/>
  </si>
  <si>
    <t>Yahoo</t>
    <phoneticPr fontId="7"/>
  </si>
  <si>
    <t>Housing</t>
    <phoneticPr fontId="7"/>
  </si>
  <si>
    <t>Salary</t>
    <phoneticPr fontId="7"/>
  </si>
  <si>
    <t>Insurances</t>
    <phoneticPr fontId="7"/>
  </si>
  <si>
    <t>Rakuten</t>
    <phoneticPr fontId="7"/>
  </si>
  <si>
    <t>Kids Tairiku Entrance Fee</t>
    <phoneticPr fontId="13"/>
  </si>
  <si>
    <t>Transfer Fee</t>
    <phoneticPr fontId="13"/>
  </si>
  <si>
    <t>Meo Withdraw</t>
    <phoneticPr fontId="13"/>
  </si>
  <si>
    <t>Insurance Cashback from IT Kantou</t>
    <phoneticPr fontId="13"/>
  </si>
  <si>
    <t>Keychron refund</t>
    <phoneticPr fontId="13"/>
  </si>
  <si>
    <t>Interest</t>
    <phoneticPr fontId="13"/>
  </si>
  <si>
    <t>Payment Immigration Trips x3</t>
    <phoneticPr fontId="7"/>
  </si>
  <si>
    <t>Yokohama child support</t>
    <phoneticPr fontId="7"/>
  </si>
  <si>
    <t>Japanese Fee (Co My) Vit - 10</t>
    <phoneticPr fontId="7"/>
  </si>
  <si>
    <t>Fish sauce</t>
    <phoneticPr fontId="7"/>
  </si>
  <si>
    <t>Duck contributed to funeral</t>
    <phoneticPr fontId="7"/>
  </si>
  <si>
    <t>Pay debt Meo</t>
    <phoneticPr fontId="7"/>
  </si>
  <si>
    <t>Will refund later</t>
    <phoneticPr fontId="7"/>
  </si>
  <si>
    <t>Transportation</t>
  </si>
  <si>
    <t>Transportation</t>
    <phoneticPr fontId="7"/>
  </si>
  <si>
    <t>Amazon</t>
    <phoneticPr fontId="7"/>
  </si>
  <si>
    <t>Groceries</t>
    <phoneticPr fontId="7"/>
  </si>
  <si>
    <t>Check if re-imbursement is needed</t>
    <phoneticPr fontId="7"/>
  </si>
  <si>
    <t>Furniture</t>
  </si>
  <si>
    <t>Sofa, bed, etc</t>
  </si>
  <si>
    <t>Parent books, language lession, study materials</t>
  </si>
  <si>
    <t>Train, taxi,…</t>
  </si>
  <si>
    <t>Trips, Games, Videos, Subsciptions…</t>
  </si>
  <si>
    <t>For Meo - Vit monthly</t>
  </si>
  <si>
    <t>Clothes, Hat, Shoes</t>
  </si>
  <si>
    <t>Neutral</t>
  </si>
  <si>
    <t>Transfer from another accounts</t>
  </si>
  <si>
    <t>Transfer to another account</t>
  </si>
  <si>
    <t>Manual Adjustment (not sure if needed)</t>
    <phoneticPr fontId="7"/>
  </si>
  <si>
    <t>Some one sent money, cash back (get back for what was spent)</t>
  </si>
  <si>
    <t>Get bonus or interest (free money)</t>
  </si>
  <si>
    <t>Pay credit card</t>
  </si>
  <si>
    <t>Personal expense</t>
  </si>
  <si>
    <t>Confirmed but non-above</t>
  </si>
  <si>
    <t>No idea what it is</t>
  </si>
  <si>
    <t>Need Confirmed</t>
  </si>
  <si>
    <t>Restricted</t>
  </si>
  <si>
    <t>No database, manual confirmation needed</t>
  </si>
  <si>
    <t>Explain</t>
  </si>
  <si>
    <t>Foods</t>
  </si>
  <si>
    <t>Restautants</t>
  </si>
  <si>
    <t>Bills (Electric, Water, Gas, Phone, Net..)</t>
  </si>
  <si>
    <t>Personal health Insurances, Home insurance</t>
  </si>
  <si>
    <t>Clothes, Toys, Books, schools</t>
  </si>
  <si>
    <t>Medical bills</t>
  </si>
  <si>
    <t>Kitchen, toilet</t>
  </si>
  <si>
    <t>Rental, Mortgage</t>
  </si>
  <si>
    <t>Charge Paypay</t>
  </si>
  <si>
    <t>Japanese Fee (Co My) Vit - 09</t>
    <phoneticPr fontId="7"/>
  </si>
  <si>
    <t>Consider to update Paypay, more task &gt;.&lt;</t>
    <phoneticPr fontId="7"/>
  </si>
  <si>
    <t>Check what the hell is it?</t>
    <phoneticPr fontId="7"/>
  </si>
  <si>
    <t>Mis calculation on MC_2009, due to formula</t>
    <phoneticPr fontId="7"/>
  </si>
  <si>
    <t>Yahoo (mis calculation)</t>
    <phoneticPr fontId="7"/>
  </si>
  <si>
    <t>^ To increase this balance from MomYB</t>
    <phoneticPr fontId="7"/>
  </si>
  <si>
    <t>Month</t>
    <phoneticPr fontId="7"/>
  </si>
  <si>
    <t>Year</t>
    <phoneticPr fontId="7"/>
  </si>
  <si>
    <t>Insurance (Meo)</t>
    <phoneticPr fontId="7"/>
  </si>
  <si>
    <t>Salary JP 2020.08</t>
    <phoneticPr fontId="7"/>
  </si>
  <si>
    <t>House rental 2020.08</t>
    <phoneticPr fontId="7"/>
  </si>
  <si>
    <t>Japanese Fee (Co My) 1/2 Meo - 08</t>
    <phoneticPr fontId="7"/>
  </si>
  <si>
    <t>Japanese Fee (Co My) 1/2 Vit - 08</t>
    <phoneticPr fontId="7"/>
  </si>
  <si>
    <t>Withdraw saving 90m -&gt; Save 80m</t>
    <phoneticPr fontId="7"/>
  </si>
  <si>
    <t>Exchange duck</t>
    <phoneticPr fontId="7"/>
  </si>
  <si>
    <t>Meo 2020.08</t>
    <phoneticPr fontId="7"/>
  </si>
  <si>
    <t>Amazon (mis calc)</t>
    <phoneticPr fontId="7"/>
  </si>
  <si>
    <t>Mis calculation on MC_2008, due to formula</t>
    <phoneticPr fontId="7"/>
  </si>
  <si>
    <t>^ To decrease this balance from MomYB</t>
    <phoneticPr fontId="7"/>
  </si>
  <si>
    <t>Duck withdraw</t>
    <phoneticPr fontId="7"/>
  </si>
  <si>
    <t>Mimikara Oboeru</t>
    <phoneticPr fontId="7"/>
  </si>
  <si>
    <t>Salary JP 2020.07</t>
    <phoneticPr fontId="7"/>
  </si>
  <si>
    <t>House rental 2020.07</t>
    <phoneticPr fontId="7"/>
  </si>
  <si>
    <t>Meo 2020.07</t>
    <phoneticPr fontId="7"/>
  </si>
  <si>
    <t>Japanese Fee (Co My) 1/2 Meo - 07</t>
    <phoneticPr fontId="7"/>
  </si>
  <si>
    <t>Japanese Fee (Co My) 1/2 Vit - 07</t>
    <phoneticPr fontId="7"/>
  </si>
  <si>
    <t>Paypal gift for Urano-san</t>
    <phoneticPr fontId="7"/>
  </si>
  <si>
    <t>Amazon (wrong calc)</t>
    <phoneticPr fontId="7"/>
  </si>
  <si>
    <t>Yahoo (wrong calc)</t>
    <phoneticPr fontId="7"/>
  </si>
  <si>
    <t>Wrong fomular in MC_2007</t>
    <phoneticPr fontId="7"/>
  </si>
  <si>
    <t>Yokohama Corona support</t>
  </si>
  <si>
    <t>Insurance (Meo)</t>
  </si>
  <si>
    <t>Yokohama child support</t>
  </si>
  <si>
    <t>Yokohama child support (bonus)</t>
  </si>
  <si>
    <t>Meo Withdraw</t>
  </si>
  <si>
    <t>Salary JP 2020.06</t>
  </si>
  <si>
    <t>House rental 2020.06</t>
  </si>
  <si>
    <t>Japanese Fee (Co My) 1/2 Meo - 06</t>
  </si>
  <si>
    <t>Japanese Fee (Co My) 1/2 Vit - 06</t>
  </si>
  <si>
    <t>Meo 2020.06</t>
  </si>
  <si>
    <t>Adjustment Up</t>
    <phoneticPr fontId="7"/>
  </si>
  <si>
    <t>Adjustment Down</t>
    <phoneticPr fontId="7"/>
  </si>
  <si>
    <t>Withdraw</t>
    <phoneticPr fontId="7"/>
  </si>
  <si>
    <t>House rental 2020.04</t>
    <phoneticPr fontId="7"/>
  </si>
  <si>
    <t>Exchange to Duck's friend</t>
    <phoneticPr fontId="7"/>
  </si>
  <si>
    <t>Salary JP 2020.04</t>
  </si>
  <si>
    <t>House rental 2020.05</t>
    <phoneticPr fontId="7"/>
  </si>
  <si>
    <t>Meo 2020.05</t>
    <phoneticPr fontId="7"/>
  </si>
  <si>
    <t>Transfer In</t>
    <phoneticPr fontId="7"/>
  </si>
  <si>
    <t>Missing Paypay 05/29 3000 for both 2020/05 - 06</t>
    <phoneticPr fontId="7"/>
  </si>
  <si>
    <t>Handle Cash here</t>
    <phoneticPr fontId="7"/>
  </si>
  <si>
    <t>To decrease this balance from MomYB</t>
    <phoneticPr fontId="7"/>
  </si>
  <si>
    <t>&lt; To add this to MomYB</t>
    <phoneticPr fontId="7"/>
  </si>
  <si>
    <t>Bosch Final OT</t>
  </si>
  <si>
    <t>Exchange 5 man to Tien</t>
  </si>
  <si>
    <t>Meo 2020.03</t>
  </si>
  <si>
    <t>Books</t>
  </si>
  <si>
    <t>Japanese Fee (Co My) 1/2 Meo - 04+05</t>
  </si>
  <si>
    <t>Japanese Fee (Co My) 1/2 Vit - 04+05</t>
  </si>
  <si>
    <t>VCB Error? Query 2403-&gt;2604</t>
  </si>
  <si>
    <t>Unknown</t>
    <phoneticPr fontId="7"/>
  </si>
  <si>
    <t>Bosch Travel claim</t>
  </si>
  <si>
    <t>Vinh Vien exchange 200 man</t>
  </si>
  <si>
    <t>Vinh Vien exchange 200 man (2)</t>
  </si>
  <si>
    <t>To Duck's directly</t>
  </si>
  <si>
    <t>House rental 2020.03</t>
  </si>
  <si>
    <t>Salary JP 2020.03</t>
  </si>
  <si>
    <t>Wallet</t>
  </si>
  <si>
    <t>Salary RBVH??</t>
  </si>
  <si>
    <t>Salary JP 2020.02 (Bosch)</t>
    <phoneticPr fontId="7"/>
  </si>
  <si>
    <t>Fashion</t>
    <phoneticPr fontId="7"/>
  </si>
  <si>
    <t>Final Adjustment, too tired</t>
    <phoneticPr fontId="7"/>
  </si>
  <si>
    <t>Vietnam Food Online</t>
    <phoneticPr fontId="7"/>
  </si>
  <si>
    <t>HomeYB_Saving</t>
    <phoneticPr fontId="7"/>
  </si>
  <si>
    <t>Withdraw Cash</t>
    <phoneticPr fontId="7"/>
  </si>
  <si>
    <t>Insurance (Vit)</t>
    <phoneticPr fontId="7"/>
  </si>
  <si>
    <t>HomeCash</t>
    <phoneticPr fontId="7"/>
  </si>
  <si>
    <t>Unclear Cash Payment</t>
    <phoneticPr fontId="7"/>
  </si>
  <si>
    <t>Check transfer money 10/05</t>
    <phoneticPr fontId="7"/>
  </si>
  <si>
    <t>Vit personal money deposit</t>
    <phoneticPr fontId="7"/>
  </si>
  <si>
    <t>VitYB</t>
    <phoneticPr fontId="7"/>
  </si>
  <si>
    <t>Charge Paypay</t>
    <phoneticPr fontId="7"/>
  </si>
  <si>
    <t>Claim Insurance</t>
    <phoneticPr fontId="7"/>
  </si>
  <si>
    <t>Adjustment for whole 2020</t>
    <phoneticPr fontId="7"/>
  </si>
  <si>
    <t>Not sure but ignored</t>
    <phoneticPr fontId="7"/>
  </si>
  <si>
    <t>Adjust Delay Credit 2020/03-04 (Mom)</t>
    <phoneticPr fontId="7"/>
  </si>
  <si>
    <t>Adjust Delay Credit 2020/03-04 (MainYB)</t>
    <phoneticPr fontId="7"/>
  </si>
  <si>
    <t>^ Not needed</t>
    <phoneticPr fontId="7"/>
  </si>
  <si>
    <t>Adjustment Incorrect Calc 2020 (MomYB)</t>
    <phoneticPr fontId="7"/>
  </si>
  <si>
    <t>Adjustment Incorrect Calc 2020 (MainYB)</t>
    <phoneticPr fontId="7"/>
  </si>
  <si>
    <t>Refund missing Calc 2020</t>
    <phoneticPr fontId="7"/>
  </si>
  <si>
    <t>HomeYB_Main</t>
    <phoneticPr fontId="7"/>
  </si>
  <si>
    <t>Tax Return</t>
    <phoneticPr fontId="7"/>
  </si>
  <si>
    <t>Insurance Meo</t>
    <phoneticPr fontId="7"/>
  </si>
  <si>
    <t>Salary Meo</t>
    <phoneticPr fontId="7"/>
  </si>
  <si>
    <t>Entertainment</t>
    <phoneticPr fontId="7"/>
  </si>
  <si>
    <t>Kids</t>
    <phoneticPr fontId="7"/>
  </si>
  <si>
    <t>Utilities</t>
    <phoneticPr fontId="7"/>
  </si>
  <si>
    <t>Household Supplies</t>
    <phoneticPr fontId="7"/>
  </si>
  <si>
    <t>Medical</t>
    <phoneticPr fontId="7"/>
  </si>
  <si>
    <t>Furniture</t>
    <phoneticPr fontId="7"/>
  </si>
  <si>
    <t>Eating Out</t>
    <phoneticPr fontId="7"/>
  </si>
  <si>
    <t>Kindergarten Puppy (deducted on 05/06)</t>
    <phoneticPr fontId="6"/>
  </si>
  <si>
    <t>Credit Payment</t>
    <phoneticPr fontId="7"/>
  </si>
  <si>
    <t>Yahoo (Vit)</t>
    <phoneticPr fontId="7"/>
  </si>
  <si>
    <t>Rakuten (Meo)</t>
    <phoneticPr fontId="7"/>
  </si>
  <si>
    <t>Yahoo (Adjust)</t>
    <phoneticPr fontId="7"/>
  </si>
  <si>
    <t>Rakuten (Vit)</t>
    <phoneticPr fontId="7"/>
  </si>
  <si>
    <t>Rakuten (Adjust)</t>
    <phoneticPr fontId="7"/>
  </si>
  <si>
    <t>Insurace Vit</t>
    <phoneticPr fontId="7"/>
  </si>
  <si>
    <t>Vit withdraw</t>
    <phoneticPr fontId="7"/>
  </si>
  <si>
    <t>Exchange VND - JPY</t>
    <phoneticPr fontId="7"/>
  </si>
  <si>
    <t>Meo pocket money</t>
    <phoneticPr fontId="7"/>
  </si>
  <si>
    <t>Vit pocket money</t>
    <phoneticPr fontId="7"/>
  </si>
  <si>
    <t>Lopia</t>
    <phoneticPr fontId="7"/>
  </si>
  <si>
    <t>Charge LINE Pay</t>
    <phoneticPr fontId="7"/>
  </si>
  <si>
    <t>Return PASSMO Card</t>
    <phoneticPr fontId="7"/>
  </si>
  <si>
    <t>PR documents</t>
    <phoneticPr fontId="7"/>
  </si>
  <si>
    <t>Water Bills (2 months)</t>
    <phoneticPr fontId="7"/>
  </si>
  <si>
    <t>Bank documents</t>
    <phoneticPr fontId="7"/>
  </si>
  <si>
    <t>Flu (Meo)</t>
    <phoneticPr fontId="7"/>
  </si>
  <si>
    <t>SIM</t>
    <phoneticPr fontId="7"/>
  </si>
  <si>
    <t>Cash back food court Sieu</t>
    <phoneticPr fontId="7"/>
  </si>
  <si>
    <t>Charge Paypay (credit)</t>
    <phoneticPr fontId="7"/>
  </si>
  <si>
    <t>Charge Paypay (bank)</t>
    <phoneticPr fontId="7"/>
  </si>
  <si>
    <t>Bonus 2020/04</t>
    <phoneticPr fontId="7"/>
  </si>
  <si>
    <t>To Sieu (Food)</t>
    <phoneticPr fontId="7"/>
  </si>
  <si>
    <t>Farewell Meo colleague</t>
    <phoneticPr fontId="7"/>
  </si>
  <si>
    <t>Personal</t>
    <phoneticPr fontId="7"/>
  </si>
  <si>
    <t>Temp Paypay IN 2021/05/06</t>
    <phoneticPr fontId="7"/>
  </si>
  <si>
    <t>Adjust Paypay IN 2021/05/06</t>
    <phoneticPr fontId="7"/>
  </si>
  <si>
    <t>Maruetsu</t>
    <phoneticPr fontId="7"/>
  </si>
  <si>
    <t>Fitcare</t>
    <phoneticPr fontId="7"/>
  </si>
  <si>
    <t>Ladies Clinic</t>
    <phoneticPr fontId="7"/>
  </si>
  <si>
    <t>K&amp;A Flower Shop</t>
    <phoneticPr fontId="7"/>
  </si>
  <si>
    <t>Uniqlo</t>
    <phoneticPr fontId="7"/>
  </si>
  <si>
    <t>Daiso</t>
    <phoneticPr fontId="7"/>
  </si>
  <si>
    <t>Paypay Free Market</t>
    <phoneticPr fontId="7"/>
  </si>
  <si>
    <t>KOBEYA Bakery Tama Plaza</t>
    <phoneticPr fontId="7"/>
  </si>
  <si>
    <t>Lalaport</t>
    <phoneticPr fontId="7"/>
  </si>
  <si>
    <t>Family Mart</t>
    <phoneticPr fontId="7"/>
  </si>
  <si>
    <t>Junberry Bakery</t>
    <phoneticPr fontId="7"/>
  </si>
  <si>
    <t>Yurindo Tama Plaza (Book Store)</t>
    <phoneticPr fontId="7"/>
  </si>
  <si>
    <t>Mister Donut</t>
    <phoneticPr fontId="7"/>
  </si>
  <si>
    <t>Coke On</t>
    <phoneticPr fontId="7"/>
  </si>
  <si>
    <t>HAC</t>
    <phoneticPr fontId="7"/>
  </si>
  <si>
    <t>OK</t>
    <phoneticPr fontId="7"/>
  </si>
  <si>
    <t>Kura Sushi</t>
    <phoneticPr fontId="7"/>
  </si>
  <si>
    <t>Pombador Bakery</t>
    <phoneticPr fontId="7"/>
  </si>
  <si>
    <t>HANS</t>
    <phoneticPr fontId="7"/>
  </si>
  <si>
    <t>Steak KEN</t>
    <phoneticPr fontId="7"/>
  </si>
  <si>
    <t>From Sieu (Maybe Food)</t>
    <phoneticPr fontId="7"/>
  </si>
  <si>
    <t>Paypay Bonus 2020/12</t>
    <phoneticPr fontId="7"/>
  </si>
  <si>
    <t>Paypay Bonus 2020/11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</si>
</sst>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(* #,##0_);_(* \(#,##0\);_(* &quot;-&quot;_);_(@_)"/>
    <numFmt numFmtId="177" formatCode="_(* #,##0.00_);_(* \(#,##0.00\);_(* &quot;-&quot;??_);_(@_)"/>
    <numFmt numFmtId="178" formatCode="yyyy/m/d;@"/>
  </numFmts>
  <fonts count="31" x14ac:knownFonts="1">
    <font>
      <sz val="12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2"/>
      <color rgb="FF000000"/>
      <name val="游ゴシック"/>
      <family val="2"/>
      <scheme val="minor"/>
    </font>
    <font>
      <sz val="12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2"/>
      <color rgb="FFFF0000"/>
      <name val="游ゴシック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7F7F7F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9C65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sz val="12"/>
      <color rgb="FF00B050"/>
      <name val="游ゴシック"/>
      <family val="2"/>
      <scheme val="minor"/>
    </font>
    <font>
      <sz val="12"/>
      <color rgb="FF00B050"/>
      <name val="游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76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" applyNumberFormat="0" applyFill="0" applyAlignment="0" applyProtection="0"/>
    <xf numFmtId="0" fontId="18" fillId="0" borderId="2" applyNumberFormat="0" applyFill="0" applyAlignment="0" applyProtection="0"/>
    <xf numFmtId="0" fontId="19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0" applyNumberFormat="0" applyBorder="0" applyAlignment="0" applyProtection="0"/>
    <xf numFmtId="0" fontId="23" fillId="9" borderId="4" applyNumberFormat="0" applyAlignment="0" applyProtection="0"/>
    <xf numFmtId="0" fontId="24" fillId="10" borderId="5" applyNumberFormat="0" applyAlignment="0" applyProtection="0"/>
    <xf numFmtId="0" fontId="25" fillId="10" borderId="4" applyNumberFormat="0" applyAlignment="0" applyProtection="0"/>
    <xf numFmtId="0" fontId="26" fillId="0" borderId="6" applyNumberFormat="0" applyFill="0" applyAlignment="0" applyProtection="0"/>
    <xf numFmtId="0" fontId="27" fillId="11" borderId="7" applyNumberFormat="0" applyAlignment="0" applyProtection="0"/>
    <xf numFmtId="0" fontId="9" fillId="0" borderId="0" applyNumberFormat="0" applyFill="0" applyBorder="0" applyAlignment="0" applyProtection="0"/>
    <xf numFmtId="0" fontId="1" fillId="12" borderId="8" applyNumberFormat="0" applyFont="0" applyAlignment="0" applyProtection="0"/>
    <xf numFmtId="0" fontId="28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4" fillId="36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vertical="center"/>
    </xf>
    <xf numFmtId="176" fontId="0" fillId="0" borderId="0" xfId="1" applyFont="1"/>
    <xf numFmtId="176" fontId="0" fillId="0" borderId="0" xfId="0" applyNumberFormat="1"/>
    <xf numFmtId="176" fontId="3" fillId="0" borderId="0" xfId="1" applyFont="1"/>
    <xf numFmtId="178" fontId="6" fillId="0" borderId="0" xfId="0" applyNumberFormat="1" applyFont="1" applyFill="1"/>
    <xf numFmtId="0" fontId="6" fillId="0" borderId="0" xfId="0" applyFont="1"/>
    <xf numFmtId="0" fontId="6" fillId="0" borderId="0" xfId="0" applyFont="1" applyFill="1"/>
    <xf numFmtId="3" fontId="4" fillId="0" borderId="0" xfId="0" applyNumberFormat="1" applyFont="1" applyFill="1"/>
    <xf numFmtId="176" fontId="5" fillId="0" borderId="0" xfId="0" applyNumberFormat="1" applyFont="1"/>
    <xf numFmtId="176" fontId="0" fillId="0" borderId="0" xfId="1" applyFont="1" applyFill="1"/>
    <xf numFmtId="14" fontId="6" fillId="0" borderId="0" xfId="0" applyNumberFormat="1" applyFont="1" applyFill="1"/>
    <xf numFmtId="176" fontId="6" fillId="0" borderId="0" xfId="1" applyFont="1" applyFill="1"/>
    <xf numFmtId="0" fontId="6" fillId="0" borderId="0" xfId="0" applyFont="1" applyFill="1" applyAlignment="1">
      <alignment vertical="center"/>
    </xf>
    <xf numFmtId="176" fontId="6" fillId="0" borderId="0" xfId="0" applyNumberFormat="1" applyFont="1" applyFill="1"/>
    <xf numFmtId="177" fontId="6" fillId="0" borderId="0" xfId="0" applyNumberFormat="1" applyFont="1" applyFill="1"/>
    <xf numFmtId="3" fontId="6" fillId="0" borderId="0" xfId="0" applyNumberFormat="1" applyFont="1" applyFill="1"/>
    <xf numFmtId="14" fontId="0" fillId="0" borderId="0" xfId="0" applyNumberFormat="1"/>
    <xf numFmtId="0" fontId="9" fillId="0" borderId="0" xfId="0" applyFont="1"/>
    <xf numFmtId="178" fontId="0" fillId="0" borderId="0" xfId="0" applyNumberFormat="1" applyFill="1"/>
    <xf numFmtId="0" fontId="10" fillId="0" borderId="0" xfId="0" applyFont="1" applyFill="1"/>
    <xf numFmtId="0" fontId="0" fillId="0" borderId="0" xfId="0" applyFill="1"/>
    <xf numFmtId="178" fontId="4" fillId="0" borderId="0" xfId="0" applyNumberFormat="1" applyFont="1" applyFill="1"/>
    <xf numFmtId="178" fontId="8" fillId="0" borderId="0" xfId="0" applyNumberFormat="1" applyFont="1" applyFill="1"/>
    <xf numFmtId="14" fontId="6" fillId="3" borderId="0" xfId="0" applyNumberFormat="1" applyFont="1" applyFill="1"/>
    <xf numFmtId="0" fontId="6" fillId="3" borderId="0" xfId="0" applyFont="1" applyFill="1"/>
    <xf numFmtId="176" fontId="6" fillId="3" borderId="0" xfId="1" applyFont="1" applyFill="1"/>
    <xf numFmtId="0" fontId="0" fillId="3" borderId="0" xfId="0" applyFill="1"/>
    <xf numFmtId="176" fontId="0" fillId="3" borderId="0" xfId="1" applyFont="1" applyFill="1"/>
    <xf numFmtId="176" fontId="6" fillId="2" borderId="0" xfId="1" applyFont="1" applyFill="1"/>
    <xf numFmtId="14" fontId="6" fillId="2" borderId="0" xfId="0" applyNumberFormat="1" applyFont="1" applyFill="1"/>
    <xf numFmtId="0" fontId="3" fillId="0" borderId="0" xfId="0" applyFont="1"/>
    <xf numFmtId="176" fontId="3" fillId="0" borderId="0" xfId="0" applyNumberFormat="1" applyFont="1"/>
    <xf numFmtId="14" fontId="0" fillId="0" borderId="0" xfId="0" applyNumberFormat="1" applyFill="1"/>
    <xf numFmtId="14" fontId="0" fillId="4" borderId="0" xfId="0" applyNumberFormat="1" applyFill="1"/>
    <xf numFmtId="178" fontId="0" fillId="4" borderId="0" xfId="0" applyNumberFormat="1" applyFill="1"/>
    <xf numFmtId="176" fontId="6" fillId="4" borderId="0" xfId="1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/>
    <xf numFmtId="0" fontId="0" fillId="4" borderId="0" xfId="0" applyFill="1"/>
    <xf numFmtId="176" fontId="0" fillId="4" borderId="0" xfId="1" applyFont="1" applyFill="1"/>
    <xf numFmtId="0" fontId="0" fillId="0" borderId="0" xfId="0" applyFill="1" applyAlignment="1">
      <alignment vertical="center"/>
    </xf>
    <xf numFmtId="176" fontId="0" fillId="2" borderId="0" xfId="1" applyFont="1" applyFill="1"/>
    <xf numFmtId="14" fontId="0" fillId="5" borderId="0" xfId="0" applyNumberFormat="1" applyFill="1"/>
    <xf numFmtId="178" fontId="0" fillId="5" borderId="0" xfId="0" applyNumberFormat="1" applyFill="1"/>
    <xf numFmtId="176" fontId="6" fillId="5" borderId="0" xfId="1" applyFont="1" applyFill="1"/>
    <xf numFmtId="0" fontId="6" fillId="5" borderId="0" xfId="0" applyFont="1" applyFill="1" applyAlignment="1">
      <alignment vertical="center"/>
    </xf>
    <xf numFmtId="0" fontId="6" fillId="5" borderId="0" xfId="0" applyFont="1" applyFill="1"/>
    <xf numFmtId="176" fontId="0" fillId="37" borderId="0" xfId="1" applyFont="1" applyFill="1"/>
    <xf numFmtId="176" fontId="6" fillId="37" borderId="0" xfId="1" applyFont="1" applyFill="1"/>
    <xf numFmtId="176" fontId="0" fillId="39" borderId="0" xfId="1" applyFont="1" applyFill="1"/>
    <xf numFmtId="0" fontId="3" fillId="0" borderId="0" xfId="0" applyFont="1" applyFill="1"/>
    <xf numFmtId="0" fontId="6" fillId="40" borderId="0" xfId="0" applyFont="1" applyFill="1"/>
    <xf numFmtId="0" fontId="6" fillId="38" borderId="0" xfId="0" applyFont="1" applyFill="1"/>
    <xf numFmtId="0" fontId="6" fillId="41" borderId="0" xfId="0" applyFont="1" applyFill="1"/>
    <xf numFmtId="0" fontId="6" fillId="2" borderId="0" xfId="0" applyFont="1" applyFill="1"/>
    <xf numFmtId="0" fontId="6" fillId="42" borderId="0" xfId="0" applyFont="1" applyFill="1"/>
    <xf numFmtId="0" fontId="3" fillId="0" borderId="0" xfId="0" applyFont="1" applyFill="1" applyAlignment="1">
      <alignment vertical="center"/>
    </xf>
    <xf numFmtId="176" fontId="6" fillId="39" borderId="0" xfId="1" applyFont="1" applyFill="1"/>
    <xf numFmtId="176" fontId="0" fillId="43" borderId="0" xfId="1" applyFont="1" applyFill="1"/>
    <xf numFmtId="176" fontId="6" fillId="43" borderId="0" xfId="1" applyFont="1" applyFill="1"/>
    <xf numFmtId="176" fontId="0" fillId="40" borderId="0" xfId="1" applyFont="1" applyFill="1"/>
    <xf numFmtId="176" fontId="6" fillId="40" borderId="0" xfId="1" applyFont="1" applyFill="1"/>
    <xf numFmtId="176" fontId="0" fillId="44" borderId="0" xfId="1" applyFont="1" applyFill="1"/>
    <xf numFmtId="14" fontId="0" fillId="37" borderId="0" xfId="0" applyNumberFormat="1" applyFill="1"/>
    <xf numFmtId="178" fontId="0" fillId="37" borderId="0" xfId="0" applyNumberFormat="1" applyFill="1"/>
    <xf numFmtId="0" fontId="6" fillId="37" borderId="0" xfId="0" applyFont="1" applyFill="1"/>
    <xf numFmtId="0" fontId="6" fillId="37" borderId="0" xfId="0" applyFont="1" applyFill="1" applyAlignment="1">
      <alignment vertical="center"/>
    </xf>
    <xf numFmtId="0" fontId="0" fillId="37" borderId="0" xfId="0" applyFill="1"/>
    <xf numFmtId="14" fontId="1" fillId="0" borderId="0" xfId="2" applyNumberFormat="1"/>
    <xf numFmtId="0" fontId="1" fillId="0" borderId="0" xfId="2" applyFill="1"/>
    <xf numFmtId="178" fontId="1" fillId="0" borderId="0" xfId="2" applyNumberFormat="1" applyFill="1"/>
    <xf numFmtId="178" fontId="4" fillId="0" borderId="0" xfId="2" applyNumberFormat="1" applyFont="1" applyFill="1"/>
    <xf numFmtId="176" fontId="0" fillId="2" borderId="0" xfId="0" applyNumberFormat="1" applyFill="1"/>
    <xf numFmtId="0" fontId="3" fillId="2" borderId="0" xfId="0" applyFont="1" applyFill="1"/>
    <xf numFmtId="0" fontId="6" fillId="2" borderId="0" xfId="0" applyFont="1" applyFill="1" applyAlignment="1">
      <alignment vertical="center"/>
    </xf>
    <xf numFmtId="178" fontId="0" fillId="0" borderId="0" xfId="0" applyNumberFormat="1"/>
    <xf numFmtId="176" fontId="0" fillId="0" borderId="0" xfId="0" applyNumberFormat="1" applyFill="1"/>
    <xf numFmtId="176" fontId="30" fillId="0" borderId="0" xfId="1" applyFont="1" applyFill="1"/>
    <xf numFmtId="176" fontId="0" fillId="40" borderId="0" xfId="0" applyNumberFormat="1" applyFill="1"/>
    <xf numFmtId="176" fontId="29" fillId="0" borderId="0" xfId="1" applyFont="1" applyFill="1"/>
    <xf numFmtId="0" fontId="29" fillId="0" borderId="0" xfId="0" applyFont="1"/>
    <xf numFmtId="14" fontId="1" fillId="0" borderId="0" xfId="2" applyNumberFormat="1"/>
    <xf numFmtId="0" fontId="1" fillId="0" borderId="0" xfId="2" applyFill="1"/>
    <xf numFmtId="178" fontId="1" fillId="0" borderId="0" xfId="2" applyNumberFormat="1" applyFill="1"/>
    <xf numFmtId="178" fontId="4" fillId="0" borderId="0" xfId="2" applyNumberFormat="1" applyFont="1" applyFill="1"/>
    <xf numFmtId="0" fontId="1" fillId="42" borderId="0" xfId="2" applyFill="1"/>
    <xf numFmtId="0" fontId="30" fillId="0" borderId="0" xfId="0" applyFont="1"/>
    <xf numFmtId="0" fontId="29" fillId="0" borderId="0" xfId="0" applyFont="1" applyFill="1"/>
    <xf numFmtId="0" fontId="30" fillId="0" borderId="0" xfId="0" applyFont="1" applyFill="1" applyAlignment="1">
      <alignment vertical="center"/>
    </xf>
    <xf numFmtId="0" fontId="30" fillId="0" borderId="0" xfId="0" applyFont="1" applyFill="1"/>
    <xf numFmtId="178" fontId="29" fillId="0" borderId="0" xfId="0" applyNumberFormat="1" applyFont="1" applyFill="1"/>
    <xf numFmtId="178" fontId="30" fillId="0" borderId="0" xfId="0" applyNumberFormat="1" applyFont="1" applyFill="1"/>
  </cellXfs>
  <cellStyles count="45">
    <cellStyle name="20% - Accent1 2" xfId="22" xr:uid="{5B033929-96AA-4032-910B-BB88D3D3D7A2}"/>
    <cellStyle name="20% - Accent2 2" xfId="26" xr:uid="{2401F148-A51F-451C-A9D9-C80A89AC638D}"/>
    <cellStyle name="20% - Accent3 2" xfId="30" xr:uid="{210CB867-D3B5-4E84-AD77-F0ACAB89C63B}"/>
    <cellStyle name="20% - Accent4 2" xfId="34" xr:uid="{C1C6770A-4E23-45D6-98C3-00AAB6B74E82}"/>
    <cellStyle name="20% - Accent5 2" xfId="38" xr:uid="{28BC2E67-EE7D-4E39-9171-4CA0E29E10DD}"/>
    <cellStyle name="20% - Accent6 2" xfId="42" xr:uid="{3209C89F-F505-40CA-A3BB-929C58FCA418}"/>
    <cellStyle name="40% - Accent1 2" xfId="23" xr:uid="{1383E2A8-45D7-48F8-92D5-0CE9BDFC0954}"/>
    <cellStyle name="40% - Accent2 2" xfId="27" xr:uid="{526A1D91-CDFA-4D13-AAA3-4492DD9EF51B}"/>
    <cellStyle name="40% - Accent3 2" xfId="31" xr:uid="{41074CB8-AF90-4975-9688-E477E32852A4}"/>
    <cellStyle name="40% - Accent4 2" xfId="35" xr:uid="{0D023C41-A131-4575-BE64-53BB4288C78B}"/>
    <cellStyle name="40% - Accent5 2" xfId="39" xr:uid="{8380FB92-2EB7-4D73-B426-83AEA2156FC1}"/>
    <cellStyle name="40% - Accent6 2" xfId="43" xr:uid="{F687C010-6746-4A4B-95E3-C98C10B75A84}"/>
    <cellStyle name="60% - Accent1 2" xfId="24" xr:uid="{9265BE60-E194-41CF-BC5B-33DBD8C05542}"/>
    <cellStyle name="60% - Accent2 2" xfId="28" xr:uid="{A946DAB4-01B3-4DAD-A2F9-247EFD0AF972}"/>
    <cellStyle name="60% - Accent3 2" xfId="32" xr:uid="{584AE160-01B4-4EF6-A475-6649AEC35109}"/>
    <cellStyle name="60% - Accent4 2" xfId="36" xr:uid="{4A12AEFC-0365-4339-891D-699F072DDB1D}"/>
    <cellStyle name="60% - Accent5 2" xfId="40" xr:uid="{FBCCA353-78CC-4385-8188-93C326A4A526}"/>
    <cellStyle name="60% - Accent6 2" xfId="44" xr:uid="{20AADFF1-6975-4704-BE32-65793B8C03D3}"/>
    <cellStyle name="Accent1 2" xfId="21" xr:uid="{5671FAD0-018C-4EDC-8B00-127F963B21C1}"/>
    <cellStyle name="Accent2 2" xfId="25" xr:uid="{30D9B2D8-790D-4FC9-BF60-7A1C2A740677}"/>
    <cellStyle name="Accent3 2" xfId="29" xr:uid="{D28323D9-6263-4D46-88A5-74CB6A192AAD}"/>
    <cellStyle name="Accent4 2" xfId="33" xr:uid="{4649B886-CDB6-4538-B8DF-3ABBF626854E}"/>
    <cellStyle name="Accent5 2" xfId="37" xr:uid="{C02616E7-E712-49F2-99E5-971502D873B9}"/>
    <cellStyle name="Accent6 2" xfId="41" xr:uid="{386555A3-DC12-466B-B8CE-B22E1C03780B}"/>
    <cellStyle name="Bad 2" xfId="10" xr:uid="{67011586-0BF6-4D70-998D-2BF586DE065E}"/>
    <cellStyle name="Calculation 2" xfId="14" xr:uid="{A4E5FE94-81DA-402F-A54A-B5FADF482987}"/>
    <cellStyle name="Check Cell 2" xfId="16" xr:uid="{DCEA51A3-7D54-4E59-B5AF-69EE3DB1800C}"/>
    <cellStyle name="Comma [0]" xfId="1" builtinId="6"/>
    <cellStyle name="Comma 2" xfId="3" xr:uid="{6CD95410-3C97-4135-8224-6144D32B4696}"/>
    <cellStyle name="Explanatory Text 2" xfId="19" xr:uid="{7B62514A-031E-490E-804C-0A3D02E4C96A}"/>
    <cellStyle name="Good 2" xfId="9" xr:uid="{D3E33FF2-BE16-4889-BC4A-A6C65E937F57}"/>
    <cellStyle name="Heading 1 2" xfId="5" xr:uid="{E21D5F04-C569-40B7-B997-FC0A9F8423D9}"/>
    <cellStyle name="Heading 2 2" xfId="6" xr:uid="{BE428FB2-A973-46A9-94F5-437E10662C57}"/>
    <cellStyle name="Heading 3 2" xfId="7" xr:uid="{D085B8CF-6D9F-4D2C-9E7D-7E2EAFA999B7}"/>
    <cellStyle name="Heading 4 2" xfId="8" xr:uid="{7E08BD92-1A53-44FE-BBD9-D901125670E0}"/>
    <cellStyle name="Input 2" xfId="12" xr:uid="{5F0DAD63-0A50-4AC9-A945-2FF804C61554}"/>
    <cellStyle name="Linked Cell 2" xfId="15" xr:uid="{5DFA2724-D065-4DAD-A79D-FCDCE4B1B93A}"/>
    <cellStyle name="Neutral 2" xfId="11" xr:uid="{0CE133D8-4499-434F-83B7-2184DCBA1497}"/>
    <cellStyle name="Normal" xfId="0" builtinId="0"/>
    <cellStyle name="Normal 2" xfId="2" xr:uid="{2903EC0F-16A4-4870-AE73-FF012EFBFBD3}"/>
    <cellStyle name="Note 2" xfId="18" xr:uid="{0D28E481-91DB-4304-BC9B-BA4BA61FA8DF}"/>
    <cellStyle name="Output 2" xfId="13" xr:uid="{64C66B2C-652C-4D30-886E-3B3A536EC5E1}"/>
    <cellStyle name="Title 2" xfId="4" xr:uid="{A75FB02C-16A5-4760-AB6C-23A9E305C4A5}"/>
    <cellStyle name="Total 2" xfId="20" xr:uid="{633952B2-B4F8-4632-98F0-3FEAD8215808}"/>
    <cellStyle name="Warning Text 2" xfId="17" xr:uid="{9A28BAC3-D4D1-40C6-AE63-27926285E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717"/>
  <sheetViews>
    <sheetView tabSelected="1" workbookViewId="0">
      <selection activeCell="G7" sqref="G7"/>
    </sheetView>
  </sheetViews>
  <sheetFormatPr defaultColWidth="11.44140625" defaultRowHeight="19.5" x14ac:dyDescent="0.4"/>
  <cols>
    <col min="1" max="1" width="12.77734375" style="7" customWidth="1"/>
    <col min="2" max="2" width="41.21875" style="7" bestFit="1" customWidth="1"/>
    <col min="3" max="3" width="14.44140625" style="12" customWidth="1"/>
    <col min="4" max="4" width="15.44140625" style="7" bestFit="1" customWidth="1"/>
    <col min="5" max="5" width="15.44140625" style="7" customWidth="1"/>
    <col min="6" max="7" width="16.109375" style="7" customWidth="1"/>
    <col min="8" max="8" width="17.88671875" style="7" customWidth="1"/>
    <col min="9" max="9" width="10.77734375" style="7"/>
    <col min="11" max="11" width="15.44140625" bestFit="1" customWidth="1"/>
    <col min="12" max="12" width="13" style="2" bestFit="1" customWidth="1"/>
    <col min="13" max="13" width="11.77734375" bestFit="1" customWidth="1"/>
    <col min="15" max="15" width="12.44140625" style="2" bestFit="1" customWidth="1"/>
  </cols>
  <sheetData>
    <row r="1" spans="1:15" x14ac:dyDescent="0.4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38</v>
      </c>
      <c r="G1" s="7" t="s">
        <v>49</v>
      </c>
      <c r="H1" s="7" t="s">
        <v>5</v>
      </c>
    </row>
    <row r="2" spans="1:15" x14ac:dyDescent="0.4">
      <c r="A2" s="11">
        <v>44165</v>
      </c>
      <c r="B2" s="7" t="s">
        <v>15</v>
      </c>
      <c r="C2" s="12">
        <v>0</v>
      </c>
      <c r="D2" s="13" t="s">
        <v>119</v>
      </c>
      <c r="E2" s="7" t="s">
        <v>121</v>
      </c>
      <c r="F2" s="13" t="s">
        <v>37</v>
      </c>
      <c r="G2" s="13" t="str">
        <f>VLOOKUP(E2,Cat!$A$1:$C$28,3,FALSE)</f>
        <v>In</v>
      </c>
      <c r="H2" s="7" t="s">
        <v>16</v>
      </c>
      <c r="I2" s="7">
        <f>IF(G2="Out",C2*-1,C2)</f>
        <v>0</v>
      </c>
      <c r="J2" s="21"/>
      <c r="K2" s="21"/>
      <c r="L2" s="10"/>
    </row>
    <row r="3" spans="1:15" x14ac:dyDescent="0.4">
      <c r="A3" s="11">
        <v>44165</v>
      </c>
      <c r="B3" s="7" t="s">
        <v>15</v>
      </c>
      <c r="C3" s="12">
        <v>0</v>
      </c>
      <c r="D3" s="13" t="s">
        <v>41</v>
      </c>
      <c r="E3" s="7" t="s">
        <v>121</v>
      </c>
      <c r="F3" s="13" t="s">
        <v>37</v>
      </c>
      <c r="G3" s="13" t="str">
        <f>VLOOKUP(E3,Cat!$A$1:$C$28,3,FALSE)</f>
        <v>In</v>
      </c>
      <c r="H3" s="7" t="s">
        <v>16</v>
      </c>
      <c r="I3" s="7">
        <f t="shared" ref="I3:I91" si="0">IF(G3="Out",C3*-1,C3)</f>
        <v>0</v>
      </c>
      <c r="J3" s="21"/>
      <c r="K3" s="77"/>
      <c r="L3" s="10"/>
    </row>
    <row r="4" spans="1:15" x14ac:dyDescent="0.4">
      <c r="A4" s="30">
        <v>44011</v>
      </c>
      <c r="B4" s="7" t="s">
        <v>15</v>
      </c>
      <c r="C4" s="62">
        <v>569456889</v>
      </c>
      <c r="D4" s="13" t="s">
        <v>42</v>
      </c>
      <c r="E4" s="7" t="s">
        <v>121</v>
      </c>
      <c r="F4" s="13" t="s">
        <v>37</v>
      </c>
      <c r="G4" s="13" t="str">
        <f>VLOOKUP(E4,Cat!$A$1:$C$28,3,FALSE)</f>
        <v>In</v>
      </c>
      <c r="H4" s="7" t="s">
        <v>16</v>
      </c>
      <c r="I4" s="7">
        <f t="shared" si="0"/>
        <v>569456889</v>
      </c>
      <c r="J4" s="21"/>
      <c r="K4" s="21"/>
      <c r="L4" s="10"/>
    </row>
    <row r="5" spans="1:15" x14ac:dyDescent="0.4">
      <c r="A5" s="30">
        <v>44011</v>
      </c>
      <c r="B5" s="7" t="s">
        <v>15</v>
      </c>
      <c r="C5" s="58">
        <v>9590343</v>
      </c>
      <c r="D5" s="13" t="s">
        <v>7</v>
      </c>
      <c r="E5" s="7" t="s">
        <v>121</v>
      </c>
      <c r="F5" s="13" t="s">
        <v>37</v>
      </c>
      <c r="G5" s="13" t="str">
        <f>VLOOKUP(E5,Cat!$A$1:$C$28,3,FALSE)</f>
        <v>In</v>
      </c>
      <c r="H5" s="7" t="s">
        <v>16</v>
      </c>
      <c r="I5" s="7">
        <f t="shared" si="0"/>
        <v>9590343</v>
      </c>
      <c r="J5" s="21"/>
      <c r="K5" s="41" t="s">
        <v>119</v>
      </c>
      <c r="L5" s="10">
        <f>SUMIF(D:D,$K5,I:I)</f>
        <v>339418</v>
      </c>
      <c r="M5" s="73">
        <f>50-L5</f>
        <v>-339368</v>
      </c>
      <c r="N5" t="s">
        <v>18</v>
      </c>
      <c r="O5" s="2">
        <f>L5+L8</f>
        <v>11958098</v>
      </c>
    </row>
    <row r="6" spans="1:15" x14ac:dyDescent="0.4">
      <c r="A6" s="11">
        <v>44196</v>
      </c>
      <c r="B6" s="7" t="s">
        <v>15</v>
      </c>
      <c r="C6" s="12">
        <v>16700</v>
      </c>
      <c r="D6" s="13" t="s">
        <v>8</v>
      </c>
      <c r="E6" s="7" t="s">
        <v>121</v>
      </c>
      <c r="F6" s="13" t="s">
        <v>37</v>
      </c>
      <c r="G6" s="13" t="str">
        <f>VLOOKUP(E6,Cat!$A$1:$C$28,3,FALSE)</f>
        <v>In</v>
      </c>
      <c r="H6" s="7" t="s">
        <v>17</v>
      </c>
      <c r="I6" s="7">
        <f t="shared" si="0"/>
        <v>16700</v>
      </c>
      <c r="J6" s="21"/>
      <c r="K6" s="41" t="s">
        <v>6</v>
      </c>
      <c r="L6" s="10">
        <f>SUMIF(D:D,$K6,I:I)</f>
        <v>0</v>
      </c>
      <c r="N6" t="s">
        <v>19</v>
      </c>
      <c r="O6" s="2">
        <f>L11+L15+L13</f>
        <v>11633244</v>
      </c>
    </row>
    <row r="7" spans="1:15" x14ac:dyDescent="0.4">
      <c r="A7" s="11">
        <v>44196</v>
      </c>
      <c r="B7" s="7" t="s">
        <v>15</v>
      </c>
      <c r="C7" s="12">
        <v>56000</v>
      </c>
      <c r="D7" s="13" t="s">
        <v>9</v>
      </c>
      <c r="E7" s="7" t="s">
        <v>121</v>
      </c>
      <c r="F7" s="13" t="s">
        <v>37</v>
      </c>
      <c r="G7" s="13" t="str">
        <f>VLOOKUP(E7,Cat!$A$1:$C$28,3,FALSE)</f>
        <v>In</v>
      </c>
      <c r="H7" s="7" t="s">
        <v>16</v>
      </c>
      <c r="I7" s="7">
        <f t="shared" si="0"/>
        <v>56000</v>
      </c>
      <c r="J7" s="21"/>
      <c r="K7" s="41" t="s">
        <v>42</v>
      </c>
      <c r="L7" s="48">
        <f>SUMIF(D:D,$K7,I:I)</f>
        <v>99656173</v>
      </c>
      <c r="M7" s="73">
        <f>99656173-L7</f>
        <v>0</v>
      </c>
      <c r="N7" t="s">
        <v>54</v>
      </c>
      <c r="O7" s="10">
        <f>L6+L7</f>
        <v>99656173</v>
      </c>
    </row>
    <row r="8" spans="1:15" x14ac:dyDescent="0.4">
      <c r="A8" s="30">
        <v>44011</v>
      </c>
      <c r="B8" s="7" t="s">
        <v>15</v>
      </c>
      <c r="C8" s="49">
        <v>6241731</v>
      </c>
      <c r="D8" s="13" t="s">
        <v>120</v>
      </c>
      <c r="E8" s="7" t="s">
        <v>121</v>
      </c>
      <c r="F8" s="13" t="s">
        <v>37</v>
      </c>
      <c r="G8" s="13" t="str">
        <f>VLOOKUP(E8,Cat!$A$1:$C$28,3,FALSE)</f>
        <v>In</v>
      </c>
      <c r="H8" s="7" t="s">
        <v>16</v>
      </c>
      <c r="I8" s="7">
        <f t="shared" si="0"/>
        <v>6241731</v>
      </c>
      <c r="J8" s="21"/>
      <c r="K8" s="41" t="s">
        <v>7</v>
      </c>
      <c r="L8" s="10">
        <f>SUMIF(D:D,$K8,I:I)</f>
        <v>11618680</v>
      </c>
      <c r="M8" s="73">
        <f>11628352-L8</f>
        <v>9672</v>
      </c>
    </row>
    <row r="9" spans="1:15" x14ac:dyDescent="0.4">
      <c r="A9" s="11">
        <v>44136</v>
      </c>
      <c r="B9" s="7" t="s">
        <v>15</v>
      </c>
      <c r="C9" s="12">
        <f>14627-(8259+2923)</f>
        <v>3445</v>
      </c>
      <c r="D9" s="13" t="s">
        <v>10</v>
      </c>
      <c r="E9" s="7" t="s">
        <v>254</v>
      </c>
      <c r="F9" s="13" t="s">
        <v>37</v>
      </c>
      <c r="G9" s="13" t="str">
        <f>VLOOKUP(E9,Cat!$A$1:$C$28,3,FALSE)</f>
        <v>Out</v>
      </c>
      <c r="H9" s="7" t="s">
        <v>114</v>
      </c>
      <c r="I9" s="7">
        <f>IF(G9="Out",C9*-1,C9)</f>
        <v>-3445</v>
      </c>
      <c r="J9" s="21"/>
      <c r="K9" s="41" t="s">
        <v>8</v>
      </c>
      <c r="L9" s="10">
        <f>SUMIF(D:D,$K9,I:I)</f>
        <v>16700</v>
      </c>
    </row>
    <row r="10" spans="1:15" x14ac:dyDescent="0.4">
      <c r="A10" s="30">
        <v>44011</v>
      </c>
      <c r="B10" s="7" t="s">
        <v>15</v>
      </c>
      <c r="C10" s="60">
        <v>213136</v>
      </c>
      <c r="D10" s="13" t="s">
        <v>11</v>
      </c>
      <c r="E10" s="7" t="s">
        <v>121</v>
      </c>
      <c r="F10" s="13" t="s">
        <v>37</v>
      </c>
      <c r="G10" s="13" t="str">
        <f>VLOOKUP(E10,Cat!$A$1:$C$28,3,FALSE)</f>
        <v>In</v>
      </c>
      <c r="H10" s="7" t="s">
        <v>16</v>
      </c>
      <c r="I10" s="7">
        <f t="shared" si="0"/>
        <v>213136</v>
      </c>
      <c r="J10" s="21"/>
      <c r="K10" s="41" t="s">
        <v>9</v>
      </c>
      <c r="L10" s="10">
        <f>SUMIF(D:D,$K10,I:I)</f>
        <v>40418</v>
      </c>
      <c r="M10" s="79">
        <f>43282-L10</f>
        <v>2864</v>
      </c>
    </row>
    <row r="11" spans="1:15" x14ac:dyDescent="0.4">
      <c r="A11" s="11">
        <v>43922</v>
      </c>
      <c r="B11" s="7" t="s">
        <v>15</v>
      </c>
      <c r="C11" s="12">
        <v>8700</v>
      </c>
      <c r="D11" s="13" t="s">
        <v>12</v>
      </c>
      <c r="E11" s="7" t="s">
        <v>121</v>
      </c>
      <c r="F11" s="13" t="s">
        <v>37</v>
      </c>
      <c r="G11" s="13" t="str">
        <f>VLOOKUP(E11,Cat!$A$1:$C$28,3,FALSE)</f>
        <v>In</v>
      </c>
      <c r="H11" s="7" t="s">
        <v>115</v>
      </c>
      <c r="I11" s="7">
        <f t="shared" si="0"/>
        <v>8700</v>
      </c>
      <c r="J11" s="21"/>
      <c r="K11" s="41" t="s">
        <v>120</v>
      </c>
      <c r="L11" s="48">
        <f>SUMIF(D:D,$K11,I:I)</f>
        <v>11000898</v>
      </c>
      <c r="M11" s="73">
        <f>10578833-L11</f>
        <v>-422065</v>
      </c>
    </row>
    <row r="12" spans="1:15" x14ac:dyDescent="0.4">
      <c r="A12" s="11">
        <v>44086</v>
      </c>
      <c r="B12" s="7" t="s">
        <v>15</v>
      </c>
      <c r="C12" s="12">
        <v>40000</v>
      </c>
      <c r="D12" s="13" t="s">
        <v>13</v>
      </c>
      <c r="E12" s="7" t="s">
        <v>121</v>
      </c>
      <c r="F12" s="13" t="s">
        <v>37</v>
      </c>
      <c r="G12" s="13" t="str">
        <f>VLOOKUP(E12,Cat!$A$1:$C$28,3,FALSE)</f>
        <v>In</v>
      </c>
      <c r="H12" s="7" t="s">
        <v>16</v>
      </c>
      <c r="I12" s="7">
        <f t="shared" si="0"/>
        <v>40000</v>
      </c>
      <c r="J12" s="21"/>
      <c r="K12" s="41" t="s">
        <v>10</v>
      </c>
      <c r="L12" s="10">
        <f>SUMIF(D:D,$K12,I:I)</f>
        <v>1932</v>
      </c>
    </row>
    <row r="13" spans="1:15" x14ac:dyDescent="0.4">
      <c r="A13" s="11">
        <v>44196</v>
      </c>
      <c r="B13" s="7" t="s">
        <v>15</v>
      </c>
      <c r="C13" s="12">
        <v>1000</v>
      </c>
      <c r="D13" s="13" t="s">
        <v>14</v>
      </c>
      <c r="E13" s="7" t="s">
        <v>121</v>
      </c>
      <c r="F13" s="13" t="s">
        <v>37</v>
      </c>
      <c r="G13" s="13" t="str">
        <f>VLOOKUP(E13,Cat!$A$1:$C$28,3,FALSE)</f>
        <v>In</v>
      </c>
      <c r="H13" s="7" t="s">
        <v>16</v>
      </c>
      <c r="I13" s="7">
        <f t="shared" si="0"/>
        <v>1000</v>
      </c>
      <c r="J13" s="21"/>
      <c r="K13" s="41" t="s">
        <v>11</v>
      </c>
      <c r="L13" s="48">
        <f>SUMIF(D:D,$K13,I:I)</f>
        <v>17175</v>
      </c>
      <c r="M13" s="73">
        <f>6750-L13</f>
        <v>-10425</v>
      </c>
    </row>
    <row r="14" spans="1:15" x14ac:dyDescent="0.4">
      <c r="A14" s="11">
        <v>44203</v>
      </c>
      <c r="B14" s="7" t="s">
        <v>20</v>
      </c>
      <c r="C14" s="12">
        <v>6000</v>
      </c>
      <c r="D14" s="13" t="s">
        <v>11</v>
      </c>
      <c r="E14" s="7" t="s">
        <v>106</v>
      </c>
      <c r="F14" s="13" t="s">
        <v>36</v>
      </c>
      <c r="G14" s="13" t="str">
        <f>VLOOKUP(E14,Cat!$A$1:$C$28,3,FALSE)</f>
        <v>Out</v>
      </c>
      <c r="I14" s="7">
        <f t="shared" si="0"/>
        <v>-6000</v>
      </c>
      <c r="J14" s="21"/>
      <c r="K14" s="41" t="s">
        <v>12</v>
      </c>
      <c r="L14" s="10">
        <f>SUMIF(D:D,$K14,I:I)</f>
        <v>8700</v>
      </c>
    </row>
    <row r="15" spans="1:15" x14ac:dyDescent="0.4">
      <c r="A15" s="11">
        <v>44211</v>
      </c>
      <c r="B15" s="5" t="str">
        <f>CONCATENATE("Insurance (Meo) 2021.",TEXT(MONTH(A15),"00"))</f>
        <v>Insurance (Meo) 2021.01</v>
      </c>
      <c r="C15" s="12">
        <v>5000</v>
      </c>
      <c r="D15" s="13" t="s">
        <v>119</v>
      </c>
      <c r="E15" s="7" t="s">
        <v>122</v>
      </c>
      <c r="F15" s="13" t="s">
        <v>36</v>
      </c>
      <c r="G15" s="13" t="str">
        <f>VLOOKUP(E15,Cat!$A$1:$C$28,3,FALSE)</f>
        <v>Out</v>
      </c>
      <c r="I15" s="7">
        <f t="shared" si="0"/>
        <v>-5000</v>
      </c>
      <c r="K15" s="1" t="s">
        <v>13</v>
      </c>
      <c r="L15" s="2">
        <f>SUMIF(D:D,$K15,I:I)</f>
        <v>615171</v>
      </c>
      <c r="M15" s="79">
        <f>612661-L15</f>
        <v>-2510</v>
      </c>
    </row>
    <row r="16" spans="1:15" x14ac:dyDescent="0.4">
      <c r="A16" s="11">
        <v>44221</v>
      </c>
      <c r="B16" s="5" t="str">
        <f>CONCATENATE("Salary JP 2021.",TEXT(MONTH(A16),"00"))</f>
        <v>Salary JP 2021.01</v>
      </c>
      <c r="C16" s="12">
        <v>606705</v>
      </c>
      <c r="D16" s="13" t="s">
        <v>119</v>
      </c>
      <c r="E16" s="7" t="s">
        <v>133</v>
      </c>
      <c r="F16" s="13" t="s">
        <v>39</v>
      </c>
      <c r="G16" s="13" t="str">
        <f>VLOOKUP(E16,Cat!$A$1:$C$28,3,FALSE)</f>
        <v>In</v>
      </c>
      <c r="I16" s="7">
        <f t="shared" si="0"/>
        <v>606705</v>
      </c>
      <c r="K16" s="1" t="s">
        <v>14</v>
      </c>
      <c r="L16" s="2">
        <f>SUMIF(D:D,$K16,I:I)</f>
        <v>10571</v>
      </c>
    </row>
    <row r="17" spans="1:13" x14ac:dyDescent="0.4">
      <c r="A17" s="11">
        <v>44221</v>
      </c>
      <c r="B17" s="5" t="str">
        <f>CONCATENATE("House rental 2021.",TEXT(MONTH(A17),"00"))</f>
        <v>House rental 2021.01</v>
      </c>
      <c r="C17" s="12">
        <v>121000</v>
      </c>
      <c r="D17" s="13" t="s">
        <v>119</v>
      </c>
      <c r="E17" s="7" t="s">
        <v>47</v>
      </c>
      <c r="F17" s="13" t="s">
        <v>36</v>
      </c>
      <c r="G17" s="13" t="str">
        <f>VLOOKUP(E17,Cat!$A$1:$C$28,3,FALSE)</f>
        <v>Out</v>
      </c>
      <c r="I17" s="7">
        <f t="shared" si="0"/>
        <v>-121000</v>
      </c>
    </row>
    <row r="18" spans="1:13" x14ac:dyDescent="0.4">
      <c r="A18" s="11">
        <v>44222</v>
      </c>
      <c r="B18" s="5" t="s">
        <v>21</v>
      </c>
      <c r="C18" s="12">
        <v>65000</v>
      </c>
      <c r="D18" s="13" t="s">
        <v>119</v>
      </c>
      <c r="E18" s="7" t="s">
        <v>48</v>
      </c>
      <c r="F18" s="13" t="s">
        <v>36</v>
      </c>
      <c r="G18" s="13" t="str">
        <f>VLOOKUP(E18,Cat!$A$1:$C$28,3,FALSE)</f>
        <v>Out</v>
      </c>
      <c r="I18" s="7">
        <f t="shared" si="0"/>
        <v>-65000</v>
      </c>
      <c r="K18" s="3" t="s">
        <v>219</v>
      </c>
      <c r="L18" s="2">
        <v>3</v>
      </c>
    </row>
    <row r="19" spans="1:13" x14ac:dyDescent="0.4">
      <c r="A19" s="11">
        <v>44222</v>
      </c>
      <c r="B19" s="5" t="s">
        <v>40</v>
      </c>
      <c r="C19" s="12">
        <v>17742</v>
      </c>
      <c r="D19" s="13" t="s">
        <v>119</v>
      </c>
      <c r="E19" s="7" t="s">
        <v>123</v>
      </c>
      <c r="F19" s="13" t="s">
        <v>46</v>
      </c>
      <c r="G19" s="13" t="str">
        <f>VLOOKUP(E19,Cat!$A$1:$C$28,3,FALSE)</f>
        <v>Out</v>
      </c>
      <c r="H19" s="15"/>
      <c r="I19" s="7">
        <f t="shared" si="0"/>
        <v>-17742</v>
      </c>
      <c r="K19" s="1" t="s">
        <v>220</v>
      </c>
      <c r="L19" s="2">
        <v>2020</v>
      </c>
    </row>
    <row r="20" spans="1:13" x14ac:dyDescent="0.4">
      <c r="A20" s="11">
        <v>44223</v>
      </c>
      <c r="B20" s="5" t="s">
        <v>128</v>
      </c>
      <c r="C20" s="12">
        <v>103812</v>
      </c>
      <c r="D20" s="13" t="s">
        <v>119</v>
      </c>
      <c r="E20" s="7" t="s">
        <v>123</v>
      </c>
      <c r="F20" s="13" t="s">
        <v>46</v>
      </c>
      <c r="G20" s="13" t="str">
        <f>VLOOKUP(E20,Cat!$A$1:$C$28,3,FALSE)</f>
        <v>Out</v>
      </c>
      <c r="H20" s="15"/>
      <c r="I20" s="7">
        <f t="shared" si="0"/>
        <v>-103812</v>
      </c>
    </row>
    <row r="21" spans="1:13" x14ac:dyDescent="0.4">
      <c r="A21" s="11">
        <v>44223</v>
      </c>
      <c r="B21" s="5" t="s">
        <v>58</v>
      </c>
      <c r="C21" s="12">
        <v>12672</v>
      </c>
      <c r="D21" s="13" t="s">
        <v>13</v>
      </c>
      <c r="E21" s="7" t="s">
        <v>123</v>
      </c>
      <c r="G21" s="13" t="str">
        <f>VLOOKUP(E21,Cat!$A$1:$C$28,3,FALSE)</f>
        <v>Out</v>
      </c>
      <c r="H21" s="15"/>
      <c r="I21" s="7">
        <f t="shared" si="0"/>
        <v>-12672</v>
      </c>
      <c r="K21" s="3" t="str">
        <f>CONCATENATE("Meo ",L18-1,".",L19)</f>
        <v>Meo 2.2020</v>
      </c>
      <c r="L21" s="59">
        <v>213136</v>
      </c>
    </row>
    <row r="22" spans="1:13" x14ac:dyDescent="0.4">
      <c r="A22" s="11">
        <v>44223</v>
      </c>
      <c r="B22" s="5" t="s">
        <v>60</v>
      </c>
      <c r="C22" s="12">
        <v>12672</v>
      </c>
      <c r="D22" s="13" t="s">
        <v>119</v>
      </c>
      <c r="E22" s="7" t="s">
        <v>126</v>
      </c>
      <c r="G22" s="13" t="str">
        <f>VLOOKUP(E22,Cat!$A$1:$C$28,3,FALSE)</f>
        <v>Out</v>
      </c>
      <c r="H22" s="15"/>
      <c r="I22" s="7">
        <f t="shared" si="0"/>
        <v>-12672</v>
      </c>
      <c r="K22" t="str">
        <f>CONCATENATE("Sum ",L18-1,".",L19)</f>
        <v>Sum 2.2020</v>
      </c>
      <c r="L22" s="42">
        <v>9803479</v>
      </c>
      <c r="M22" s="6"/>
    </row>
    <row r="23" spans="1:13" x14ac:dyDescent="0.4">
      <c r="A23" s="11">
        <v>44223</v>
      </c>
      <c r="B23" s="5" t="s">
        <v>60</v>
      </c>
      <c r="C23" s="12">
        <v>12672</v>
      </c>
      <c r="D23" s="13" t="s">
        <v>120</v>
      </c>
      <c r="E23" s="7" t="s">
        <v>125</v>
      </c>
      <c r="G23" s="13" t="str">
        <f>VLOOKUP(E23,Cat!$A$1:$C$28,3,FALSE)</f>
        <v>In</v>
      </c>
      <c r="H23" s="15"/>
      <c r="I23" s="7">
        <f t="shared" si="0"/>
        <v>12672</v>
      </c>
      <c r="K23" t="str">
        <f>CONCATENATE("VCB ",L18-1,".",L19)</f>
        <v>VCB 2.2020</v>
      </c>
      <c r="L23" s="61">
        <v>569456889</v>
      </c>
      <c r="M23" s="6"/>
    </row>
    <row r="24" spans="1:13" x14ac:dyDescent="0.4">
      <c r="A24" s="11">
        <v>44223</v>
      </c>
      <c r="B24" s="5" t="s">
        <v>127</v>
      </c>
      <c r="C24" s="12">
        <v>52678</v>
      </c>
      <c r="D24" s="13" t="s">
        <v>119</v>
      </c>
      <c r="E24" s="7" t="s">
        <v>123</v>
      </c>
      <c r="F24" s="13" t="s">
        <v>46</v>
      </c>
      <c r="G24" s="13" t="str">
        <f>VLOOKUP(E24,Cat!$A$1:$C$28,3,FALSE)</f>
        <v>Out</v>
      </c>
      <c r="I24" s="7">
        <f t="shared" si="0"/>
        <v>-52678</v>
      </c>
      <c r="K24" t="str">
        <f>CONCATENATE("Mom ",L18-1,".",L19)</f>
        <v>Mom 2.2020</v>
      </c>
      <c r="L24" s="50">
        <f>L22-L21</f>
        <v>9590343</v>
      </c>
      <c r="M24" s="6"/>
    </row>
    <row r="25" spans="1:13" x14ac:dyDescent="0.4">
      <c r="A25" s="11">
        <v>44223</v>
      </c>
      <c r="B25" s="5" t="s">
        <v>59</v>
      </c>
      <c r="C25" s="12">
        <v>9592</v>
      </c>
      <c r="D25" s="13" t="s">
        <v>11</v>
      </c>
      <c r="E25" s="7" t="s">
        <v>123</v>
      </c>
      <c r="G25" s="13" t="str">
        <f>VLOOKUP(E25,Cat!$A$1:$C$28,3,FALSE)</f>
        <v>Out</v>
      </c>
      <c r="I25" s="7">
        <f t="shared" si="0"/>
        <v>-9592</v>
      </c>
      <c r="M25" s="6"/>
    </row>
    <row r="26" spans="1:13" x14ac:dyDescent="0.4">
      <c r="A26" s="11">
        <v>44223</v>
      </c>
      <c r="B26" s="5" t="s">
        <v>57</v>
      </c>
      <c r="C26" s="12">
        <v>19025</v>
      </c>
      <c r="D26" s="13" t="s">
        <v>13</v>
      </c>
      <c r="E26" s="7" t="s">
        <v>123</v>
      </c>
      <c r="G26" s="13" t="str">
        <f>VLOOKUP(E26,Cat!$A$1:$C$28,3,FALSE)</f>
        <v>Out</v>
      </c>
      <c r="I26" s="7">
        <f t="shared" si="0"/>
        <v>-19025</v>
      </c>
      <c r="K26" t="str">
        <f>CONCATENATE("To Bank ",L18,".",L19)</f>
        <v>To Bank 3.2020</v>
      </c>
      <c r="L26" s="29">
        <v>507366</v>
      </c>
      <c r="M26" s="31"/>
    </row>
    <row r="27" spans="1:13" x14ac:dyDescent="0.4">
      <c r="A27" s="11">
        <v>44223</v>
      </c>
      <c r="B27" s="5" t="s">
        <v>56</v>
      </c>
      <c r="C27" s="12">
        <v>19025</v>
      </c>
      <c r="D27" s="13" t="s">
        <v>119</v>
      </c>
      <c r="E27" s="7" t="s">
        <v>126</v>
      </c>
      <c r="G27" s="13" t="str">
        <f>VLOOKUP(E27,Cat!$A$1:$C$28,3,FALSE)</f>
        <v>Out</v>
      </c>
      <c r="I27" s="7">
        <f t="shared" si="0"/>
        <v>-19025</v>
      </c>
      <c r="K27" t="str">
        <f>CONCATENATE("YB Sav ",L18,".",L19)</f>
        <v>YB Sav 3.2020</v>
      </c>
      <c r="L27" s="63">
        <v>6749097</v>
      </c>
      <c r="M27" s="32"/>
    </row>
    <row r="28" spans="1:13" x14ac:dyDescent="0.4">
      <c r="A28" s="11">
        <v>44223</v>
      </c>
      <c r="B28" s="5" t="s">
        <v>56</v>
      </c>
      <c r="C28" s="12">
        <v>19025</v>
      </c>
      <c r="D28" s="13" t="s">
        <v>120</v>
      </c>
      <c r="E28" s="7" t="s">
        <v>125</v>
      </c>
      <c r="G28" s="13" t="str">
        <f>VLOOKUP(E28,Cat!$A$1:$C$28,3,FALSE)</f>
        <v>In</v>
      </c>
      <c r="I28" s="7">
        <f t="shared" si="0"/>
        <v>19025</v>
      </c>
      <c r="K28" s="3" t="str">
        <f>CONCATENATE("YB Sav ",L18-1,".",L19)</f>
        <v>YB Sav 2.2020</v>
      </c>
      <c r="L28" s="48">
        <f>L27-L26</f>
        <v>6241731</v>
      </c>
      <c r="M28" s="6"/>
    </row>
    <row r="29" spans="1:13" x14ac:dyDescent="0.4">
      <c r="A29" s="11">
        <v>44205</v>
      </c>
      <c r="B29" s="7" t="s">
        <v>22</v>
      </c>
      <c r="C29" s="16">
        <f>22000+2200</f>
        <v>24200</v>
      </c>
      <c r="D29" s="13" t="s">
        <v>42</v>
      </c>
      <c r="E29" s="7" t="s">
        <v>126</v>
      </c>
      <c r="F29" s="13" t="s">
        <v>36</v>
      </c>
      <c r="G29" s="13" t="str">
        <f>VLOOKUP(E29,Cat!$A$1:$C$28,3,FALSE)</f>
        <v>Out</v>
      </c>
      <c r="I29" s="7">
        <f t="shared" si="0"/>
        <v>-24200</v>
      </c>
      <c r="K29" s="3"/>
      <c r="M29" s="6"/>
    </row>
    <row r="30" spans="1:13" x14ac:dyDescent="0.4">
      <c r="A30" s="11">
        <v>44205</v>
      </c>
      <c r="B30" s="7" t="s">
        <v>22</v>
      </c>
      <c r="C30" s="12">
        <v>107</v>
      </c>
      <c r="D30" s="13" t="s">
        <v>7</v>
      </c>
      <c r="E30" s="7" t="s">
        <v>125</v>
      </c>
      <c r="F30" s="13" t="s">
        <v>37</v>
      </c>
      <c r="G30" s="13" t="str">
        <f>VLOOKUP(E30,Cat!$A$1:$C$28,3,FALSE)</f>
        <v>In</v>
      </c>
      <c r="I30" s="7">
        <f t="shared" si="0"/>
        <v>107</v>
      </c>
      <c r="K30" s="3"/>
      <c r="L30" s="3"/>
    </row>
    <row r="31" spans="1:13" x14ac:dyDescent="0.4">
      <c r="A31" s="11">
        <v>44205</v>
      </c>
      <c r="B31" s="7" t="s">
        <v>22</v>
      </c>
      <c r="C31" s="12">
        <v>107</v>
      </c>
      <c r="D31" s="13" t="s">
        <v>119</v>
      </c>
      <c r="E31" s="7" t="s">
        <v>129</v>
      </c>
      <c r="F31" s="13" t="s">
        <v>36</v>
      </c>
      <c r="G31" s="13" t="str">
        <f>VLOOKUP(E31,Cat!$A$1:$C$28,3,FALSE)</f>
        <v>Out</v>
      </c>
      <c r="I31" s="7">
        <f t="shared" si="0"/>
        <v>-107</v>
      </c>
      <c r="K31" s="3"/>
      <c r="L31" s="3"/>
    </row>
    <row r="32" spans="1:13" x14ac:dyDescent="0.4">
      <c r="A32" s="11">
        <v>44204</v>
      </c>
      <c r="B32" s="5" t="s">
        <v>23</v>
      </c>
      <c r="C32" s="12">
        <v>3340094</v>
      </c>
      <c r="D32" s="13" t="s">
        <v>42</v>
      </c>
      <c r="E32" s="7" t="s">
        <v>126</v>
      </c>
      <c r="F32" s="13" t="s">
        <v>36</v>
      </c>
      <c r="G32" s="13" t="str">
        <f>VLOOKUP(E32,Cat!$A$1:$C$28,3,FALSE)</f>
        <v>Out</v>
      </c>
      <c r="I32" s="7">
        <f t="shared" si="0"/>
        <v>-3340094</v>
      </c>
      <c r="K32" s="3"/>
      <c r="L32" s="3"/>
      <c r="M32" s="6"/>
    </row>
    <row r="33" spans="1:13" x14ac:dyDescent="0.4">
      <c r="A33" s="11">
        <v>44204</v>
      </c>
      <c r="B33" s="5" t="s">
        <v>23</v>
      </c>
      <c r="C33" s="12">
        <v>14832</v>
      </c>
      <c r="D33" s="13" t="s">
        <v>7</v>
      </c>
      <c r="E33" s="7" t="s">
        <v>125</v>
      </c>
      <c r="F33" s="13"/>
      <c r="G33" s="13" t="str">
        <f>VLOOKUP(E33,Cat!$A$1:$C$28,3,FALSE)</f>
        <v>In</v>
      </c>
      <c r="I33" s="7">
        <f t="shared" si="0"/>
        <v>14832</v>
      </c>
      <c r="K33" s="3"/>
      <c r="L33" s="3"/>
      <c r="M33" s="6"/>
    </row>
    <row r="34" spans="1:13" x14ac:dyDescent="0.4">
      <c r="A34" s="11">
        <v>44204</v>
      </c>
      <c r="B34" s="5" t="s">
        <v>23</v>
      </c>
      <c r="C34" s="12">
        <v>14832</v>
      </c>
      <c r="D34" s="13" t="s">
        <v>119</v>
      </c>
      <c r="E34" s="7" t="s">
        <v>130</v>
      </c>
      <c r="F34" s="13"/>
      <c r="G34" s="13" t="str">
        <f>VLOOKUP(E34,Cat!$A$1:$C$28,3,FALSE)</f>
        <v>Out</v>
      </c>
      <c r="I34" s="7">
        <f t="shared" si="0"/>
        <v>-14832</v>
      </c>
      <c r="K34" s="3"/>
      <c r="L34" s="3"/>
      <c r="M34" s="6"/>
    </row>
    <row r="35" spans="1:13" x14ac:dyDescent="0.4">
      <c r="A35" s="11">
        <v>44211</v>
      </c>
      <c r="B35" s="5" t="s">
        <v>24</v>
      </c>
      <c r="C35" s="16">
        <v>203836</v>
      </c>
      <c r="D35" s="13" t="s">
        <v>42</v>
      </c>
      <c r="E35" s="7" t="s">
        <v>110</v>
      </c>
      <c r="F35" s="7" t="s">
        <v>44</v>
      </c>
      <c r="G35" s="13" t="str">
        <f>VLOOKUP(E35,Cat!$A$1:$C$28,3,FALSE)</f>
        <v>In</v>
      </c>
      <c r="I35" s="7">
        <f t="shared" si="0"/>
        <v>203836</v>
      </c>
      <c r="K35" s="3"/>
      <c r="L35" s="3"/>
      <c r="M35" s="6"/>
    </row>
    <row r="36" spans="1:13" x14ac:dyDescent="0.4">
      <c r="A36" s="11">
        <v>44218</v>
      </c>
      <c r="B36" s="5" t="s">
        <v>24</v>
      </c>
      <c r="C36" s="16">
        <v>127397</v>
      </c>
      <c r="D36" s="13" t="s">
        <v>42</v>
      </c>
      <c r="E36" s="7" t="s">
        <v>110</v>
      </c>
      <c r="F36" s="7" t="s">
        <v>44</v>
      </c>
      <c r="G36" s="13" t="str">
        <f>VLOOKUP(E36,Cat!$A$1:$C$28,3,FALSE)</f>
        <v>In</v>
      </c>
      <c r="I36" s="7">
        <f t="shared" si="0"/>
        <v>127397</v>
      </c>
      <c r="K36" s="3"/>
      <c r="L36" s="3"/>
      <c r="M36" s="31"/>
    </row>
    <row r="37" spans="1:13" x14ac:dyDescent="0.4">
      <c r="A37" s="11">
        <v>44221</v>
      </c>
      <c r="B37" s="5" t="s">
        <v>24</v>
      </c>
      <c r="C37" s="16">
        <v>294</v>
      </c>
      <c r="D37" s="13" t="s">
        <v>42</v>
      </c>
      <c r="E37" s="7" t="s">
        <v>110</v>
      </c>
      <c r="F37" s="7" t="s">
        <v>44</v>
      </c>
      <c r="G37" s="13" t="str">
        <f>VLOOKUP(E37,Cat!$A$1:$C$28,3,FALSE)</f>
        <v>In</v>
      </c>
      <c r="I37" s="7">
        <f t="shared" si="0"/>
        <v>294</v>
      </c>
      <c r="K37" s="3"/>
      <c r="L37" s="3"/>
      <c r="M37" s="32"/>
    </row>
    <row r="38" spans="1:13" x14ac:dyDescent="0.4">
      <c r="A38" s="11">
        <v>44227</v>
      </c>
      <c r="B38" s="5" t="str">
        <f>CONCATENATE("Meo 2021.",TEXT(MONTH(A38),"00"))</f>
        <v>Meo 2021.01</v>
      </c>
      <c r="C38" s="12">
        <v>10000</v>
      </c>
      <c r="D38" s="13" t="s">
        <v>11</v>
      </c>
      <c r="E38" s="7" t="s">
        <v>134</v>
      </c>
      <c r="F38" s="7" t="s">
        <v>43</v>
      </c>
      <c r="G38" s="13" t="str">
        <f>VLOOKUP(E38,Cat!$A$1:$C$28,3,FALSE)</f>
        <v>In</v>
      </c>
      <c r="I38" s="7">
        <f t="shared" si="0"/>
        <v>10000</v>
      </c>
      <c r="M38" s="6"/>
    </row>
    <row r="39" spans="1:13" x14ac:dyDescent="0.4">
      <c r="A39" s="11">
        <v>44227</v>
      </c>
      <c r="B39" s="5" t="str">
        <f>CONCATENATE("Meo 2021.",TEXT(MONTH(A39),"00"))</f>
        <v>Meo 2021.01</v>
      </c>
      <c r="C39" s="12">
        <v>10000</v>
      </c>
      <c r="D39" s="13" t="s">
        <v>119</v>
      </c>
      <c r="E39" s="7" t="s">
        <v>131</v>
      </c>
      <c r="F39" s="13" t="s">
        <v>36</v>
      </c>
      <c r="G39" s="13" t="str">
        <f>VLOOKUP(E39,Cat!$A$1:$C$28,3,FALSE)</f>
        <v>Out</v>
      </c>
      <c r="I39" s="7">
        <f t="shared" si="0"/>
        <v>-10000</v>
      </c>
      <c r="M39" s="6"/>
    </row>
    <row r="40" spans="1:13" x14ac:dyDescent="0.4">
      <c r="A40" s="11">
        <v>44227</v>
      </c>
      <c r="B40" s="5" t="s">
        <v>25</v>
      </c>
      <c r="C40" s="12">
        <v>13680000</v>
      </c>
      <c r="D40" s="13" t="s">
        <v>42</v>
      </c>
      <c r="E40" s="7" t="s">
        <v>126</v>
      </c>
      <c r="G40" s="13" t="str">
        <f>VLOOKUP(E40,Cat!$A$1:$C$28,3,FALSE)</f>
        <v>Out</v>
      </c>
      <c r="I40" s="7">
        <f t="shared" si="0"/>
        <v>-13680000</v>
      </c>
      <c r="M40" s="6"/>
    </row>
    <row r="41" spans="1:13" x14ac:dyDescent="0.4">
      <c r="A41" s="11">
        <v>44227</v>
      </c>
      <c r="B41" s="5" t="s">
        <v>25</v>
      </c>
      <c r="C41" s="12">
        <v>60749</v>
      </c>
      <c r="D41" s="13" t="s">
        <v>7</v>
      </c>
      <c r="E41" s="7" t="s">
        <v>125</v>
      </c>
      <c r="G41" s="13" t="str">
        <f>VLOOKUP(E41,Cat!$A$1:$C$28,3,FALSE)</f>
        <v>In</v>
      </c>
      <c r="I41" s="7">
        <f t="shared" si="0"/>
        <v>60749</v>
      </c>
      <c r="M41" s="6"/>
    </row>
    <row r="42" spans="1:13" x14ac:dyDescent="0.4">
      <c r="A42" s="11">
        <v>44227</v>
      </c>
      <c r="B42" s="5" t="s">
        <v>25</v>
      </c>
      <c r="C42" s="12">
        <v>60749</v>
      </c>
      <c r="D42" s="13" t="s">
        <v>119</v>
      </c>
      <c r="E42" s="7" t="s">
        <v>129</v>
      </c>
      <c r="G42" s="13" t="str">
        <f>VLOOKUP(E42,Cat!$A$1:$C$28,3,FALSE)</f>
        <v>Out</v>
      </c>
      <c r="I42" s="7">
        <f t="shared" si="0"/>
        <v>-60749</v>
      </c>
      <c r="M42" s="6"/>
    </row>
    <row r="43" spans="1:13" x14ac:dyDescent="0.4">
      <c r="A43" s="11">
        <v>44227</v>
      </c>
      <c r="B43" s="5" t="s">
        <v>26</v>
      </c>
      <c r="C43" s="12">
        <v>2600000</v>
      </c>
      <c r="D43" s="13" t="s">
        <v>42</v>
      </c>
      <c r="E43" s="7" t="s">
        <v>126</v>
      </c>
      <c r="G43" s="13" t="str">
        <f>VLOOKUP(E43,Cat!$A$1:$C$28,3,FALSE)</f>
        <v>Out</v>
      </c>
      <c r="I43" s="7">
        <f t="shared" si="0"/>
        <v>-2600000</v>
      </c>
      <c r="M43" s="6"/>
    </row>
    <row r="44" spans="1:13" x14ac:dyDescent="0.4">
      <c r="A44" s="11">
        <v>44227</v>
      </c>
      <c r="B44" s="5" t="s">
        <v>26</v>
      </c>
      <c r="C44" s="12">
        <v>11546</v>
      </c>
      <c r="D44" s="13" t="s">
        <v>7</v>
      </c>
      <c r="E44" s="7" t="s">
        <v>125</v>
      </c>
      <c r="G44" s="13" t="str">
        <f>VLOOKUP(E44,Cat!$A$1:$C$28,3,FALSE)</f>
        <v>In</v>
      </c>
      <c r="I44" s="7">
        <f t="shared" si="0"/>
        <v>11546</v>
      </c>
      <c r="M44" s="6"/>
    </row>
    <row r="45" spans="1:13" x14ac:dyDescent="0.4">
      <c r="A45" s="11">
        <v>44227</v>
      </c>
      <c r="B45" s="5" t="s">
        <v>26</v>
      </c>
      <c r="C45" s="12">
        <v>11546</v>
      </c>
      <c r="D45" s="13" t="s">
        <v>119</v>
      </c>
      <c r="E45" s="7" t="s">
        <v>130</v>
      </c>
      <c r="G45" s="13" t="str">
        <f>VLOOKUP(E45,Cat!$A$1:$C$28,3,FALSE)</f>
        <v>Out</v>
      </c>
      <c r="I45" s="7">
        <f t="shared" si="0"/>
        <v>-11546</v>
      </c>
      <c r="M45" s="6"/>
    </row>
    <row r="46" spans="1:13" x14ac:dyDescent="0.4">
      <c r="A46" s="11">
        <v>44227</v>
      </c>
      <c r="B46" s="5" t="s">
        <v>27</v>
      </c>
      <c r="C46" s="12">
        <v>2000000</v>
      </c>
      <c r="D46" s="13" t="s">
        <v>42</v>
      </c>
      <c r="E46" s="7" t="s">
        <v>126</v>
      </c>
      <c r="F46" s="13" t="s">
        <v>36</v>
      </c>
      <c r="G46" s="13" t="str">
        <f>VLOOKUP(E46,Cat!$A$1:$C$28,3,FALSE)</f>
        <v>Out</v>
      </c>
      <c r="I46" s="7">
        <f t="shared" si="0"/>
        <v>-2000000</v>
      </c>
      <c r="M46" s="6"/>
    </row>
    <row r="47" spans="1:13" x14ac:dyDescent="0.4">
      <c r="A47" s="11">
        <v>44227</v>
      </c>
      <c r="B47" s="5" t="s">
        <v>27</v>
      </c>
      <c r="C47" s="12">
        <v>10000</v>
      </c>
      <c r="D47" s="13" t="s">
        <v>7</v>
      </c>
      <c r="E47" s="7" t="s">
        <v>125</v>
      </c>
      <c r="F47" s="13" t="s">
        <v>37</v>
      </c>
      <c r="G47" s="13" t="str">
        <f>VLOOKUP(E47,Cat!$A$1:$C$28,3,FALSE)</f>
        <v>In</v>
      </c>
      <c r="I47" s="7">
        <f t="shared" si="0"/>
        <v>10000</v>
      </c>
      <c r="M47" s="6"/>
    </row>
    <row r="48" spans="1:13" x14ac:dyDescent="0.4">
      <c r="A48" s="11">
        <v>44227</v>
      </c>
      <c r="B48" s="5" t="s">
        <v>27</v>
      </c>
      <c r="C48" s="12">
        <v>10000</v>
      </c>
      <c r="D48" s="13" t="s">
        <v>11</v>
      </c>
      <c r="E48" s="7" t="s">
        <v>130</v>
      </c>
      <c r="F48" s="13" t="s">
        <v>36</v>
      </c>
      <c r="G48" s="13" t="str">
        <f>VLOOKUP(E48,Cat!$A$1:$C$28,3,FALSE)</f>
        <v>Out</v>
      </c>
      <c r="I48" s="7">
        <f t="shared" si="0"/>
        <v>-10000</v>
      </c>
    </row>
    <row r="49" spans="1:9" x14ac:dyDescent="0.4">
      <c r="A49" s="11">
        <v>44227</v>
      </c>
      <c r="B49" s="7" t="s">
        <v>28</v>
      </c>
      <c r="C49" s="12">
        <v>10000</v>
      </c>
      <c r="D49" s="13" t="s">
        <v>11</v>
      </c>
      <c r="E49" s="7" t="s">
        <v>134</v>
      </c>
      <c r="G49" s="13" t="str">
        <f>VLOOKUP(E49,Cat!$A$1:$C$28,3,FALSE)</f>
        <v>In</v>
      </c>
      <c r="I49" s="7">
        <f t="shared" si="0"/>
        <v>10000</v>
      </c>
    </row>
    <row r="50" spans="1:9" x14ac:dyDescent="0.4">
      <c r="A50" s="11">
        <v>44227</v>
      </c>
      <c r="B50" s="7" t="s">
        <v>28</v>
      </c>
      <c r="C50" s="12">
        <v>10000</v>
      </c>
      <c r="D50" s="13" t="s">
        <v>119</v>
      </c>
      <c r="E50" s="7" t="s">
        <v>131</v>
      </c>
      <c r="G50" s="13" t="str">
        <f>VLOOKUP(E50,Cat!$A$1:$C$28,3,FALSE)</f>
        <v>Out</v>
      </c>
      <c r="I50" s="7">
        <f t="shared" si="0"/>
        <v>-10000</v>
      </c>
    </row>
    <row r="51" spans="1:9" x14ac:dyDescent="0.4">
      <c r="A51" s="11">
        <v>44227</v>
      </c>
      <c r="B51" s="5" t="s">
        <v>29</v>
      </c>
      <c r="C51" s="12">
        <v>386506</v>
      </c>
      <c r="D51" s="13" t="s">
        <v>42</v>
      </c>
      <c r="E51" s="7" t="s">
        <v>126</v>
      </c>
      <c r="F51" s="13" t="s">
        <v>36</v>
      </c>
      <c r="G51" s="13" t="str">
        <f>VLOOKUP(E51,Cat!$A$1:$C$28,3,FALSE)</f>
        <v>Out</v>
      </c>
      <c r="I51" s="7">
        <f t="shared" si="0"/>
        <v>-386506</v>
      </c>
    </row>
    <row r="52" spans="1:9" x14ac:dyDescent="0.4">
      <c r="A52" s="11">
        <v>44227</v>
      </c>
      <c r="B52" s="5" t="s">
        <v>29</v>
      </c>
      <c r="C52" s="12">
        <v>1932</v>
      </c>
      <c r="D52" s="13" t="s">
        <v>7</v>
      </c>
      <c r="E52" s="7" t="s">
        <v>125</v>
      </c>
      <c r="F52" s="13" t="s">
        <v>37</v>
      </c>
      <c r="G52" s="13" t="str">
        <f>VLOOKUP(E52,Cat!$A$1:$C$28,3,FALSE)</f>
        <v>In</v>
      </c>
      <c r="I52" s="7">
        <f t="shared" si="0"/>
        <v>1932</v>
      </c>
    </row>
    <row r="53" spans="1:9" x14ac:dyDescent="0.4">
      <c r="A53" s="11">
        <v>44227</v>
      </c>
      <c r="B53" s="5" t="s">
        <v>29</v>
      </c>
      <c r="C53" s="12">
        <v>1932</v>
      </c>
      <c r="D53" s="13" t="s">
        <v>11</v>
      </c>
      <c r="E53" s="7" t="s">
        <v>132</v>
      </c>
      <c r="F53" s="13" t="s">
        <v>36</v>
      </c>
      <c r="G53" s="13" t="str">
        <f>VLOOKUP(E53,Cat!$A$1:$C$28,3,FALSE)</f>
        <v>Out</v>
      </c>
      <c r="I53" s="7">
        <f t="shared" si="0"/>
        <v>-1932</v>
      </c>
    </row>
    <row r="54" spans="1:9" x14ac:dyDescent="0.4">
      <c r="A54" s="11">
        <v>44227</v>
      </c>
      <c r="B54" s="5" t="s">
        <v>24</v>
      </c>
      <c r="C54" s="12">
        <v>1233</v>
      </c>
      <c r="D54" s="13" t="s">
        <v>42</v>
      </c>
      <c r="E54" s="7" t="s">
        <v>110</v>
      </c>
      <c r="F54" s="7" t="s">
        <v>44</v>
      </c>
      <c r="G54" s="13" t="str">
        <f>VLOOKUP(E54,Cat!$A$1:$C$28,3,FALSE)</f>
        <v>In</v>
      </c>
      <c r="I54" s="7">
        <f t="shared" si="0"/>
        <v>1233</v>
      </c>
    </row>
    <row r="55" spans="1:9" x14ac:dyDescent="0.4">
      <c r="A55" s="11">
        <v>44227</v>
      </c>
      <c r="B55" s="5" t="s">
        <v>55</v>
      </c>
      <c r="C55" s="12">
        <v>56</v>
      </c>
      <c r="D55" s="13" t="s">
        <v>11</v>
      </c>
      <c r="E55" s="7" t="s">
        <v>121</v>
      </c>
      <c r="G55" s="13" t="str">
        <f>VLOOKUP(E55,Cat!$A$1:$C$28,3,FALSE)</f>
        <v>In</v>
      </c>
      <c r="I55" s="7">
        <f t="shared" si="0"/>
        <v>56</v>
      </c>
    </row>
    <row r="56" spans="1:9" x14ac:dyDescent="0.4">
      <c r="A56" s="11">
        <v>44227</v>
      </c>
      <c r="B56" s="5" t="s">
        <v>55</v>
      </c>
      <c r="C56" s="12">
        <v>56</v>
      </c>
      <c r="D56" s="13" t="s">
        <v>119</v>
      </c>
      <c r="E56" s="7" t="s">
        <v>124</v>
      </c>
      <c r="G56" s="13" t="str">
        <f>VLOOKUP(E56,Cat!$A$1:$C$28,3,FALSE)</f>
        <v>Out</v>
      </c>
      <c r="I56" s="7">
        <f t="shared" si="0"/>
        <v>-56</v>
      </c>
    </row>
    <row r="57" spans="1:9" x14ac:dyDescent="0.4">
      <c r="A57" s="11">
        <v>44227</v>
      </c>
      <c r="B57" s="5" t="s">
        <v>30</v>
      </c>
      <c r="C57" s="12">
        <v>20000</v>
      </c>
      <c r="D57" s="13" t="s">
        <v>11</v>
      </c>
      <c r="E57" s="7" t="s">
        <v>134</v>
      </c>
      <c r="F57" s="7" t="s">
        <v>43</v>
      </c>
      <c r="G57" s="13" t="str">
        <f>VLOOKUP(E57,Cat!$A$1:$C$28,3,FALSE)</f>
        <v>In</v>
      </c>
      <c r="I57" s="7">
        <f t="shared" si="0"/>
        <v>20000</v>
      </c>
    </row>
    <row r="58" spans="1:9" x14ac:dyDescent="0.4">
      <c r="A58" s="11">
        <v>44227</v>
      </c>
      <c r="B58" s="5" t="s">
        <v>30</v>
      </c>
      <c r="C58" s="12">
        <v>20000</v>
      </c>
      <c r="D58" s="13" t="s">
        <v>119</v>
      </c>
      <c r="E58" s="7" t="s">
        <v>131</v>
      </c>
      <c r="F58" s="13" t="s">
        <v>36</v>
      </c>
      <c r="G58" s="13" t="str">
        <f>VLOOKUP(E58,Cat!$A$1:$C$28,3,FALSE)</f>
        <v>Out</v>
      </c>
      <c r="I58" s="7">
        <f t="shared" si="0"/>
        <v>-20000</v>
      </c>
    </row>
    <row r="59" spans="1:9" x14ac:dyDescent="0.4">
      <c r="A59" s="11">
        <v>44227</v>
      </c>
      <c r="B59" s="5" t="s">
        <v>31</v>
      </c>
      <c r="C59" s="12">
        <v>82486</v>
      </c>
      <c r="D59" s="13" t="s">
        <v>120</v>
      </c>
      <c r="E59" s="7" t="s">
        <v>125</v>
      </c>
      <c r="F59" s="7" t="s">
        <v>52</v>
      </c>
      <c r="G59" s="13" t="str">
        <f>VLOOKUP(E59,Cat!$A$1:$C$28,3,FALSE)</f>
        <v>In</v>
      </c>
      <c r="I59" s="7">
        <f t="shared" si="0"/>
        <v>82486</v>
      </c>
    </row>
    <row r="60" spans="1:9" x14ac:dyDescent="0.4">
      <c r="A60" s="11">
        <v>44227</v>
      </c>
      <c r="B60" s="5" t="s">
        <v>31</v>
      </c>
      <c r="C60" s="12">
        <v>82486</v>
      </c>
      <c r="D60" s="13" t="s">
        <v>119</v>
      </c>
      <c r="E60" s="7" t="s">
        <v>126</v>
      </c>
      <c r="F60" s="7" t="s">
        <v>53</v>
      </c>
      <c r="G60" s="13" t="str">
        <f>VLOOKUP(E60,Cat!$A$1:$C$28,3,FALSE)</f>
        <v>Out</v>
      </c>
      <c r="I60" s="7">
        <f t="shared" si="0"/>
        <v>-82486</v>
      </c>
    </row>
    <row r="61" spans="1:9" x14ac:dyDescent="0.4">
      <c r="A61" s="11">
        <v>44211</v>
      </c>
      <c r="B61" s="5" t="s">
        <v>61</v>
      </c>
      <c r="C61" s="12">
        <v>2000</v>
      </c>
      <c r="D61" s="13" t="s">
        <v>120</v>
      </c>
      <c r="E61" s="7" t="s">
        <v>122</v>
      </c>
      <c r="G61" s="13" t="str">
        <f>VLOOKUP(E61,Cat!$A$1:$C$28,3,FALSE)</f>
        <v>Out</v>
      </c>
      <c r="I61" s="7">
        <f t="shared" si="0"/>
        <v>-2000</v>
      </c>
    </row>
    <row r="62" spans="1:9" x14ac:dyDescent="0.4">
      <c r="A62" s="11">
        <v>44222</v>
      </c>
      <c r="B62" s="5" t="s">
        <v>62</v>
      </c>
      <c r="C62" s="12">
        <v>6900</v>
      </c>
      <c r="D62" s="13" t="s">
        <v>120</v>
      </c>
      <c r="E62" s="7" t="s">
        <v>106</v>
      </c>
      <c r="G62" s="13" t="str">
        <f>VLOOKUP(E62,Cat!$A$1:$C$28,3,FALSE)</f>
        <v>Out</v>
      </c>
      <c r="I62" s="7">
        <f t="shared" si="0"/>
        <v>-6900</v>
      </c>
    </row>
    <row r="63" spans="1:9" x14ac:dyDescent="0.4">
      <c r="A63" s="11">
        <v>44226</v>
      </c>
      <c r="B63" s="5" t="s">
        <v>63</v>
      </c>
      <c r="C63" s="12">
        <v>50000</v>
      </c>
      <c r="D63" s="13" t="s">
        <v>120</v>
      </c>
      <c r="E63" s="7" t="s">
        <v>126</v>
      </c>
      <c r="F63" s="7" t="s">
        <v>53</v>
      </c>
      <c r="G63" s="13" t="str">
        <f>VLOOKUP(E63,Cat!$A$1:$C$28,3,FALSE)</f>
        <v>Out</v>
      </c>
      <c r="I63" s="7">
        <f t="shared" si="0"/>
        <v>-50000</v>
      </c>
    </row>
    <row r="64" spans="1:9" x14ac:dyDescent="0.4">
      <c r="A64" s="11">
        <v>44226</v>
      </c>
      <c r="B64" s="5" t="s">
        <v>63</v>
      </c>
      <c r="C64" s="12">
        <v>50000</v>
      </c>
      <c r="D64" s="13" t="s">
        <v>9</v>
      </c>
      <c r="E64" s="7" t="s">
        <v>125</v>
      </c>
      <c r="F64" s="7" t="s">
        <v>52</v>
      </c>
      <c r="G64" s="13" t="str">
        <f>VLOOKUP(E64,Cat!$A$1:$C$28,3,FALSE)</f>
        <v>In</v>
      </c>
      <c r="I64" s="7">
        <f t="shared" si="0"/>
        <v>50000</v>
      </c>
    </row>
    <row r="65" spans="1:9" x14ac:dyDescent="0.4">
      <c r="A65" s="11">
        <v>44227</v>
      </c>
      <c r="B65" s="5" t="s">
        <v>65</v>
      </c>
      <c r="C65" s="12">
        <v>20000</v>
      </c>
      <c r="D65" s="13" t="s">
        <v>120</v>
      </c>
      <c r="E65" s="7" t="s">
        <v>131</v>
      </c>
      <c r="G65" s="13" t="str">
        <f>VLOOKUP(E65,Cat!$A$1:$C$28,3,FALSE)</f>
        <v>Out</v>
      </c>
      <c r="I65" s="7">
        <f t="shared" si="0"/>
        <v>-20000</v>
      </c>
    </row>
    <row r="66" spans="1:9" x14ac:dyDescent="0.4">
      <c r="A66" s="11">
        <v>44227</v>
      </c>
      <c r="B66" s="5" t="s">
        <v>65</v>
      </c>
      <c r="C66" s="12">
        <v>20000</v>
      </c>
      <c r="D66" s="13" t="s">
        <v>64</v>
      </c>
      <c r="E66" s="7" t="s">
        <v>134</v>
      </c>
      <c r="G66" s="13" t="str">
        <f>VLOOKUP(E66,Cat!$A$1:$C$28,3,FALSE)</f>
        <v>In</v>
      </c>
      <c r="I66" s="7">
        <f t="shared" si="0"/>
        <v>20000</v>
      </c>
    </row>
    <row r="67" spans="1:9" x14ac:dyDescent="0.4">
      <c r="A67" s="11">
        <v>44242</v>
      </c>
      <c r="B67" s="5" t="str">
        <f>CONCATENATE("Insurance (Meo) 2021.",TEXT(MONTH(A67),"00"))</f>
        <v>Insurance (Meo) 2021.02</v>
      </c>
      <c r="C67" s="12">
        <v>5000</v>
      </c>
      <c r="D67" s="13" t="s">
        <v>119</v>
      </c>
      <c r="E67" s="7" t="s">
        <v>122</v>
      </c>
      <c r="G67" s="13" t="str">
        <f>VLOOKUP(E67,Cat!$A$1:$C$28,3,FALSE)</f>
        <v>Out</v>
      </c>
      <c r="I67" s="7">
        <f t="shared" si="0"/>
        <v>-5000</v>
      </c>
    </row>
    <row r="68" spans="1:9" x14ac:dyDescent="0.4">
      <c r="A68" s="11">
        <v>44252</v>
      </c>
      <c r="B68" s="5" t="str">
        <f>CONCATENATE("Salary JP 2021.",TEXT(MONTH(A68),"00"))</f>
        <v>Salary JP 2021.02</v>
      </c>
      <c r="C68" s="12">
        <v>683765</v>
      </c>
      <c r="D68" s="13" t="s">
        <v>119</v>
      </c>
      <c r="E68" s="7" t="s">
        <v>133</v>
      </c>
      <c r="G68" s="13" t="str">
        <f>VLOOKUP(E68,Cat!$A$1:$C$28,3,FALSE)</f>
        <v>In</v>
      </c>
      <c r="I68" s="7">
        <f t="shared" si="0"/>
        <v>683765</v>
      </c>
    </row>
    <row r="69" spans="1:9" x14ac:dyDescent="0.4">
      <c r="A69" s="11">
        <v>44252</v>
      </c>
      <c r="B69" s="5" t="str">
        <f>CONCATENATE("House rental 2021.",TEXT(MONTH(A69),"00"))</f>
        <v>House rental 2021.02</v>
      </c>
      <c r="C69" s="12">
        <v>121000</v>
      </c>
      <c r="D69" s="13" t="s">
        <v>119</v>
      </c>
      <c r="E69" s="7" t="s">
        <v>47</v>
      </c>
      <c r="G69" s="13" t="str">
        <f>VLOOKUP(E69,Cat!$A$1:$C$28,3,FALSE)</f>
        <v>Out</v>
      </c>
      <c r="I69" s="7">
        <f t="shared" si="0"/>
        <v>-121000</v>
      </c>
    </row>
    <row r="70" spans="1:9" x14ac:dyDescent="0.4">
      <c r="A70" s="11">
        <v>44253</v>
      </c>
      <c r="B70" s="5" t="s">
        <v>21</v>
      </c>
      <c r="C70" s="12">
        <v>65000</v>
      </c>
      <c r="D70" s="13" t="s">
        <v>119</v>
      </c>
      <c r="E70" s="7" t="s">
        <v>48</v>
      </c>
      <c r="G70" s="13" t="str">
        <f>VLOOKUP(E70,Cat!$A$1:$C$28,3,FALSE)</f>
        <v>Out</v>
      </c>
      <c r="I70" s="7">
        <f t="shared" si="0"/>
        <v>-65000</v>
      </c>
    </row>
    <row r="71" spans="1:9" x14ac:dyDescent="0.4">
      <c r="A71" s="11">
        <v>44253</v>
      </c>
      <c r="B71" s="5" t="s">
        <v>40</v>
      </c>
      <c r="C71" s="12">
        <v>16161</v>
      </c>
      <c r="D71" s="13" t="s">
        <v>119</v>
      </c>
      <c r="E71" s="7" t="s">
        <v>123</v>
      </c>
      <c r="G71" s="13" t="str">
        <f>VLOOKUP(E71,Cat!$A$1:$C$28,3,FALSE)</f>
        <v>Out</v>
      </c>
      <c r="I71" s="7">
        <f t="shared" si="0"/>
        <v>-16161</v>
      </c>
    </row>
    <row r="72" spans="1:9" x14ac:dyDescent="0.4">
      <c r="A72" s="11">
        <v>44253</v>
      </c>
      <c r="B72" s="5" t="s">
        <v>68</v>
      </c>
      <c r="C72" s="12">
        <v>1899</v>
      </c>
      <c r="D72" s="13" t="s">
        <v>11</v>
      </c>
      <c r="E72" s="7" t="s">
        <v>123</v>
      </c>
      <c r="G72" s="13" t="str">
        <f>VLOOKUP(E72,Cat!$A$1:$C$28,3,FALSE)</f>
        <v>Out</v>
      </c>
      <c r="I72" s="7">
        <f t="shared" si="0"/>
        <v>-1899</v>
      </c>
    </row>
    <row r="73" spans="1:9" x14ac:dyDescent="0.4">
      <c r="A73" s="11">
        <v>44256</v>
      </c>
      <c r="B73" s="5" t="s">
        <v>127</v>
      </c>
      <c r="C73" s="12">
        <v>94954</v>
      </c>
      <c r="D73" s="13" t="s">
        <v>119</v>
      </c>
      <c r="E73" s="7" t="s">
        <v>123</v>
      </c>
      <c r="G73" s="13" t="str">
        <f>VLOOKUP(E73,Cat!$A$1:$C$28,3,FALSE)</f>
        <v>Out</v>
      </c>
      <c r="I73" s="7">
        <f t="shared" si="0"/>
        <v>-94954</v>
      </c>
    </row>
    <row r="74" spans="1:9" x14ac:dyDescent="0.4">
      <c r="A74" s="11">
        <v>44256</v>
      </c>
      <c r="B74" s="5" t="s">
        <v>59</v>
      </c>
      <c r="C74" s="12">
        <v>13090</v>
      </c>
      <c r="D74" s="13" t="s">
        <v>11</v>
      </c>
      <c r="E74" s="7" t="s">
        <v>123</v>
      </c>
      <c r="G74" s="13" t="str">
        <f>VLOOKUP(E74,Cat!$A$1:$C$28,3,FALSE)</f>
        <v>Out</v>
      </c>
      <c r="I74" s="7">
        <f t="shared" si="0"/>
        <v>-13090</v>
      </c>
    </row>
    <row r="75" spans="1:9" x14ac:dyDescent="0.4">
      <c r="A75" s="11">
        <v>44256</v>
      </c>
      <c r="B75" s="5" t="s">
        <v>57</v>
      </c>
      <c r="C75" s="12">
        <v>1419</v>
      </c>
      <c r="D75" s="13" t="s">
        <v>13</v>
      </c>
      <c r="E75" s="7" t="s">
        <v>123</v>
      </c>
      <c r="G75" s="13" t="str">
        <f>VLOOKUP(E75,Cat!$A$1:$C$28,3,FALSE)</f>
        <v>Out</v>
      </c>
      <c r="I75" s="7">
        <f t="shared" si="0"/>
        <v>-1419</v>
      </c>
    </row>
    <row r="76" spans="1:9" x14ac:dyDescent="0.4">
      <c r="A76" s="11">
        <v>44256</v>
      </c>
      <c r="B76" s="5" t="s">
        <v>56</v>
      </c>
      <c r="C76" s="12">
        <v>1419</v>
      </c>
      <c r="D76" s="13" t="s">
        <v>119</v>
      </c>
      <c r="E76" s="7" t="s">
        <v>126</v>
      </c>
      <c r="G76" s="13" t="str">
        <f>VLOOKUP(E76,Cat!$A$1:$C$28,3,FALSE)</f>
        <v>Out</v>
      </c>
      <c r="I76" s="7">
        <f t="shared" si="0"/>
        <v>-1419</v>
      </c>
    </row>
    <row r="77" spans="1:9" x14ac:dyDescent="0.4">
      <c r="A77" s="11">
        <v>44256</v>
      </c>
      <c r="B77" s="5" t="s">
        <v>56</v>
      </c>
      <c r="C77" s="12">
        <v>1419</v>
      </c>
      <c r="D77" s="13" t="s">
        <v>120</v>
      </c>
      <c r="E77" s="7" t="s">
        <v>125</v>
      </c>
      <c r="G77" s="13" t="str">
        <f>VLOOKUP(E77,Cat!$A$1:$C$28,3,FALSE)</f>
        <v>In</v>
      </c>
      <c r="I77" s="7">
        <f t="shared" si="0"/>
        <v>1419</v>
      </c>
    </row>
    <row r="78" spans="1:9" x14ac:dyDescent="0.4">
      <c r="A78" s="11">
        <v>44256</v>
      </c>
      <c r="B78" s="5" t="s">
        <v>128</v>
      </c>
      <c r="C78" s="12">
        <v>128909</v>
      </c>
      <c r="D78" s="13" t="s">
        <v>119</v>
      </c>
      <c r="E78" s="7" t="s">
        <v>123</v>
      </c>
      <c r="G78" s="13" t="str">
        <f>VLOOKUP(E78,Cat!$A$1:$C$28,3,FALSE)</f>
        <v>Out</v>
      </c>
      <c r="I78" s="7">
        <f t="shared" si="0"/>
        <v>-128909</v>
      </c>
    </row>
    <row r="79" spans="1:9" x14ac:dyDescent="0.4">
      <c r="A79" s="11">
        <v>44256</v>
      </c>
      <c r="B79" s="5" t="s">
        <v>66</v>
      </c>
      <c r="C79" s="12">
        <v>1880</v>
      </c>
      <c r="D79" s="13" t="s">
        <v>11</v>
      </c>
      <c r="E79" s="7" t="s">
        <v>123</v>
      </c>
      <c r="G79" s="13" t="str">
        <f>VLOOKUP(E79,Cat!$A$1:$C$28,3,FALSE)</f>
        <v>Out</v>
      </c>
      <c r="I79" s="7">
        <f t="shared" si="0"/>
        <v>-1880</v>
      </c>
    </row>
    <row r="80" spans="1:9" x14ac:dyDescent="0.4">
      <c r="A80" s="11">
        <v>44256</v>
      </c>
      <c r="B80" s="5" t="s">
        <v>58</v>
      </c>
      <c r="C80" s="12">
        <v>15697</v>
      </c>
      <c r="D80" s="13" t="s">
        <v>13</v>
      </c>
      <c r="E80" s="7" t="s">
        <v>123</v>
      </c>
      <c r="G80" s="13" t="str">
        <f>VLOOKUP(E80,Cat!$A$1:$C$28,3,FALSE)</f>
        <v>Out</v>
      </c>
      <c r="I80" s="7">
        <f t="shared" ref="I80:I82" si="1">IF(G80="Out",C80*-1,C80)</f>
        <v>-15697</v>
      </c>
    </row>
    <row r="81" spans="1:9" x14ac:dyDescent="0.4">
      <c r="A81" s="11">
        <v>44256</v>
      </c>
      <c r="B81" s="5" t="s">
        <v>60</v>
      </c>
      <c r="C81" s="12">
        <v>15697</v>
      </c>
      <c r="D81" s="13" t="s">
        <v>119</v>
      </c>
      <c r="E81" s="7" t="s">
        <v>126</v>
      </c>
      <c r="G81" s="13" t="str">
        <f>VLOOKUP(E81,Cat!$A$1:$C$28,3,FALSE)</f>
        <v>Out</v>
      </c>
      <c r="I81" s="7">
        <f t="shared" si="1"/>
        <v>-15697</v>
      </c>
    </row>
    <row r="82" spans="1:9" x14ac:dyDescent="0.4">
      <c r="A82" s="11">
        <v>44256</v>
      </c>
      <c r="B82" s="5" t="s">
        <v>60</v>
      </c>
      <c r="C82" s="12">
        <v>15697</v>
      </c>
      <c r="D82" s="13" t="s">
        <v>120</v>
      </c>
      <c r="E82" s="7" t="s">
        <v>125</v>
      </c>
      <c r="G82" s="13" t="str">
        <f>VLOOKUP(E82,Cat!$A$1:$C$28,3,FALSE)</f>
        <v>In</v>
      </c>
      <c r="I82" s="7">
        <f t="shared" si="1"/>
        <v>15697</v>
      </c>
    </row>
    <row r="83" spans="1:9" x14ac:dyDescent="0.4">
      <c r="A83" s="11">
        <v>44256</v>
      </c>
      <c r="B83" s="7" t="s">
        <v>22</v>
      </c>
      <c r="C83" s="12">
        <v>24200</v>
      </c>
      <c r="D83" s="13" t="s">
        <v>42</v>
      </c>
      <c r="E83" s="7" t="s">
        <v>126</v>
      </c>
      <c r="G83" s="13" t="str">
        <f>VLOOKUP(E83,Cat!$A$1:$C$28,3,FALSE)</f>
        <v>Out</v>
      </c>
      <c r="I83" s="7">
        <f t="shared" si="0"/>
        <v>-24200</v>
      </c>
    </row>
    <row r="84" spans="1:9" x14ac:dyDescent="0.4">
      <c r="A84" s="11">
        <v>44256</v>
      </c>
      <c r="B84" s="7" t="s">
        <v>22</v>
      </c>
      <c r="C84" s="12">
        <v>107</v>
      </c>
      <c r="D84" s="13" t="s">
        <v>7</v>
      </c>
      <c r="E84" s="7" t="s">
        <v>125</v>
      </c>
      <c r="F84" s="13" t="s">
        <v>37</v>
      </c>
      <c r="G84" s="13" t="str">
        <f>VLOOKUP(E84,Cat!$A$1:$C$28,3,FALSE)</f>
        <v>In</v>
      </c>
      <c r="I84" s="7">
        <f t="shared" ref="I84:I85" si="2">IF(G84="Out",C84*-1,C84)</f>
        <v>107</v>
      </c>
    </row>
    <row r="85" spans="1:9" x14ac:dyDescent="0.4">
      <c r="A85" s="11">
        <v>44256</v>
      </c>
      <c r="B85" s="7" t="s">
        <v>22</v>
      </c>
      <c r="C85" s="12">
        <v>107</v>
      </c>
      <c r="D85" s="13" t="s">
        <v>119</v>
      </c>
      <c r="E85" s="7" t="s">
        <v>129</v>
      </c>
      <c r="F85" s="13" t="s">
        <v>36</v>
      </c>
      <c r="G85" s="13" t="str">
        <f>VLOOKUP(E85,Cat!$A$1:$C$28,3,FALSE)</f>
        <v>Out</v>
      </c>
      <c r="I85" s="7">
        <f t="shared" si="2"/>
        <v>-107</v>
      </c>
    </row>
    <row r="86" spans="1:9" x14ac:dyDescent="0.4">
      <c r="A86" s="11">
        <v>44242</v>
      </c>
      <c r="B86" s="5" t="s">
        <v>32</v>
      </c>
      <c r="C86" s="12">
        <v>60000</v>
      </c>
      <c r="D86" s="13" t="s">
        <v>119</v>
      </c>
      <c r="E86" s="7" t="s">
        <v>134</v>
      </c>
      <c r="G86" s="13" t="str">
        <f>VLOOKUP(E86,Cat!$A$1:$C$28,3,FALSE)</f>
        <v>In</v>
      </c>
      <c r="I86" s="7">
        <f t="shared" si="0"/>
        <v>60000</v>
      </c>
    </row>
    <row r="87" spans="1:9" x14ac:dyDescent="0.4">
      <c r="A87" s="11">
        <v>44228</v>
      </c>
      <c r="B87" s="5" t="s">
        <v>33</v>
      </c>
      <c r="C87" s="12">
        <v>20002200</v>
      </c>
      <c r="D87" s="13" t="s">
        <v>42</v>
      </c>
      <c r="E87" s="7" t="s">
        <v>126</v>
      </c>
      <c r="G87" s="13" t="str">
        <f>VLOOKUP(E87,Cat!$A$1:$C$28,3,FALSE)</f>
        <v>Out</v>
      </c>
      <c r="I87" s="7">
        <f t="shared" si="0"/>
        <v>-20002200</v>
      </c>
    </row>
    <row r="88" spans="1:9" x14ac:dyDescent="0.4">
      <c r="A88" s="11">
        <v>44228</v>
      </c>
      <c r="B88" s="5" t="s">
        <v>33</v>
      </c>
      <c r="C88" s="12">
        <v>88824</v>
      </c>
      <c r="D88" s="13" t="s">
        <v>7</v>
      </c>
      <c r="E88" s="7" t="s">
        <v>125</v>
      </c>
      <c r="G88" s="13" t="str">
        <f>VLOOKUP(E88,Cat!$A$1:$C$28,3,FALSE)</f>
        <v>In</v>
      </c>
      <c r="I88" s="7">
        <f t="shared" si="0"/>
        <v>88824</v>
      </c>
    </row>
    <row r="89" spans="1:9" x14ac:dyDescent="0.4">
      <c r="A89" s="11">
        <v>44228</v>
      </c>
      <c r="B89" s="5" t="s">
        <v>33</v>
      </c>
      <c r="C89" s="12">
        <v>88824</v>
      </c>
      <c r="D89" s="13" t="s">
        <v>119</v>
      </c>
      <c r="E89" s="7" t="s">
        <v>126</v>
      </c>
      <c r="G89" s="13" t="str">
        <f>VLOOKUP(E89,Cat!$A$1:$C$28,3,FALSE)</f>
        <v>Out</v>
      </c>
      <c r="I89" s="7">
        <f t="shared" si="0"/>
        <v>-88824</v>
      </c>
    </row>
    <row r="90" spans="1:9" x14ac:dyDescent="0.4">
      <c r="A90" s="11">
        <v>44228</v>
      </c>
      <c r="B90" s="5" t="s">
        <v>33</v>
      </c>
      <c r="C90" s="12">
        <v>88824</v>
      </c>
      <c r="D90" s="13" t="s">
        <v>120</v>
      </c>
      <c r="E90" s="7" t="s">
        <v>125</v>
      </c>
      <c r="G90" s="13" t="str">
        <f>VLOOKUP(E90,Cat!$A$1:$C$28,3,FALSE)</f>
        <v>In</v>
      </c>
      <c r="I90" s="7">
        <f t="shared" si="0"/>
        <v>88824</v>
      </c>
    </row>
    <row r="91" spans="1:9" x14ac:dyDescent="0.4">
      <c r="A91" s="11">
        <v>44228</v>
      </c>
      <c r="B91" s="5" t="s">
        <v>33</v>
      </c>
      <c r="C91" s="12">
        <v>88824</v>
      </c>
      <c r="D91" s="13" t="s">
        <v>64</v>
      </c>
      <c r="E91" s="7" t="s">
        <v>132</v>
      </c>
      <c r="G91" s="13" t="str">
        <f>VLOOKUP(E91,Cat!$A$1:$C$28,3,FALSE)</f>
        <v>Out</v>
      </c>
      <c r="I91" s="7">
        <f t="shared" si="0"/>
        <v>-88824</v>
      </c>
    </row>
    <row r="92" spans="1:9" x14ac:dyDescent="0.4">
      <c r="A92" s="11">
        <v>44244</v>
      </c>
      <c r="B92" s="5" t="s">
        <v>24</v>
      </c>
      <c r="C92" s="12">
        <v>218389</v>
      </c>
      <c r="D92" s="13" t="s">
        <v>42</v>
      </c>
      <c r="E92" s="7" t="s">
        <v>110</v>
      </c>
      <c r="G92" s="13" t="str">
        <f>VLOOKUP(E92,Cat!$A$1:$C$28,3,FALSE)</f>
        <v>In</v>
      </c>
      <c r="I92" s="7">
        <f t="shared" ref="I92:I123" si="3">IF(G92="Out",C92*-1,C92)</f>
        <v>218389</v>
      </c>
    </row>
    <row r="93" spans="1:9" x14ac:dyDescent="0.4">
      <c r="A93" s="11">
        <v>44255</v>
      </c>
      <c r="B93" s="5" t="str">
        <f>CONCATENATE("Meo 2021.",TEXT(MONTH(A93),"00"))</f>
        <v>Meo 2021.02</v>
      </c>
      <c r="C93" s="12">
        <v>10000</v>
      </c>
      <c r="D93" s="13" t="s">
        <v>11</v>
      </c>
      <c r="E93" s="7" t="s">
        <v>134</v>
      </c>
      <c r="G93" s="13" t="str">
        <f>VLOOKUP(E93,Cat!$A$1:$C$28,3,FALSE)</f>
        <v>In</v>
      </c>
      <c r="I93" s="7">
        <f t="shared" si="3"/>
        <v>10000</v>
      </c>
    </row>
    <row r="94" spans="1:9" x14ac:dyDescent="0.4">
      <c r="A94" s="11">
        <v>44255</v>
      </c>
      <c r="B94" s="5" t="str">
        <f>CONCATENATE("Meo 2021.",TEXT(MONTH(A94),"00"))</f>
        <v>Meo 2021.02</v>
      </c>
      <c r="C94" s="12">
        <v>10000</v>
      </c>
      <c r="D94" s="13" t="s">
        <v>119</v>
      </c>
      <c r="E94" s="7" t="s">
        <v>131</v>
      </c>
      <c r="G94" s="13" t="str">
        <f>VLOOKUP(E94,Cat!$A$1:$C$28,3,FALSE)</f>
        <v>Out</v>
      </c>
      <c r="I94" s="7">
        <f t="shared" si="3"/>
        <v>-10000</v>
      </c>
    </row>
    <row r="95" spans="1:9" x14ac:dyDescent="0.4">
      <c r="A95" s="11">
        <v>44255</v>
      </c>
      <c r="B95" s="7" t="s">
        <v>34</v>
      </c>
      <c r="C95" s="12">
        <v>2000</v>
      </c>
      <c r="D95" s="13" t="s">
        <v>11</v>
      </c>
      <c r="E95" s="7" t="s">
        <v>134</v>
      </c>
      <c r="G95" s="13" t="str">
        <f>VLOOKUP(E95,Cat!$A$1:$C$28,3,FALSE)</f>
        <v>In</v>
      </c>
      <c r="I95" s="7">
        <f t="shared" si="3"/>
        <v>2000</v>
      </c>
    </row>
    <row r="96" spans="1:9" x14ac:dyDescent="0.4">
      <c r="A96" s="11">
        <v>44255</v>
      </c>
      <c r="B96" s="7" t="s">
        <v>34</v>
      </c>
      <c r="C96" s="12">
        <v>2000</v>
      </c>
      <c r="D96" s="13" t="s">
        <v>119</v>
      </c>
      <c r="E96" s="7" t="s">
        <v>131</v>
      </c>
      <c r="G96" s="13" t="str">
        <f>VLOOKUP(E96,Cat!$A$1:$C$28,3,FALSE)</f>
        <v>Out</v>
      </c>
      <c r="I96" s="7">
        <f t="shared" si="3"/>
        <v>-2000</v>
      </c>
    </row>
    <row r="97" spans="1:9" x14ac:dyDescent="0.4">
      <c r="A97" s="11">
        <v>44255</v>
      </c>
      <c r="B97" s="5" t="s">
        <v>31</v>
      </c>
      <c r="C97" s="12">
        <v>200000</v>
      </c>
      <c r="D97" s="13" t="s">
        <v>119</v>
      </c>
      <c r="E97" s="7" t="s">
        <v>126</v>
      </c>
      <c r="G97" s="13" t="str">
        <f>VLOOKUP(E97,Cat!$A$1:$C$28,3,FALSE)</f>
        <v>Out</v>
      </c>
      <c r="I97" s="7">
        <f t="shared" si="3"/>
        <v>-200000</v>
      </c>
    </row>
    <row r="98" spans="1:9" x14ac:dyDescent="0.4">
      <c r="A98" s="11">
        <v>44255</v>
      </c>
      <c r="B98" s="5" t="s">
        <v>31</v>
      </c>
      <c r="C98" s="12">
        <v>200000</v>
      </c>
      <c r="D98" s="13" t="s">
        <v>120</v>
      </c>
      <c r="E98" s="7" t="s">
        <v>125</v>
      </c>
      <c r="G98" s="13" t="str">
        <f>VLOOKUP(E98,Cat!$A$1:$C$28,3,FALSE)</f>
        <v>In</v>
      </c>
      <c r="I98" s="7">
        <f t="shared" si="3"/>
        <v>200000</v>
      </c>
    </row>
    <row r="99" spans="1:9" x14ac:dyDescent="0.4">
      <c r="A99" s="11">
        <v>44256</v>
      </c>
      <c r="B99" s="7" t="s">
        <v>35</v>
      </c>
      <c r="C99" s="12">
        <v>3600</v>
      </c>
      <c r="D99" s="13" t="s">
        <v>119</v>
      </c>
      <c r="E99" s="7" t="s">
        <v>126</v>
      </c>
      <c r="G99" s="13" t="str">
        <f>VLOOKUP(E99,Cat!$A$1:$C$28,3,FALSE)</f>
        <v>Out</v>
      </c>
      <c r="I99" s="7">
        <f t="shared" si="3"/>
        <v>-3600</v>
      </c>
    </row>
    <row r="100" spans="1:9" x14ac:dyDescent="0.4">
      <c r="A100" s="11">
        <v>44256</v>
      </c>
      <c r="B100" s="7" t="s">
        <v>35</v>
      </c>
      <c r="C100" s="12">
        <v>3600</v>
      </c>
      <c r="D100" s="13" t="s">
        <v>67</v>
      </c>
      <c r="E100" s="7" t="s">
        <v>125</v>
      </c>
      <c r="G100" s="13" t="str">
        <f>VLOOKUP(E100,Cat!$A$1:$C$28,3,FALSE)</f>
        <v>In</v>
      </c>
      <c r="I100" s="7">
        <f t="shared" si="3"/>
        <v>3600</v>
      </c>
    </row>
    <row r="101" spans="1:9" x14ac:dyDescent="0.4">
      <c r="A101" s="11">
        <v>44242</v>
      </c>
      <c r="B101" s="5" t="s">
        <v>61</v>
      </c>
      <c r="C101" s="12">
        <v>2000</v>
      </c>
      <c r="D101" s="13" t="s">
        <v>120</v>
      </c>
      <c r="E101" s="7" t="s">
        <v>122</v>
      </c>
      <c r="G101" s="13" t="str">
        <f>VLOOKUP(E101,Cat!$A$1:$C$28,3,FALSE)</f>
        <v>Out</v>
      </c>
      <c r="I101" s="7">
        <f t="shared" si="3"/>
        <v>-2000</v>
      </c>
    </row>
    <row r="102" spans="1:9" x14ac:dyDescent="0.4">
      <c r="A102" s="11">
        <v>44253</v>
      </c>
      <c r="B102" s="5" t="s">
        <v>63</v>
      </c>
      <c r="C102" s="12">
        <v>24000</v>
      </c>
      <c r="D102" s="13" t="s">
        <v>120</v>
      </c>
      <c r="E102" s="7" t="s">
        <v>126</v>
      </c>
      <c r="F102" s="7" t="s">
        <v>53</v>
      </c>
      <c r="G102" s="13" t="str">
        <f>VLOOKUP(E102,Cat!$A$1:$C$28,3,FALSE)</f>
        <v>Out</v>
      </c>
      <c r="I102" s="7">
        <f t="shared" si="3"/>
        <v>-24000</v>
      </c>
    </row>
    <row r="103" spans="1:9" x14ac:dyDescent="0.4">
      <c r="A103" s="11">
        <v>44253</v>
      </c>
      <c r="B103" s="5" t="s">
        <v>63</v>
      </c>
      <c r="C103" s="12">
        <v>24000</v>
      </c>
      <c r="D103" s="13" t="s">
        <v>9</v>
      </c>
      <c r="E103" s="7" t="s">
        <v>125</v>
      </c>
      <c r="F103" s="7" t="s">
        <v>52</v>
      </c>
      <c r="G103" s="13" t="str">
        <f>VLOOKUP(E103,Cat!$A$1:$C$28,3,FALSE)</f>
        <v>In</v>
      </c>
      <c r="I103" s="7">
        <f t="shared" si="3"/>
        <v>24000</v>
      </c>
    </row>
    <row r="104" spans="1:9" x14ac:dyDescent="0.4">
      <c r="A104" s="11">
        <v>44255</v>
      </c>
      <c r="B104" s="5" t="s">
        <v>45</v>
      </c>
      <c r="C104" s="12">
        <v>20000</v>
      </c>
      <c r="D104" s="13" t="s">
        <v>120</v>
      </c>
      <c r="E104" s="7" t="s">
        <v>131</v>
      </c>
      <c r="G104" s="13" t="str">
        <f>VLOOKUP(E104,Cat!$A$1:$C$28,3,FALSE)</f>
        <v>Out</v>
      </c>
      <c r="I104" s="7">
        <f t="shared" si="3"/>
        <v>-20000</v>
      </c>
    </row>
    <row r="105" spans="1:9" x14ac:dyDescent="0.4">
      <c r="A105" s="11">
        <v>44255</v>
      </c>
      <c r="B105" s="5" t="s">
        <v>45</v>
      </c>
      <c r="C105" s="12">
        <v>20000</v>
      </c>
      <c r="D105" s="13" t="s">
        <v>64</v>
      </c>
      <c r="E105" s="7" t="s">
        <v>134</v>
      </c>
      <c r="G105" s="13" t="str">
        <f>VLOOKUP(E105,Cat!$A$1:$C$28,3,FALSE)</f>
        <v>In</v>
      </c>
      <c r="I105" s="7">
        <f t="shared" si="3"/>
        <v>20000</v>
      </c>
    </row>
    <row r="106" spans="1:9" x14ac:dyDescent="0.4">
      <c r="A106" s="11">
        <v>44270</v>
      </c>
      <c r="B106" s="5" t="str">
        <f>CONCATENATE("Insurance (Meo) 2021.",TEXT(MONTH(A106),"00"))</f>
        <v>Insurance (Meo) 2021.03</v>
      </c>
      <c r="C106" s="8">
        <v>5000</v>
      </c>
      <c r="D106" s="13" t="s">
        <v>119</v>
      </c>
      <c r="E106" s="7" t="s">
        <v>122</v>
      </c>
      <c r="G106" s="13" t="str">
        <f>VLOOKUP(E106,Cat!$A$1:$C$28,3,FALSE)</f>
        <v>Out</v>
      </c>
      <c r="I106" s="7">
        <f t="shared" si="3"/>
        <v>-5000</v>
      </c>
    </row>
    <row r="107" spans="1:9" x14ac:dyDescent="0.4">
      <c r="A107" s="11">
        <v>44280</v>
      </c>
      <c r="B107" s="5" t="str">
        <f>CONCATENATE("Salary JP 2021.",TEXT(MONTH(A107),"00"))</f>
        <v>Salary JP 2021.03</v>
      </c>
      <c r="C107" s="8">
        <v>768138</v>
      </c>
      <c r="D107" s="13" t="s">
        <v>119</v>
      </c>
      <c r="E107" s="7" t="s">
        <v>133</v>
      </c>
      <c r="G107" s="13" t="str">
        <f>VLOOKUP(E107,Cat!$A$1:$C$28,3,FALSE)</f>
        <v>In</v>
      </c>
      <c r="I107" s="7">
        <f t="shared" si="3"/>
        <v>768138</v>
      </c>
    </row>
    <row r="108" spans="1:9" x14ac:dyDescent="0.4">
      <c r="A108" s="11">
        <v>44280</v>
      </c>
      <c r="B108" s="5" t="str">
        <f>CONCATENATE("House rental 2021.",TEXT(MONTH(A108),"00"))</f>
        <v>House rental 2021.03</v>
      </c>
      <c r="C108" s="8">
        <v>121000</v>
      </c>
      <c r="D108" s="13" t="s">
        <v>119</v>
      </c>
      <c r="E108" s="7" t="s">
        <v>47</v>
      </c>
      <c r="G108" s="13" t="str">
        <f>VLOOKUP(E108,Cat!$A$1:$C$28,3,FALSE)</f>
        <v>Out</v>
      </c>
      <c r="I108" s="7">
        <f t="shared" si="3"/>
        <v>-121000</v>
      </c>
    </row>
    <row r="109" spans="1:9" x14ac:dyDescent="0.4">
      <c r="A109" s="11">
        <v>44281</v>
      </c>
      <c r="B109" s="5" t="s">
        <v>21</v>
      </c>
      <c r="C109" s="8">
        <v>77000</v>
      </c>
      <c r="D109" s="13" t="s">
        <v>119</v>
      </c>
      <c r="E109" s="7" t="s">
        <v>48</v>
      </c>
      <c r="G109" s="13" t="str">
        <f>VLOOKUP(E109,Cat!$A$1:$C$28,3,FALSE)</f>
        <v>Out</v>
      </c>
      <c r="I109" s="7">
        <f t="shared" si="3"/>
        <v>-77000</v>
      </c>
    </row>
    <row r="110" spans="1:9" x14ac:dyDescent="0.4">
      <c r="A110" s="11">
        <v>44281</v>
      </c>
      <c r="B110" s="5" t="s">
        <v>69</v>
      </c>
      <c r="C110" s="8">
        <v>11980</v>
      </c>
      <c r="D110" s="13" t="s">
        <v>119</v>
      </c>
      <c r="E110" s="7" t="s">
        <v>123</v>
      </c>
      <c r="G110" s="13" t="str">
        <f>VLOOKUP(E110,Cat!$A$1:$C$28,3,FALSE)</f>
        <v>Out</v>
      </c>
      <c r="I110" s="7">
        <f t="shared" si="3"/>
        <v>-11980</v>
      </c>
    </row>
    <row r="111" spans="1:9" x14ac:dyDescent="0.4">
      <c r="A111" s="11">
        <v>44281</v>
      </c>
      <c r="B111" s="5" t="s">
        <v>69</v>
      </c>
      <c r="C111" s="8">
        <v>3722</v>
      </c>
      <c r="D111" s="13" t="s">
        <v>11</v>
      </c>
      <c r="E111" s="7" t="s">
        <v>123</v>
      </c>
      <c r="G111" s="13" t="str">
        <f>VLOOKUP(E111,Cat!$A$1:$C$28,3,FALSE)</f>
        <v>Out</v>
      </c>
      <c r="I111" s="7">
        <f t="shared" si="3"/>
        <v>-3722</v>
      </c>
    </row>
    <row r="112" spans="1:9" x14ac:dyDescent="0.4">
      <c r="A112" s="11">
        <v>44281</v>
      </c>
      <c r="B112" s="5" t="s">
        <v>69</v>
      </c>
      <c r="C112" s="8">
        <v>727</v>
      </c>
      <c r="D112" s="13" t="s">
        <v>119</v>
      </c>
      <c r="E112" s="7" t="s">
        <v>126</v>
      </c>
      <c r="G112" s="13" t="str">
        <f>VLOOKUP(E112,Cat!$A$1:$C$28,3,FALSE)</f>
        <v>Out</v>
      </c>
      <c r="I112" s="7">
        <f t="shared" si="3"/>
        <v>-727</v>
      </c>
    </row>
    <row r="113" spans="1:9" x14ac:dyDescent="0.4">
      <c r="A113" s="11">
        <v>44281</v>
      </c>
      <c r="B113" s="5" t="s">
        <v>69</v>
      </c>
      <c r="C113" s="8">
        <v>727</v>
      </c>
      <c r="D113" s="13" t="s">
        <v>120</v>
      </c>
      <c r="E113" s="7" t="s">
        <v>125</v>
      </c>
      <c r="G113" s="13" t="str">
        <f>VLOOKUP(E113,Cat!$A$1:$C$28,3,FALSE)</f>
        <v>In</v>
      </c>
      <c r="I113" s="7">
        <f t="shared" si="3"/>
        <v>727</v>
      </c>
    </row>
    <row r="114" spans="1:9" x14ac:dyDescent="0.4">
      <c r="A114" s="11">
        <v>44281</v>
      </c>
      <c r="B114" s="5" t="s">
        <v>69</v>
      </c>
      <c r="C114" s="8">
        <v>727</v>
      </c>
      <c r="D114" s="13" t="s">
        <v>64</v>
      </c>
      <c r="E114" s="7" t="s">
        <v>123</v>
      </c>
      <c r="G114" s="13" t="str">
        <f>VLOOKUP(E114,Cat!$A$1:$C$28,3,FALSE)</f>
        <v>Out</v>
      </c>
      <c r="I114" s="7">
        <f t="shared" si="3"/>
        <v>-727</v>
      </c>
    </row>
    <row r="115" spans="1:9" x14ac:dyDescent="0.4">
      <c r="A115" s="11">
        <v>44284</v>
      </c>
      <c r="B115" s="5" t="s">
        <v>56</v>
      </c>
      <c r="C115" s="8">
        <v>21184</v>
      </c>
      <c r="D115" s="13" t="s">
        <v>119</v>
      </c>
      <c r="E115" s="7" t="s">
        <v>123</v>
      </c>
      <c r="G115" s="13" t="str">
        <f>VLOOKUP(E115,Cat!$A$1:$C$28,3,FALSE)</f>
        <v>Out</v>
      </c>
      <c r="I115" s="7">
        <f t="shared" si="3"/>
        <v>-21184</v>
      </c>
    </row>
    <row r="116" spans="1:9" x14ac:dyDescent="0.4">
      <c r="A116" s="11">
        <v>44284</v>
      </c>
      <c r="B116" s="5" t="s">
        <v>56</v>
      </c>
      <c r="C116" s="8">
        <v>980</v>
      </c>
      <c r="D116" s="13" t="s">
        <v>11</v>
      </c>
      <c r="E116" s="7" t="s">
        <v>123</v>
      </c>
      <c r="G116" s="13" t="str">
        <f>VLOOKUP(E116,Cat!$A$1:$C$28,3,FALSE)</f>
        <v>Out</v>
      </c>
      <c r="I116" s="7">
        <f t="shared" si="3"/>
        <v>-980</v>
      </c>
    </row>
    <row r="117" spans="1:9" x14ac:dyDescent="0.4">
      <c r="A117" s="11">
        <v>44284</v>
      </c>
      <c r="B117" s="5" t="s">
        <v>56</v>
      </c>
      <c r="C117" s="12">
        <v>6956</v>
      </c>
      <c r="D117" s="13" t="s">
        <v>119</v>
      </c>
      <c r="E117" s="7" t="s">
        <v>126</v>
      </c>
      <c r="G117" s="13" t="str">
        <f>VLOOKUP(E117,Cat!$A$1:$C$28,3,FALSE)</f>
        <v>Out</v>
      </c>
      <c r="I117" s="7">
        <f t="shared" ref="I117:I118" si="4">IF(G117="Out",C117*-1,C117)</f>
        <v>-6956</v>
      </c>
    </row>
    <row r="118" spans="1:9" x14ac:dyDescent="0.4">
      <c r="A118" s="11">
        <v>44284</v>
      </c>
      <c r="B118" s="5" t="s">
        <v>56</v>
      </c>
      <c r="C118" s="12">
        <v>6956</v>
      </c>
      <c r="D118" s="13" t="s">
        <v>120</v>
      </c>
      <c r="E118" s="7" t="s">
        <v>125</v>
      </c>
      <c r="G118" s="13" t="str">
        <f>VLOOKUP(E118,Cat!$A$1:$C$28,3,FALSE)</f>
        <v>In</v>
      </c>
      <c r="I118" s="7">
        <f t="shared" si="4"/>
        <v>6956</v>
      </c>
    </row>
    <row r="119" spans="1:9" x14ac:dyDescent="0.4">
      <c r="A119" s="11">
        <v>44284</v>
      </c>
      <c r="B119" s="5" t="s">
        <v>56</v>
      </c>
      <c r="C119" s="8">
        <v>6956</v>
      </c>
      <c r="D119" s="13" t="s">
        <v>64</v>
      </c>
      <c r="E119" s="7" t="s">
        <v>123</v>
      </c>
      <c r="G119" s="13" t="str">
        <f>VLOOKUP(E119,Cat!$A$1:$C$28,3,FALSE)</f>
        <v>Out</v>
      </c>
      <c r="I119" s="7">
        <f>IF(G119="Out",C119*-1,C119)</f>
        <v>-6956</v>
      </c>
    </row>
    <row r="120" spans="1:9" x14ac:dyDescent="0.4">
      <c r="A120" s="11">
        <v>44284</v>
      </c>
      <c r="B120" s="5" t="s">
        <v>60</v>
      </c>
      <c r="C120" s="8">
        <v>106604</v>
      </c>
      <c r="D120" s="13" t="s">
        <v>119</v>
      </c>
      <c r="E120" s="7" t="s">
        <v>123</v>
      </c>
      <c r="G120" s="13" t="str">
        <f>VLOOKUP(E120,Cat!$A$1:$C$28,3,FALSE)</f>
        <v>Out</v>
      </c>
      <c r="I120" s="7">
        <f t="shared" si="3"/>
        <v>-106604</v>
      </c>
    </row>
    <row r="121" spans="1:9" x14ac:dyDescent="0.4">
      <c r="A121" s="11">
        <v>44284</v>
      </c>
      <c r="B121" s="5" t="s">
        <v>60</v>
      </c>
      <c r="C121" s="12">
        <v>0</v>
      </c>
      <c r="D121" s="13" t="s">
        <v>11</v>
      </c>
      <c r="E121" s="7" t="s">
        <v>123</v>
      </c>
      <c r="G121" s="13" t="str">
        <f>VLOOKUP(E121,Cat!$A$1:$C$28,3,FALSE)</f>
        <v>Out</v>
      </c>
      <c r="I121" s="7">
        <f t="shared" si="3"/>
        <v>0</v>
      </c>
    </row>
    <row r="122" spans="1:9" x14ac:dyDescent="0.4">
      <c r="A122" s="11">
        <v>44284</v>
      </c>
      <c r="B122" s="5" t="s">
        <v>60</v>
      </c>
      <c r="C122" s="12">
        <v>1518</v>
      </c>
      <c r="D122" s="13" t="s">
        <v>119</v>
      </c>
      <c r="E122" s="7" t="s">
        <v>126</v>
      </c>
      <c r="G122" s="13" t="str">
        <f>VLOOKUP(E122,Cat!$A$1:$C$28,3,FALSE)</f>
        <v>Out</v>
      </c>
      <c r="I122" s="7">
        <f t="shared" si="3"/>
        <v>-1518</v>
      </c>
    </row>
    <row r="123" spans="1:9" x14ac:dyDescent="0.4">
      <c r="A123" s="11">
        <v>44284</v>
      </c>
      <c r="B123" s="5" t="s">
        <v>60</v>
      </c>
      <c r="C123" s="12">
        <v>1518</v>
      </c>
      <c r="D123" s="13" t="s">
        <v>120</v>
      </c>
      <c r="E123" s="7" t="s">
        <v>125</v>
      </c>
      <c r="G123" s="13" t="str">
        <f>VLOOKUP(E123,Cat!$A$1:$C$28,3,FALSE)</f>
        <v>In</v>
      </c>
      <c r="I123" s="7">
        <f t="shared" si="3"/>
        <v>1518</v>
      </c>
    </row>
    <row r="124" spans="1:9" x14ac:dyDescent="0.4">
      <c r="A124" s="11">
        <v>44284</v>
      </c>
      <c r="B124" s="5" t="s">
        <v>60</v>
      </c>
      <c r="C124" s="12">
        <v>1518</v>
      </c>
      <c r="D124" s="13" t="s">
        <v>64</v>
      </c>
      <c r="E124" s="7" t="s">
        <v>123</v>
      </c>
      <c r="G124" s="13" t="str">
        <f>VLOOKUP(E124,Cat!$A$1:$C$28,3,FALSE)</f>
        <v>Out</v>
      </c>
      <c r="I124" s="7">
        <f>IF(G124="Out",C124*-1,C124)</f>
        <v>-1518</v>
      </c>
    </row>
    <row r="125" spans="1:9" x14ac:dyDescent="0.4">
      <c r="A125" s="11">
        <v>44286</v>
      </c>
      <c r="B125" s="5" t="str">
        <f>CONCATENATE("Meo 2021.",TEXT(MONTH(A125),"00"))</f>
        <v>Meo 2021.03</v>
      </c>
      <c r="C125" s="12">
        <v>10000</v>
      </c>
      <c r="D125" s="13" t="s">
        <v>11</v>
      </c>
      <c r="E125" s="7" t="s">
        <v>134</v>
      </c>
      <c r="G125" s="13" t="str">
        <f>VLOOKUP(E125,Cat!$A$1:$C$28,3,FALSE)</f>
        <v>In</v>
      </c>
      <c r="I125" s="7">
        <f>IF(G125="Out",C125*-1,C125)</f>
        <v>10000</v>
      </c>
    </row>
    <row r="126" spans="1:9" x14ac:dyDescent="0.4">
      <c r="A126" s="11">
        <v>44286</v>
      </c>
      <c r="B126" s="5" t="str">
        <f>CONCATENATE("Meo 2021.",TEXT(MONTH(A126),"00"))</f>
        <v>Meo 2021.03</v>
      </c>
      <c r="C126" s="12">
        <v>10000</v>
      </c>
      <c r="D126" s="13" t="s">
        <v>119</v>
      </c>
      <c r="E126" s="7" t="s">
        <v>131</v>
      </c>
      <c r="G126" s="13" t="str">
        <f>VLOOKUP(E126,Cat!$A$1:$C$28,3,FALSE)</f>
        <v>Out</v>
      </c>
      <c r="I126" s="7">
        <f t="shared" ref="I126:I140" si="5">IF(G126="Out",C126*-1,C126)</f>
        <v>-10000</v>
      </c>
    </row>
    <row r="127" spans="1:9" x14ac:dyDescent="0.4">
      <c r="A127" s="11">
        <v>44261</v>
      </c>
      <c r="B127" s="7" t="s">
        <v>22</v>
      </c>
      <c r="C127" s="12">
        <v>24200</v>
      </c>
      <c r="D127" s="13" t="s">
        <v>42</v>
      </c>
      <c r="E127" s="7" t="s">
        <v>126</v>
      </c>
      <c r="G127" s="13" t="str">
        <f>VLOOKUP(E127,Cat!$A$1:$C$28,3,FALSE)</f>
        <v>Out</v>
      </c>
      <c r="I127" s="7">
        <f t="shared" si="5"/>
        <v>-24200</v>
      </c>
    </row>
    <row r="128" spans="1:9" x14ac:dyDescent="0.4">
      <c r="A128" s="11">
        <v>44261</v>
      </c>
      <c r="B128" s="7" t="s">
        <v>22</v>
      </c>
      <c r="C128" s="12">
        <v>107</v>
      </c>
      <c r="D128" s="13" t="s">
        <v>7</v>
      </c>
      <c r="E128" s="7" t="s">
        <v>125</v>
      </c>
      <c r="F128" s="13" t="s">
        <v>37</v>
      </c>
      <c r="G128" s="13" t="str">
        <f>VLOOKUP(E128,Cat!$A$1:$C$28,3,FALSE)</f>
        <v>In</v>
      </c>
      <c r="I128" s="7">
        <f t="shared" si="5"/>
        <v>107</v>
      </c>
    </row>
    <row r="129" spans="1:11" x14ac:dyDescent="0.4">
      <c r="A129" s="11">
        <v>44261</v>
      </c>
      <c r="B129" s="7" t="s">
        <v>22</v>
      </c>
      <c r="C129" s="12">
        <v>107</v>
      </c>
      <c r="D129" s="13" t="s">
        <v>119</v>
      </c>
      <c r="E129" s="7" t="s">
        <v>129</v>
      </c>
      <c r="F129" s="13" t="s">
        <v>36</v>
      </c>
      <c r="G129" s="13" t="str">
        <f>VLOOKUP(E129,Cat!$A$1:$C$28,3,FALSE)</f>
        <v>Out</v>
      </c>
      <c r="I129" s="7">
        <f t="shared" si="5"/>
        <v>-107</v>
      </c>
    </row>
    <row r="130" spans="1:11" x14ac:dyDescent="0.4">
      <c r="A130" s="11">
        <v>44270</v>
      </c>
      <c r="B130" s="5" t="s">
        <v>24</v>
      </c>
      <c r="C130" s="12">
        <v>165260</v>
      </c>
      <c r="D130" s="13" t="s">
        <v>42</v>
      </c>
      <c r="E130" s="7" t="s">
        <v>110</v>
      </c>
      <c r="G130" s="13" t="str">
        <f>VLOOKUP(E130,Cat!$A$1:$C$28,3,FALSE)</f>
        <v>In</v>
      </c>
      <c r="I130" s="7">
        <f t="shared" si="5"/>
        <v>165260</v>
      </c>
    </row>
    <row r="131" spans="1:11" x14ac:dyDescent="0.4">
      <c r="A131" s="11">
        <v>44280</v>
      </c>
      <c r="B131" s="5" t="s">
        <v>24</v>
      </c>
      <c r="C131" s="12">
        <v>1500</v>
      </c>
      <c r="D131" s="13" t="s">
        <v>42</v>
      </c>
      <c r="E131" s="7" t="s">
        <v>110</v>
      </c>
      <c r="G131" s="13" t="str">
        <f>VLOOKUP(E131,Cat!$A$1:$C$28,3,FALSE)</f>
        <v>In</v>
      </c>
      <c r="I131" s="7">
        <f t="shared" si="5"/>
        <v>1500</v>
      </c>
    </row>
    <row r="132" spans="1:11" x14ac:dyDescent="0.4">
      <c r="A132" s="11">
        <v>44286</v>
      </c>
      <c r="B132" s="5" t="s">
        <v>31</v>
      </c>
      <c r="C132" s="12">
        <v>397156</v>
      </c>
      <c r="D132" s="13" t="s">
        <v>119</v>
      </c>
      <c r="E132" s="7" t="s">
        <v>126</v>
      </c>
      <c r="G132" s="13" t="str">
        <f>VLOOKUP(E132,Cat!$A$1:$C$28,3,FALSE)</f>
        <v>Out</v>
      </c>
      <c r="I132" s="7">
        <f t="shared" si="5"/>
        <v>-397156</v>
      </c>
    </row>
    <row r="133" spans="1:11" x14ac:dyDescent="0.4">
      <c r="A133" s="11">
        <v>44286</v>
      </c>
      <c r="B133" s="5" t="s">
        <v>31</v>
      </c>
      <c r="C133" s="12">
        <v>397156</v>
      </c>
      <c r="D133" s="13" t="s">
        <v>120</v>
      </c>
      <c r="E133" s="7" t="s">
        <v>125</v>
      </c>
      <c r="G133" s="13" t="str">
        <f>VLOOKUP(E133,Cat!$A$1:$C$28,3,FALSE)</f>
        <v>In</v>
      </c>
      <c r="I133" s="7">
        <f t="shared" si="5"/>
        <v>397156</v>
      </c>
    </row>
    <row r="134" spans="1:11" x14ac:dyDescent="0.4">
      <c r="A134" s="11">
        <v>44270</v>
      </c>
      <c r="B134" s="5" t="s">
        <v>61</v>
      </c>
      <c r="C134" s="12">
        <v>2000</v>
      </c>
      <c r="D134" s="13" t="s">
        <v>120</v>
      </c>
      <c r="E134" s="7" t="s">
        <v>122</v>
      </c>
      <c r="G134" s="13" t="str">
        <f>VLOOKUP(E134,Cat!$A$1:$C$28,3,FALSE)</f>
        <v>Out</v>
      </c>
      <c r="I134" s="7">
        <f t="shared" si="5"/>
        <v>-2000</v>
      </c>
    </row>
    <row r="135" spans="1:11" x14ac:dyDescent="0.4">
      <c r="A135" s="11">
        <v>44262</v>
      </c>
      <c r="B135" s="5" t="s">
        <v>63</v>
      </c>
      <c r="C135" s="12">
        <v>30000</v>
      </c>
      <c r="D135" s="13" t="s">
        <v>120</v>
      </c>
      <c r="E135" s="7" t="s">
        <v>126</v>
      </c>
      <c r="F135" s="7" t="s">
        <v>53</v>
      </c>
      <c r="G135" s="13" t="str">
        <f>VLOOKUP(E135,Cat!$A$1:$C$28,3,FALSE)</f>
        <v>Out</v>
      </c>
      <c r="I135" s="7">
        <f t="shared" si="5"/>
        <v>-30000</v>
      </c>
    </row>
    <row r="136" spans="1:11" x14ac:dyDescent="0.4">
      <c r="A136" s="11">
        <v>44262</v>
      </c>
      <c r="B136" s="5" t="s">
        <v>63</v>
      </c>
      <c r="C136" s="12">
        <v>30000</v>
      </c>
      <c r="D136" s="13" t="s">
        <v>9</v>
      </c>
      <c r="E136" s="7" t="s">
        <v>125</v>
      </c>
      <c r="F136" s="7" t="s">
        <v>52</v>
      </c>
      <c r="G136" s="13" t="str">
        <f>VLOOKUP(E136,Cat!$A$1:$C$28,3,FALSE)</f>
        <v>In</v>
      </c>
      <c r="I136" s="7">
        <f t="shared" si="5"/>
        <v>30000</v>
      </c>
    </row>
    <row r="137" spans="1:11" x14ac:dyDescent="0.4">
      <c r="A137" s="11">
        <v>44285</v>
      </c>
      <c r="B137" s="5" t="s">
        <v>63</v>
      </c>
      <c r="C137" s="12">
        <v>74000</v>
      </c>
      <c r="D137" s="13" t="s">
        <v>120</v>
      </c>
      <c r="E137" s="7" t="s">
        <v>126</v>
      </c>
      <c r="F137" s="7" t="s">
        <v>53</v>
      </c>
      <c r="G137" s="13" t="str">
        <f>VLOOKUP(E137,Cat!$A$1:$C$28,3,FALSE)</f>
        <v>Out</v>
      </c>
      <c r="I137" s="7">
        <f t="shared" ref="I137:I138" si="6">IF(G137="Out",C137*-1,C137)</f>
        <v>-74000</v>
      </c>
    </row>
    <row r="138" spans="1:11" x14ac:dyDescent="0.4">
      <c r="A138" s="11">
        <v>44285</v>
      </c>
      <c r="B138" s="5" t="s">
        <v>63</v>
      </c>
      <c r="C138" s="12">
        <v>74000</v>
      </c>
      <c r="D138" s="13" t="s">
        <v>9</v>
      </c>
      <c r="E138" s="7" t="s">
        <v>125</v>
      </c>
      <c r="F138" s="7" t="s">
        <v>52</v>
      </c>
      <c r="G138" s="13" t="str">
        <f>VLOOKUP(E138,Cat!$A$1:$C$28,3,FALSE)</f>
        <v>In</v>
      </c>
      <c r="I138" s="7">
        <f t="shared" si="6"/>
        <v>74000</v>
      </c>
    </row>
    <row r="139" spans="1:11" x14ac:dyDescent="0.4">
      <c r="A139" s="11">
        <v>44286</v>
      </c>
      <c r="B139" s="5" t="s">
        <v>45</v>
      </c>
      <c r="C139" s="12">
        <v>20000</v>
      </c>
      <c r="D139" s="13" t="s">
        <v>120</v>
      </c>
      <c r="E139" s="7" t="s">
        <v>131</v>
      </c>
      <c r="G139" s="13" t="str">
        <f>VLOOKUP(E139,Cat!$A$1:$C$28,3,FALSE)</f>
        <v>Out</v>
      </c>
      <c r="I139" s="7">
        <f t="shared" si="5"/>
        <v>-20000</v>
      </c>
    </row>
    <row r="140" spans="1:11" x14ac:dyDescent="0.4">
      <c r="A140" s="11">
        <v>44286</v>
      </c>
      <c r="B140" s="5" t="s">
        <v>45</v>
      </c>
      <c r="C140" s="12">
        <v>20000</v>
      </c>
      <c r="D140" s="13" t="s">
        <v>64</v>
      </c>
      <c r="E140" s="7" t="s">
        <v>134</v>
      </c>
      <c r="G140" s="13" t="str">
        <f>VLOOKUP(E140,Cat!$A$1:$C$28,3,FALSE)</f>
        <v>In</v>
      </c>
      <c r="I140" s="7">
        <f t="shared" si="5"/>
        <v>20000</v>
      </c>
    </row>
    <row r="141" spans="1:11" x14ac:dyDescent="0.4">
      <c r="A141" s="11">
        <v>44287</v>
      </c>
      <c r="B141" s="5" t="s">
        <v>70</v>
      </c>
      <c r="C141" s="12">
        <v>50</v>
      </c>
      <c r="D141" s="13" t="s">
        <v>119</v>
      </c>
      <c r="E141" s="7" t="s">
        <v>110</v>
      </c>
      <c r="G141" s="13" t="str">
        <f>VLOOKUP(E141,Cat!$A$1:$C$28,3,FALSE)</f>
        <v>In</v>
      </c>
      <c r="I141" s="7">
        <f t="shared" ref="I141:I204" si="7">IF(G141="Out",C141*-1,C141)</f>
        <v>50</v>
      </c>
    </row>
    <row r="142" spans="1:11" x14ac:dyDescent="0.4">
      <c r="A142" s="11">
        <v>44287</v>
      </c>
      <c r="B142" s="5" t="s">
        <v>70</v>
      </c>
      <c r="C142" s="12">
        <v>42</v>
      </c>
      <c r="D142" s="13" t="s">
        <v>120</v>
      </c>
      <c r="E142" s="7" t="s">
        <v>110</v>
      </c>
      <c r="G142" s="13" t="str">
        <f>VLOOKUP(E142,Cat!$A$1:$C$28,3,FALSE)</f>
        <v>In</v>
      </c>
      <c r="I142" s="7">
        <f t="shared" si="7"/>
        <v>42</v>
      </c>
    </row>
    <row r="143" spans="1:11" x14ac:dyDescent="0.4">
      <c r="A143" s="11">
        <v>44198</v>
      </c>
      <c r="B143" s="5" t="s">
        <v>71</v>
      </c>
      <c r="C143" s="12">
        <v>2771</v>
      </c>
      <c r="D143" s="13" t="s">
        <v>9</v>
      </c>
      <c r="E143" s="7" t="s">
        <v>106</v>
      </c>
      <c r="G143" s="13" t="str">
        <f>VLOOKUP(E143,Cat!$A$1:$C$28,3,FALSE)</f>
        <v>Out</v>
      </c>
      <c r="I143" s="7">
        <f t="shared" si="7"/>
        <v>-2771</v>
      </c>
      <c r="K143" s="2"/>
    </row>
    <row r="144" spans="1:11" x14ac:dyDescent="0.4">
      <c r="A144" s="11">
        <v>44202</v>
      </c>
      <c r="B144" s="5" t="s">
        <v>72</v>
      </c>
      <c r="C144" s="12">
        <v>2190</v>
      </c>
      <c r="D144" s="7" t="s">
        <v>84</v>
      </c>
      <c r="E144" s="7" t="s">
        <v>137</v>
      </c>
      <c r="G144" s="13" t="str">
        <f>VLOOKUP(E144,Cat!$A$1:$C$28,3,FALSE)</f>
        <v>Out</v>
      </c>
      <c r="I144" s="7">
        <f t="shared" si="7"/>
        <v>-2190</v>
      </c>
      <c r="K144" s="2"/>
    </row>
    <row r="145" spans="1:11" x14ac:dyDescent="0.4">
      <c r="A145" s="11">
        <v>44206</v>
      </c>
      <c r="B145" s="5" t="s">
        <v>71</v>
      </c>
      <c r="C145" s="14">
        <v>4761</v>
      </c>
      <c r="D145" s="7" t="s">
        <v>84</v>
      </c>
      <c r="E145" s="7" t="s">
        <v>106</v>
      </c>
      <c r="G145" s="13" t="str">
        <f>VLOOKUP(E145,Cat!$A$1:$C$28,3,FALSE)</f>
        <v>Out</v>
      </c>
      <c r="I145" s="7">
        <f t="shared" si="7"/>
        <v>-4761</v>
      </c>
      <c r="K145" s="9"/>
    </row>
    <row r="146" spans="1:11" x14ac:dyDescent="0.4">
      <c r="A146" s="11">
        <v>44212</v>
      </c>
      <c r="B146" s="5" t="s">
        <v>71</v>
      </c>
      <c r="C146" s="14">
        <v>6401</v>
      </c>
      <c r="D146" s="7" t="s">
        <v>84</v>
      </c>
      <c r="E146" s="7" t="s">
        <v>106</v>
      </c>
      <c r="G146" s="13" t="str">
        <f>VLOOKUP(E146,Cat!$A$1:$C$28,3,FALSE)</f>
        <v>Out</v>
      </c>
      <c r="I146" s="7">
        <f t="shared" si="7"/>
        <v>-6401</v>
      </c>
      <c r="K146" s="9"/>
    </row>
    <row r="147" spans="1:11" x14ac:dyDescent="0.4">
      <c r="A147" s="11">
        <v>44215</v>
      </c>
      <c r="B147" s="5" t="s">
        <v>71</v>
      </c>
      <c r="C147" s="14">
        <v>2728</v>
      </c>
      <c r="D147" s="7" t="s">
        <v>84</v>
      </c>
      <c r="E147" s="7" t="s">
        <v>106</v>
      </c>
      <c r="G147" s="13" t="str">
        <f>VLOOKUP(E147,Cat!$A$1:$C$28,3,FALSE)</f>
        <v>Out</v>
      </c>
      <c r="I147" s="7">
        <f t="shared" si="7"/>
        <v>-2728</v>
      </c>
      <c r="K147" s="9"/>
    </row>
    <row r="148" spans="1:11" x14ac:dyDescent="0.4">
      <c r="A148" s="11">
        <v>44222</v>
      </c>
      <c r="B148" s="5" t="s">
        <v>73</v>
      </c>
      <c r="C148" s="12">
        <v>4615</v>
      </c>
      <c r="D148" s="7" t="s">
        <v>84</v>
      </c>
      <c r="E148" s="7" t="s">
        <v>129</v>
      </c>
      <c r="G148" s="13" t="str">
        <f>VLOOKUP(E148,Cat!$A$1:$C$28,3,FALSE)</f>
        <v>Out</v>
      </c>
      <c r="I148" s="7">
        <f t="shared" si="7"/>
        <v>-4615</v>
      </c>
      <c r="K148" s="2"/>
    </row>
    <row r="149" spans="1:11" x14ac:dyDescent="0.4">
      <c r="A149" s="11">
        <v>44223</v>
      </c>
      <c r="B149" s="5" t="s">
        <v>71</v>
      </c>
      <c r="C149" s="12">
        <v>3875</v>
      </c>
      <c r="D149" s="7" t="s">
        <v>84</v>
      </c>
      <c r="E149" s="7" t="s">
        <v>106</v>
      </c>
      <c r="G149" s="13" t="str">
        <f>VLOOKUP(E149,Cat!$A$1:$C$28,3,FALSE)</f>
        <v>Out</v>
      </c>
      <c r="I149" s="7">
        <f t="shared" si="7"/>
        <v>-3875</v>
      </c>
      <c r="K149" s="2"/>
    </row>
    <row r="150" spans="1:11" x14ac:dyDescent="0.4">
      <c r="A150" s="11">
        <v>44231</v>
      </c>
      <c r="B150" s="5" t="s">
        <v>71</v>
      </c>
      <c r="C150" s="12">
        <v>2276</v>
      </c>
      <c r="D150" s="7" t="s">
        <v>84</v>
      </c>
      <c r="E150" s="7" t="s">
        <v>106</v>
      </c>
      <c r="G150" s="13" t="str">
        <f>VLOOKUP(E150,Cat!$A$1:$C$28,3,FALSE)</f>
        <v>Out</v>
      </c>
      <c r="I150" s="7">
        <f t="shared" si="7"/>
        <v>-2276</v>
      </c>
      <c r="K150" s="2"/>
    </row>
    <row r="151" spans="1:11" x14ac:dyDescent="0.4">
      <c r="A151" s="11">
        <v>44231</v>
      </c>
      <c r="B151" s="5" t="s">
        <v>74</v>
      </c>
      <c r="C151" s="12">
        <v>429</v>
      </c>
      <c r="D151" s="7" t="s">
        <v>75</v>
      </c>
      <c r="E151" s="7" t="s">
        <v>43</v>
      </c>
      <c r="G151" s="13" t="str">
        <f>VLOOKUP(E151,Cat!$A$1:$C$28,3,FALSE)</f>
        <v>Out</v>
      </c>
      <c r="I151" s="7">
        <f t="shared" si="7"/>
        <v>-429</v>
      </c>
      <c r="K151" s="2"/>
    </row>
    <row r="152" spans="1:11" x14ac:dyDescent="0.4">
      <c r="A152" s="11">
        <v>44238</v>
      </c>
      <c r="B152" s="5" t="s">
        <v>76</v>
      </c>
      <c r="C152" s="12">
        <v>800</v>
      </c>
      <c r="D152" s="7" t="s">
        <v>67</v>
      </c>
      <c r="E152" s="7" t="s">
        <v>107</v>
      </c>
      <c r="G152" s="13" t="str">
        <f>VLOOKUP(E152,Cat!$A$1:$C$28,3,FALSE)</f>
        <v>Out</v>
      </c>
      <c r="I152" s="7">
        <f t="shared" si="7"/>
        <v>-800</v>
      </c>
      <c r="K152" s="4"/>
    </row>
    <row r="153" spans="1:11" x14ac:dyDescent="0.4">
      <c r="A153" s="11">
        <v>44243</v>
      </c>
      <c r="B153" s="5" t="s">
        <v>77</v>
      </c>
      <c r="C153" s="12">
        <v>5753</v>
      </c>
      <c r="D153" s="13" t="s">
        <v>9</v>
      </c>
      <c r="E153" s="7" t="s">
        <v>106</v>
      </c>
      <c r="G153" s="13" t="str">
        <f>VLOOKUP(E153,Cat!$A$1:$C$28,3,FALSE)</f>
        <v>Out</v>
      </c>
      <c r="I153" s="7">
        <f t="shared" si="7"/>
        <v>-5753</v>
      </c>
      <c r="K153" s="2"/>
    </row>
    <row r="154" spans="1:11" x14ac:dyDescent="0.4">
      <c r="A154" s="11">
        <v>44243</v>
      </c>
      <c r="B154" s="5" t="s">
        <v>71</v>
      </c>
      <c r="C154" s="12">
        <v>2379</v>
      </c>
      <c r="D154" s="7" t="s">
        <v>84</v>
      </c>
      <c r="E154" s="7" t="s">
        <v>106</v>
      </c>
      <c r="G154" s="13" t="str">
        <f>VLOOKUP(E154,Cat!$A$1:$C$28,3,FALSE)</f>
        <v>Out</v>
      </c>
      <c r="I154" s="7">
        <f t="shared" si="7"/>
        <v>-2379</v>
      </c>
      <c r="K154" s="2"/>
    </row>
    <row r="155" spans="1:11" x14ac:dyDescent="0.4">
      <c r="A155" s="11">
        <v>44249</v>
      </c>
      <c r="B155" s="5" t="s">
        <v>80</v>
      </c>
      <c r="C155" s="12">
        <v>10000</v>
      </c>
      <c r="D155" s="7" t="s">
        <v>78</v>
      </c>
      <c r="E155" s="7" t="s">
        <v>132</v>
      </c>
      <c r="G155" s="13" t="str">
        <f>VLOOKUP(E155,Cat!$A$1:$C$28,3,FALSE)</f>
        <v>Out</v>
      </c>
      <c r="I155" s="7">
        <f t="shared" si="7"/>
        <v>-10000</v>
      </c>
      <c r="K155" s="2"/>
    </row>
    <row r="156" spans="1:11" x14ac:dyDescent="0.4">
      <c r="A156" s="11">
        <v>44249</v>
      </c>
      <c r="B156" s="5" t="s">
        <v>79</v>
      </c>
      <c r="C156" s="12">
        <v>10000</v>
      </c>
      <c r="D156" s="7" t="s">
        <v>64</v>
      </c>
      <c r="E156" s="7" t="s">
        <v>134</v>
      </c>
      <c r="G156" s="13" t="str">
        <f>VLOOKUP(E156,Cat!$A$1:$C$28,3,FALSE)</f>
        <v>In</v>
      </c>
      <c r="I156" s="7">
        <f t="shared" si="7"/>
        <v>10000</v>
      </c>
      <c r="K156" s="2"/>
    </row>
    <row r="157" spans="1:11" x14ac:dyDescent="0.4">
      <c r="A157" s="11">
        <v>44250</v>
      </c>
      <c r="B157" s="5" t="s">
        <v>71</v>
      </c>
      <c r="C157" s="12">
        <v>2409</v>
      </c>
      <c r="D157" s="7" t="s">
        <v>84</v>
      </c>
      <c r="E157" s="7" t="s">
        <v>106</v>
      </c>
      <c r="G157" s="13" t="str">
        <f>VLOOKUP(E157,Cat!$A$1:$C$28,3,FALSE)</f>
        <v>Out</v>
      </c>
      <c r="I157" s="7">
        <f t="shared" si="7"/>
        <v>-2409</v>
      </c>
      <c r="K157" s="2"/>
    </row>
    <row r="158" spans="1:11" x14ac:dyDescent="0.4">
      <c r="A158" s="11">
        <v>44250</v>
      </c>
      <c r="B158" s="5" t="s">
        <v>81</v>
      </c>
      <c r="C158" s="12">
        <v>1000</v>
      </c>
      <c r="D158" s="13" t="s">
        <v>9</v>
      </c>
      <c r="E158" s="7" t="s">
        <v>126</v>
      </c>
      <c r="G158" s="13" t="str">
        <f>VLOOKUP(E158,Cat!$A$1:$C$28,3,FALSE)</f>
        <v>Out</v>
      </c>
      <c r="I158" s="7">
        <f t="shared" si="7"/>
        <v>-1000</v>
      </c>
      <c r="K158" s="2"/>
    </row>
    <row r="159" spans="1:11" x14ac:dyDescent="0.4">
      <c r="A159" s="11">
        <v>44250</v>
      </c>
      <c r="B159" s="5" t="s">
        <v>81</v>
      </c>
      <c r="C159" s="12">
        <v>1000</v>
      </c>
      <c r="D159" s="7" t="s">
        <v>78</v>
      </c>
      <c r="E159" s="7" t="s">
        <v>135</v>
      </c>
      <c r="G159" s="13" t="str">
        <f>VLOOKUP(E159,Cat!$A$1:$C$28,3,FALSE)</f>
        <v>Out</v>
      </c>
      <c r="I159" s="7">
        <f t="shared" si="7"/>
        <v>-1000</v>
      </c>
      <c r="K159" s="2"/>
    </row>
    <row r="160" spans="1:11" x14ac:dyDescent="0.4">
      <c r="A160" s="11">
        <v>44250</v>
      </c>
      <c r="B160" s="5" t="s">
        <v>81</v>
      </c>
      <c r="C160" s="12">
        <v>1000</v>
      </c>
      <c r="D160" s="13" t="s">
        <v>120</v>
      </c>
      <c r="E160" s="7" t="s">
        <v>125</v>
      </c>
      <c r="G160" s="13" t="str">
        <f>VLOOKUP(E160,Cat!$A$1:$C$28,3,FALSE)</f>
        <v>In</v>
      </c>
      <c r="I160" s="7">
        <f t="shared" si="7"/>
        <v>1000</v>
      </c>
      <c r="K160" s="2"/>
    </row>
    <row r="161" spans="1:11" x14ac:dyDescent="0.4">
      <c r="A161" s="11">
        <v>44250</v>
      </c>
      <c r="B161" s="5" t="s">
        <v>82</v>
      </c>
      <c r="C161" s="12">
        <v>590</v>
      </c>
      <c r="D161" s="7" t="s">
        <v>78</v>
      </c>
      <c r="E161" s="7" t="s">
        <v>126</v>
      </c>
      <c r="G161" s="13" t="str">
        <f>VLOOKUP(E161,Cat!$A$1:$C$28,3,FALSE)</f>
        <v>Out</v>
      </c>
      <c r="I161" s="7">
        <f t="shared" si="7"/>
        <v>-590</v>
      </c>
      <c r="K161" s="2"/>
    </row>
    <row r="162" spans="1:11" x14ac:dyDescent="0.4">
      <c r="A162" s="11">
        <v>44250</v>
      </c>
      <c r="B162" s="5" t="s">
        <v>82</v>
      </c>
      <c r="C162" s="12">
        <v>590</v>
      </c>
      <c r="D162" s="7" t="s">
        <v>64</v>
      </c>
      <c r="E162" s="7" t="s">
        <v>125</v>
      </c>
      <c r="G162" s="13" t="str">
        <f>VLOOKUP(E162,Cat!$A$1:$C$28,3,FALSE)</f>
        <v>In</v>
      </c>
      <c r="I162" s="7">
        <f t="shared" si="7"/>
        <v>590</v>
      </c>
      <c r="K162" s="2"/>
    </row>
    <row r="163" spans="1:11" x14ac:dyDescent="0.4">
      <c r="A163" s="11">
        <v>44253</v>
      </c>
      <c r="B163" s="5" t="s">
        <v>83</v>
      </c>
      <c r="C163" s="12">
        <v>660</v>
      </c>
      <c r="D163" s="7" t="s">
        <v>84</v>
      </c>
      <c r="E163" s="7" t="s">
        <v>136</v>
      </c>
      <c r="G163" s="13" t="str">
        <f>VLOOKUP(E163,Cat!$A$1:$C$28,3,FALSE)</f>
        <v>Out</v>
      </c>
      <c r="I163" s="7">
        <f t="shared" si="7"/>
        <v>-660</v>
      </c>
      <c r="K163" s="2"/>
    </row>
    <row r="164" spans="1:11" x14ac:dyDescent="0.4">
      <c r="A164" s="11">
        <v>44253</v>
      </c>
      <c r="B164" s="5" t="s">
        <v>71</v>
      </c>
      <c r="C164" s="12">
        <v>3268</v>
      </c>
      <c r="D164" s="7" t="s">
        <v>84</v>
      </c>
      <c r="E164" s="7" t="s">
        <v>106</v>
      </c>
      <c r="G164" s="13" t="str">
        <f>VLOOKUP(E164,Cat!$A$1:$C$28,3,FALSE)</f>
        <v>Out</v>
      </c>
      <c r="I164" s="7">
        <f t="shared" si="7"/>
        <v>-3268</v>
      </c>
      <c r="K164" s="2"/>
    </row>
    <row r="165" spans="1:11" x14ac:dyDescent="0.4">
      <c r="A165" s="11">
        <v>44254</v>
      </c>
      <c r="B165" s="5" t="s">
        <v>85</v>
      </c>
      <c r="C165" s="12">
        <v>1200</v>
      </c>
      <c r="D165" s="7" t="s">
        <v>84</v>
      </c>
      <c r="E165" s="7" t="s">
        <v>135</v>
      </c>
      <c r="G165" s="13" t="str">
        <f>VLOOKUP(E165,Cat!$A$1:$C$28,3,FALSE)</f>
        <v>Out</v>
      </c>
      <c r="I165" s="7">
        <f t="shared" si="7"/>
        <v>-1200</v>
      </c>
      <c r="K165" s="2"/>
    </row>
    <row r="166" spans="1:11" x14ac:dyDescent="0.4">
      <c r="A166" s="11">
        <v>44254</v>
      </c>
      <c r="B166" s="5" t="s">
        <v>86</v>
      </c>
      <c r="C166" s="12">
        <v>2210</v>
      </c>
      <c r="D166" s="7" t="s">
        <v>84</v>
      </c>
      <c r="E166" s="7" t="s">
        <v>107</v>
      </c>
      <c r="G166" s="13" t="str">
        <f>VLOOKUP(E166,Cat!$A$1:$C$28,3,FALSE)</f>
        <v>Out</v>
      </c>
      <c r="I166" s="7">
        <f t="shared" si="7"/>
        <v>-2210</v>
      </c>
      <c r="K166" s="2"/>
    </row>
    <row r="167" spans="1:11" x14ac:dyDescent="0.4">
      <c r="A167" s="11">
        <v>44256</v>
      </c>
      <c r="B167" s="5" t="s">
        <v>87</v>
      </c>
      <c r="C167" s="12">
        <v>1500</v>
      </c>
      <c r="D167" s="7" t="s">
        <v>67</v>
      </c>
      <c r="E167" s="7" t="s">
        <v>134</v>
      </c>
      <c r="G167" s="13" t="str">
        <f>VLOOKUP(E167,Cat!$A$1:$C$28,3,FALSE)</f>
        <v>In</v>
      </c>
      <c r="I167" s="7">
        <f t="shared" si="7"/>
        <v>1500</v>
      </c>
      <c r="K167" s="2"/>
    </row>
    <row r="168" spans="1:11" x14ac:dyDescent="0.4">
      <c r="A168" s="11">
        <v>44256</v>
      </c>
      <c r="B168" s="5" t="s">
        <v>88</v>
      </c>
      <c r="C168" s="12">
        <v>2400</v>
      </c>
      <c r="D168" s="7" t="s">
        <v>67</v>
      </c>
      <c r="E168" s="7" t="s">
        <v>126</v>
      </c>
      <c r="G168" s="13" t="str">
        <f>VLOOKUP(E168,Cat!$A$1:$C$28,3,FALSE)</f>
        <v>Out</v>
      </c>
      <c r="I168" s="7">
        <f t="shared" si="7"/>
        <v>-2400</v>
      </c>
      <c r="K168" s="2"/>
    </row>
    <row r="169" spans="1:11" x14ac:dyDescent="0.4">
      <c r="A169" s="11">
        <v>44256</v>
      </c>
      <c r="B169" s="5" t="s">
        <v>88</v>
      </c>
      <c r="C169" s="12">
        <v>2400</v>
      </c>
      <c r="D169" s="7" t="s">
        <v>78</v>
      </c>
      <c r="E169" s="7" t="s">
        <v>106</v>
      </c>
      <c r="G169" s="13" t="str">
        <f>VLOOKUP(E169,Cat!$A$1:$C$28,3,FALSE)</f>
        <v>Out</v>
      </c>
      <c r="I169" s="7">
        <f t="shared" si="7"/>
        <v>-2400</v>
      </c>
    </row>
    <row r="170" spans="1:11" x14ac:dyDescent="0.4">
      <c r="A170" s="11">
        <v>44256</v>
      </c>
      <c r="B170" s="5" t="s">
        <v>88</v>
      </c>
      <c r="C170" s="12">
        <v>2400</v>
      </c>
      <c r="D170" s="13" t="s">
        <v>120</v>
      </c>
      <c r="E170" s="7" t="s">
        <v>125</v>
      </c>
      <c r="G170" s="13" t="str">
        <f>VLOOKUP(E170,Cat!$A$1:$C$28,3,FALSE)</f>
        <v>In</v>
      </c>
      <c r="I170" s="7">
        <f t="shared" si="7"/>
        <v>2400</v>
      </c>
    </row>
    <row r="171" spans="1:11" x14ac:dyDescent="0.4">
      <c r="A171" s="11">
        <v>44257</v>
      </c>
      <c r="B171" s="5" t="s">
        <v>71</v>
      </c>
      <c r="C171" s="12">
        <v>6955</v>
      </c>
      <c r="D171" s="7" t="s">
        <v>84</v>
      </c>
      <c r="E171" s="7" t="s">
        <v>106</v>
      </c>
      <c r="G171" s="13" t="str">
        <f>VLOOKUP(E171,Cat!$A$1:$C$28,3,FALSE)</f>
        <v>Out</v>
      </c>
      <c r="I171" s="7">
        <f t="shared" si="7"/>
        <v>-6955</v>
      </c>
    </row>
    <row r="172" spans="1:11" x14ac:dyDescent="0.4">
      <c r="A172" s="11">
        <v>44261</v>
      </c>
      <c r="B172" s="5" t="s">
        <v>89</v>
      </c>
      <c r="C172" s="12">
        <v>1100</v>
      </c>
      <c r="D172" s="7" t="s">
        <v>78</v>
      </c>
      <c r="E172" s="7" t="s">
        <v>135</v>
      </c>
      <c r="G172" s="13" t="str">
        <f>VLOOKUP(E172,Cat!$A$1:$C$28,3,FALSE)</f>
        <v>Out</v>
      </c>
      <c r="I172" s="7">
        <f t="shared" si="7"/>
        <v>-1100</v>
      </c>
    </row>
    <row r="173" spans="1:11" x14ac:dyDescent="0.4">
      <c r="A173" s="11">
        <v>44261</v>
      </c>
      <c r="B173" s="5" t="s">
        <v>89</v>
      </c>
      <c r="C173" s="12">
        <v>1100</v>
      </c>
      <c r="D173" s="13" t="s">
        <v>120</v>
      </c>
      <c r="E173" s="7" t="s">
        <v>125</v>
      </c>
      <c r="G173" s="13" t="str">
        <f>VLOOKUP(E173,Cat!$A$1:$C$28,3,FALSE)</f>
        <v>In</v>
      </c>
      <c r="I173" s="7">
        <f t="shared" si="7"/>
        <v>1100</v>
      </c>
    </row>
    <row r="174" spans="1:11" x14ac:dyDescent="0.4">
      <c r="A174" s="11">
        <v>44261</v>
      </c>
      <c r="B174" s="5" t="s">
        <v>89</v>
      </c>
      <c r="C174" s="12">
        <v>1100</v>
      </c>
      <c r="D174" s="7" t="s">
        <v>84</v>
      </c>
      <c r="E174" s="7" t="s">
        <v>126</v>
      </c>
      <c r="G174" s="13" t="str">
        <f>VLOOKUP(E174,Cat!$A$1:$C$28,3,FALSE)</f>
        <v>Out</v>
      </c>
      <c r="I174" s="7">
        <f t="shared" si="7"/>
        <v>-1100</v>
      </c>
    </row>
    <row r="175" spans="1:11" x14ac:dyDescent="0.4">
      <c r="A175" s="11">
        <v>44261</v>
      </c>
      <c r="B175" s="5" t="s">
        <v>71</v>
      </c>
      <c r="C175" s="12">
        <v>9550</v>
      </c>
      <c r="D175" s="7" t="s">
        <v>84</v>
      </c>
      <c r="E175" s="7" t="s">
        <v>106</v>
      </c>
      <c r="G175" s="13" t="str">
        <f>VLOOKUP(E175,Cat!$A$1:$C$28,3,FALSE)</f>
        <v>Out</v>
      </c>
      <c r="I175" s="7">
        <f t="shared" si="7"/>
        <v>-9550</v>
      </c>
    </row>
    <row r="176" spans="1:11" x14ac:dyDescent="0.4">
      <c r="A176" s="11">
        <v>44264</v>
      </c>
      <c r="B176" s="5" t="s">
        <v>71</v>
      </c>
      <c r="C176" s="12">
        <v>3522</v>
      </c>
      <c r="D176" s="7" t="s">
        <v>84</v>
      </c>
      <c r="E176" s="7" t="s">
        <v>106</v>
      </c>
      <c r="G176" s="13" t="str">
        <f>VLOOKUP(E176,Cat!$A$1:$C$28,3,FALSE)</f>
        <v>Out</v>
      </c>
      <c r="I176" s="7">
        <f t="shared" si="7"/>
        <v>-3522</v>
      </c>
    </row>
    <row r="177" spans="1:9" x14ac:dyDescent="0.4">
      <c r="A177" s="11">
        <v>44263</v>
      </c>
      <c r="B177" s="5" t="s">
        <v>71</v>
      </c>
      <c r="C177" s="12">
        <v>2303</v>
      </c>
      <c r="D177" s="7" t="s">
        <v>84</v>
      </c>
      <c r="E177" s="7" t="s">
        <v>106</v>
      </c>
      <c r="G177" s="13" t="str">
        <f>VLOOKUP(E177,Cat!$A$1:$C$28,3,FALSE)</f>
        <v>Out</v>
      </c>
      <c r="I177" s="7">
        <f t="shared" si="7"/>
        <v>-2303</v>
      </c>
    </row>
    <row r="178" spans="1:9" x14ac:dyDescent="0.4">
      <c r="A178" s="11">
        <v>44269</v>
      </c>
      <c r="B178" s="5" t="s">
        <v>90</v>
      </c>
      <c r="C178" s="12">
        <v>2410</v>
      </c>
      <c r="D178" s="7" t="s">
        <v>67</v>
      </c>
      <c r="E178" s="7" t="s">
        <v>44</v>
      </c>
      <c r="G178" s="13" t="str">
        <f>VLOOKUP(E178,Cat!$A$1:$C$28,3,FALSE)</f>
        <v>In</v>
      </c>
      <c r="I178" s="7">
        <f t="shared" si="7"/>
        <v>2410</v>
      </c>
    </row>
    <row r="179" spans="1:9" x14ac:dyDescent="0.4">
      <c r="A179" s="11">
        <v>44266</v>
      </c>
      <c r="B179" s="5" t="s">
        <v>71</v>
      </c>
      <c r="C179" s="12">
        <v>2925</v>
      </c>
      <c r="D179" s="7" t="s">
        <v>84</v>
      </c>
      <c r="E179" s="7" t="s">
        <v>106</v>
      </c>
      <c r="G179" s="13" t="str">
        <f>VLOOKUP(E179,Cat!$A$1:$C$28,3,FALSE)</f>
        <v>Out</v>
      </c>
      <c r="I179" s="7">
        <f t="shared" si="7"/>
        <v>-2925</v>
      </c>
    </row>
    <row r="180" spans="1:9" x14ac:dyDescent="0.4">
      <c r="A180" s="11">
        <v>44269</v>
      </c>
      <c r="B180" s="5" t="s">
        <v>91</v>
      </c>
      <c r="C180" s="12">
        <v>2530</v>
      </c>
      <c r="D180" s="7" t="s">
        <v>84</v>
      </c>
      <c r="E180" s="7" t="s">
        <v>107</v>
      </c>
      <c r="G180" s="13" t="str">
        <f>VLOOKUP(E180,Cat!$A$1:$C$28,3,FALSE)</f>
        <v>Out</v>
      </c>
      <c r="I180" s="7">
        <f t="shared" si="7"/>
        <v>-2530</v>
      </c>
    </row>
    <row r="181" spans="1:9" x14ac:dyDescent="0.4">
      <c r="A181" s="11">
        <v>44269</v>
      </c>
      <c r="B181" s="5" t="s">
        <v>93</v>
      </c>
      <c r="C181" s="12">
        <v>1480</v>
      </c>
      <c r="D181" s="7" t="s">
        <v>67</v>
      </c>
      <c r="E181" s="7" t="s">
        <v>106</v>
      </c>
      <c r="G181" s="13" t="str">
        <f>VLOOKUP(E181,Cat!$A$1:$C$28,3,FALSE)</f>
        <v>Out</v>
      </c>
      <c r="I181" s="7">
        <f t="shared" si="7"/>
        <v>-1480</v>
      </c>
    </row>
    <row r="182" spans="1:9" x14ac:dyDescent="0.4">
      <c r="A182" s="11">
        <v>44269</v>
      </c>
      <c r="B182" s="5" t="s">
        <v>71</v>
      </c>
      <c r="C182" s="12">
        <v>3098</v>
      </c>
      <c r="D182" s="7" t="s">
        <v>84</v>
      </c>
      <c r="E182" s="7" t="s">
        <v>106</v>
      </c>
      <c r="G182" s="13" t="str">
        <f>VLOOKUP(E182,Cat!$A$1:$C$28,3,FALSE)</f>
        <v>Out</v>
      </c>
      <c r="I182" s="7">
        <f t="shared" si="7"/>
        <v>-3098</v>
      </c>
    </row>
    <row r="183" spans="1:9" x14ac:dyDescent="0.4">
      <c r="A183" s="11">
        <v>44275</v>
      </c>
      <c r="B183" s="5" t="s">
        <v>71</v>
      </c>
      <c r="C183" s="12">
        <v>4280</v>
      </c>
      <c r="D183" s="7" t="s">
        <v>84</v>
      </c>
      <c r="E183" s="7" t="s">
        <v>106</v>
      </c>
      <c r="G183" s="13" t="str">
        <f>VLOOKUP(E183,Cat!$A$1:$C$28,3,FALSE)</f>
        <v>Out</v>
      </c>
      <c r="I183" s="7">
        <f t="shared" si="7"/>
        <v>-4280</v>
      </c>
    </row>
    <row r="184" spans="1:9" x14ac:dyDescent="0.4">
      <c r="A184" s="11">
        <v>44278</v>
      </c>
      <c r="B184" s="5" t="s">
        <v>94</v>
      </c>
      <c r="C184" s="12">
        <v>240</v>
      </c>
      <c r="D184" s="7" t="s">
        <v>78</v>
      </c>
      <c r="E184" s="7" t="s">
        <v>44</v>
      </c>
      <c r="G184" s="13" t="str">
        <f>VLOOKUP(E184,Cat!$A$1:$C$28,3,FALSE)</f>
        <v>In</v>
      </c>
      <c r="I184" s="7">
        <f t="shared" si="7"/>
        <v>240</v>
      </c>
    </row>
    <row r="185" spans="1:9" x14ac:dyDescent="0.4">
      <c r="A185" s="11">
        <v>44278</v>
      </c>
      <c r="B185" s="5" t="s">
        <v>94</v>
      </c>
      <c r="C185" s="12">
        <v>240</v>
      </c>
      <c r="D185" s="13" t="s">
        <v>120</v>
      </c>
      <c r="E185" s="7" t="s">
        <v>136</v>
      </c>
      <c r="G185" s="13" t="str">
        <f>VLOOKUP(E185,Cat!$A$1:$C$28,3,FALSE)</f>
        <v>Out</v>
      </c>
      <c r="I185" s="7">
        <f t="shared" si="7"/>
        <v>-240</v>
      </c>
    </row>
    <row r="186" spans="1:9" x14ac:dyDescent="0.4">
      <c r="A186" s="11">
        <v>44278</v>
      </c>
      <c r="B186" s="5" t="s">
        <v>95</v>
      </c>
      <c r="C186" s="12">
        <v>319</v>
      </c>
      <c r="D186" s="7" t="s">
        <v>84</v>
      </c>
      <c r="E186" s="7" t="s">
        <v>48</v>
      </c>
      <c r="G186" s="13" t="str">
        <f>VLOOKUP(E186,Cat!$A$1:$C$28,3,FALSE)</f>
        <v>Out</v>
      </c>
      <c r="I186" s="7">
        <f t="shared" si="7"/>
        <v>-319</v>
      </c>
    </row>
    <row r="187" spans="1:9" x14ac:dyDescent="0.4">
      <c r="A187" s="11">
        <v>44283</v>
      </c>
      <c r="B187" s="5" t="s">
        <v>96</v>
      </c>
      <c r="C187" s="12">
        <v>3000</v>
      </c>
      <c r="D187" s="7" t="s">
        <v>78</v>
      </c>
      <c r="E187" s="7" t="s">
        <v>126</v>
      </c>
      <c r="G187" s="13" t="str">
        <f>VLOOKUP(E187,Cat!$A$1:$C$28,3,FALSE)</f>
        <v>Out</v>
      </c>
      <c r="I187" s="7">
        <f t="shared" si="7"/>
        <v>-3000</v>
      </c>
    </row>
    <row r="188" spans="1:9" x14ac:dyDescent="0.4">
      <c r="A188" s="11">
        <v>44283</v>
      </c>
      <c r="B188" s="5" t="s">
        <v>96</v>
      </c>
      <c r="C188" s="12">
        <v>3000</v>
      </c>
      <c r="D188" s="7" t="s">
        <v>64</v>
      </c>
      <c r="E188" s="7" t="s">
        <v>125</v>
      </c>
      <c r="G188" s="13" t="str">
        <f>VLOOKUP(E188,Cat!$A$1:$C$28,3,FALSE)</f>
        <v>In</v>
      </c>
      <c r="I188" s="7">
        <f t="shared" si="7"/>
        <v>3000</v>
      </c>
    </row>
    <row r="189" spans="1:9" x14ac:dyDescent="0.4">
      <c r="A189" s="11">
        <v>44284</v>
      </c>
      <c r="B189" s="5" t="s">
        <v>71</v>
      </c>
      <c r="C189" s="12">
        <v>2798</v>
      </c>
      <c r="D189" s="7" t="s">
        <v>84</v>
      </c>
      <c r="E189" s="7" t="s">
        <v>106</v>
      </c>
      <c r="G189" s="13" t="str">
        <f>VLOOKUP(E189,Cat!$A$1:$C$28,3,FALSE)</f>
        <v>Out</v>
      </c>
      <c r="I189" s="7">
        <f t="shared" si="7"/>
        <v>-2798</v>
      </c>
    </row>
    <row r="190" spans="1:9" x14ac:dyDescent="0.4">
      <c r="A190" s="11">
        <v>44287</v>
      </c>
      <c r="B190" s="5" t="s">
        <v>97</v>
      </c>
      <c r="C190" s="12">
        <v>20000</v>
      </c>
      <c r="D190" s="7" t="s">
        <v>78</v>
      </c>
      <c r="E190" s="7" t="s">
        <v>43</v>
      </c>
      <c r="G190" s="13" t="str">
        <f>VLOOKUP(E190,Cat!$A$1:$C$28,3,FALSE)</f>
        <v>Out</v>
      </c>
      <c r="I190" s="7">
        <f t="shared" si="7"/>
        <v>-20000</v>
      </c>
    </row>
    <row r="191" spans="1:9" x14ac:dyDescent="0.4">
      <c r="A191" s="11">
        <v>44287</v>
      </c>
      <c r="B191" s="5" t="s">
        <v>98</v>
      </c>
      <c r="C191" s="12">
        <v>10000</v>
      </c>
      <c r="D191" s="7" t="s">
        <v>64</v>
      </c>
      <c r="E191" s="7" t="s">
        <v>134</v>
      </c>
      <c r="G191" s="13" t="str">
        <f>VLOOKUP(E191,Cat!$A$1:$C$28,3,FALSE)</f>
        <v>In</v>
      </c>
      <c r="I191" s="7">
        <f t="shared" si="7"/>
        <v>10000</v>
      </c>
    </row>
    <row r="192" spans="1:9" x14ac:dyDescent="0.4">
      <c r="A192" s="11">
        <v>44287</v>
      </c>
      <c r="B192" s="5" t="s">
        <v>98</v>
      </c>
      <c r="C192" s="12">
        <v>10000</v>
      </c>
      <c r="D192" s="13" t="s">
        <v>120</v>
      </c>
      <c r="E192" s="7" t="s">
        <v>134</v>
      </c>
      <c r="G192" s="13" t="str">
        <f>VLOOKUP(E192,Cat!$A$1:$C$28,3,FALSE)</f>
        <v>In</v>
      </c>
      <c r="I192" s="7">
        <f t="shared" si="7"/>
        <v>10000</v>
      </c>
    </row>
    <row r="193" spans="1:9" x14ac:dyDescent="0.4">
      <c r="A193" s="11">
        <v>44198</v>
      </c>
      <c r="B193" s="5" t="s">
        <v>99</v>
      </c>
      <c r="C193" s="12">
        <v>2602</v>
      </c>
      <c r="D193" s="7" t="s">
        <v>67</v>
      </c>
      <c r="E193" s="7" t="s">
        <v>103</v>
      </c>
      <c r="G193" s="13" t="str">
        <f>VLOOKUP(E193,Cat!$A$1:$C$28,3,FALSE)</f>
        <v>Out</v>
      </c>
      <c r="I193" s="7">
        <f t="shared" si="7"/>
        <v>-2602</v>
      </c>
    </row>
    <row r="194" spans="1:9" x14ac:dyDescent="0.4">
      <c r="A194" s="11">
        <v>44198</v>
      </c>
      <c r="B194" s="5" t="s">
        <v>100</v>
      </c>
      <c r="C194" s="12">
        <v>158</v>
      </c>
      <c r="D194" s="7" t="s">
        <v>67</v>
      </c>
      <c r="E194" s="7" t="s">
        <v>48</v>
      </c>
      <c r="G194" s="13" t="str">
        <f>VLOOKUP(E194,Cat!$A$1:$C$28,3,FALSE)</f>
        <v>Out</v>
      </c>
      <c r="I194" s="7">
        <f t="shared" si="7"/>
        <v>-158</v>
      </c>
    </row>
    <row r="195" spans="1:9" x14ac:dyDescent="0.4">
      <c r="A195" s="11">
        <v>44198</v>
      </c>
      <c r="B195" s="5" t="s">
        <v>101</v>
      </c>
      <c r="C195" s="12">
        <v>2048</v>
      </c>
      <c r="D195" s="7" t="s">
        <v>67</v>
      </c>
      <c r="E195" s="7" t="s">
        <v>136</v>
      </c>
      <c r="G195" s="13" t="str">
        <f>VLOOKUP(E195,Cat!$A$1:$C$28,3,FALSE)</f>
        <v>Out</v>
      </c>
      <c r="I195" s="7">
        <f t="shared" si="7"/>
        <v>-2048</v>
      </c>
    </row>
    <row r="196" spans="1:9" x14ac:dyDescent="0.4">
      <c r="A196" s="11">
        <v>44199</v>
      </c>
      <c r="B196" s="5" t="s">
        <v>102</v>
      </c>
      <c r="C196" s="12">
        <v>1650</v>
      </c>
      <c r="D196" s="7" t="s">
        <v>67</v>
      </c>
      <c r="E196" s="7" t="s">
        <v>103</v>
      </c>
      <c r="G196" s="13" t="str">
        <f>VLOOKUP(E196,Cat!$A$1:$C$28,3,FALSE)</f>
        <v>Out</v>
      </c>
      <c r="I196" s="7">
        <f t="shared" si="7"/>
        <v>-1650</v>
      </c>
    </row>
    <row r="197" spans="1:9" x14ac:dyDescent="0.4">
      <c r="A197" s="11">
        <v>44226</v>
      </c>
      <c r="B197" s="5" t="s">
        <v>104</v>
      </c>
      <c r="C197" s="12">
        <v>12793</v>
      </c>
      <c r="D197" s="7" t="s">
        <v>67</v>
      </c>
      <c r="E197" s="7" t="s">
        <v>129</v>
      </c>
      <c r="G197" s="13" t="str">
        <f>VLOOKUP(E197,Cat!$A$1:$C$28,3,FALSE)</f>
        <v>Out</v>
      </c>
      <c r="I197" s="7">
        <f t="shared" si="7"/>
        <v>-12793</v>
      </c>
    </row>
    <row r="198" spans="1:9" x14ac:dyDescent="0.4">
      <c r="A198" s="11">
        <v>44256</v>
      </c>
      <c r="B198" s="5" t="s">
        <v>104</v>
      </c>
      <c r="C198" s="12">
        <v>11533</v>
      </c>
      <c r="D198" s="7" t="s">
        <v>67</v>
      </c>
      <c r="E198" s="7" t="s">
        <v>129</v>
      </c>
      <c r="G198" s="13" t="str">
        <f>VLOOKUP(E198,Cat!$A$1:$C$28,3,FALSE)</f>
        <v>Out</v>
      </c>
      <c r="I198" s="7">
        <f t="shared" si="7"/>
        <v>-11533</v>
      </c>
    </row>
    <row r="199" spans="1:9" x14ac:dyDescent="0.4">
      <c r="A199" s="11">
        <v>44204</v>
      </c>
      <c r="B199" s="5" t="s">
        <v>105</v>
      </c>
      <c r="C199" s="12">
        <v>2500</v>
      </c>
      <c r="D199" s="7" t="s">
        <v>67</v>
      </c>
      <c r="E199" s="7" t="s">
        <v>106</v>
      </c>
      <c r="G199" s="13" t="str">
        <f>VLOOKUP(E199,Cat!$A$1:$C$28,3,FALSE)</f>
        <v>Out</v>
      </c>
      <c r="I199" s="7">
        <f t="shared" si="7"/>
        <v>-2500</v>
      </c>
    </row>
    <row r="200" spans="1:9" x14ac:dyDescent="0.4">
      <c r="A200" s="11">
        <v>44244</v>
      </c>
      <c r="B200" s="5" t="s">
        <v>105</v>
      </c>
      <c r="C200" s="12">
        <v>1270</v>
      </c>
      <c r="D200" s="7" t="s">
        <v>67</v>
      </c>
      <c r="E200" s="7" t="s">
        <v>107</v>
      </c>
      <c r="G200" s="13" t="str">
        <f>VLOOKUP(E200,Cat!$A$1:$C$28,3,FALSE)</f>
        <v>Out</v>
      </c>
      <c r="I200" s="7">
        <f t="shared" si="7"/>
        <v>-1270</v>
      </c>
    </row>
    <row r="201" spans="1:9" x14ac:dyDescent="0.4">
      <c r="A201" s="11">
        <v>44256</v>
      </c>
      <c r="B201" s="5" t="s">
        <v>105</v>
      </c>
      <c r="C201" s="12">
        <v>900</v>
      </c>
      <c r="D201" s="7" t="s">
        <v>67</v>
      </c>
      <c r="E201" s="7" t="s">
        <v>106</v>
      </c>
      <c r="G201" s="13" t="str">
        <f>VLOOKUP(E201,Cat!$A$1:$C$28,3,FALSE)</f>
        <v>Out</v>
      </c>
      <c r="I201" s="7">
        <f t="shared" si="7"/>
        <v>-900</v>
      </c>
    </row>
    <row r="202" spans="1:9" x14ac:dyDescent="0.4">
      <c r="A202" s="11">
        <v>44270</v>
      </c>
      <c r="B202" s="5" t="s">
        <v>105</v>
      </c>
      <c r="C202" s="12">
        <v>900</v>
      </c>
      <c r="D202" s="7" t="s">
        <v>67</v>
      </c>
      <c r="E202" s="7" t="s">
        <v>106</v>
      </c>
      <c r="G202" s="13" t="str">
        <f>VLOOKUP(E202,Cat!$A$1:$C$28,3,FALSE)</f>
        <v>Out</v>
      </c>
      <c r="I202" s="7">
        <f t="shared" si="7"/>
        <v>-900</v>
      </c>
    </row>
    <row r="203" spans="1:9" x14ac:dyDescent="0.4">
      <c r="A203" s="11">
        <v>44226</v>
      </c>
      <c r="B203" s="5" t="s">
        <v>108</v>
      </c>
      <c r="C203" s="12">
        <v>6408</v>
      </c>
      <c r="D203" s="7" t="s">
        <v>67</v>
      </c>
      <c r="E203" s="7" t="s">
        <v>125</v>
      </c>
      <c r="G203" s="13" t="str">
        <f>VLOOKUP(E203,Cat!$A$1:$C$28,3,FALSE)</f>
        <v>In</v>
      </c>
      <c r="H203" s="7" t="s">
        <v>109</v>
      </c>
      <c r="I203" s="7">
        <f t="shared" si="7"/>
        <v>6408</v>
      </c>
    </row>
    <row r="204" spans="1:9" x14ac:dyDescent="0.4">
      <c r="A204" s="11">
        <v>44207</v>
      </c>
      <c r="B204" s="5" t="s">
        <v>92</v>
      </c>
      <c r="C204" s="12">
        <v>200</v>
      </c>
      <c r="D204" s="7" t="s">
        <v>67</v>
      </c>
      <c r="E204" s="7" t="s">
        <v>44</v>
      </c>
      <c r="G204" s="13" t="str">
        <f>VLOOKUP(E204,Cat!$A$1:$C$28,3,FALSE)</f>
        <v>In</v>
      </c>
      <c r="I204" s="7">
        <f t="shared" si="7"/>
        <v>200</v>
      </c>
    </row>
    <row r="205" spans="1:9" x14ac:dyDescent="0.4">
      <c r="A205" s="11">
        <v>44210</v>
      </c>
      <c r="B205" s="5" t="s">
        <v>92</v>
      </c>
      <c r="C205" s="12">
        <v>2400</v>
      </c>
      <c r="D205" s="7" t="s">
        <v>67</v>
      </c>
      <c r="E205" s="7" t="s">
        <v>44</v>
      </c>
      <c r="G205" s="13" t="str">
        <f>VLOOKUP(E205,Cat!$A$1:$C$28,3,FALSE)</f>
        <v>In</v>
      </c>
      <c r="I205" s="7">
        <f t="shared" ref="I205:I221" si="8">IF(G205="Out",C205*-1,C205)</f>
        <v>2400</v>
      </c>
    </row>
    <row r="206" spans="1:9" x14ac:dyDescent="0.4">
      <c r="A206" s="11">
        <v>44214</v>
      </c>
      <c r="B206" s="5" t="s">
        <v>92</v>
      </c>
      <c r="C206" s="12">
        <v>1500</v>
      </c>
      <c r="D206" s="7" t="s">
        <v>67</v>
      </c>
      <c r="E206" s="7" t="s">
        <v>44</v>
      </c>
      <c r="G206" s="13" t="str">
        <f>VLOOKUP(E206,Cat!$A$1:$C$28,3,FALSE)</f>
        <v>In</v>
      </c>
      <c r="I206" s="7">
        <f t="shared" si="8"/>
        <v>1500</v>
      </c>
    </row>
    <row r="207" spans="1:9" x14ac:dyDescent="0.4">
      <c r="A207" s="11">
        <v>44227</v>
      </c>
      <c r="B207" s="5" t="s">
        <v>92</v>
      </c>
      <c r="C207" s="12">
        <v>5600</v>
      </c>
      <c r="D207" s="7" t="s">
        <v>67</v>
      </c>
      <c r="E207" s="7" t="s">
        <v>44</v>
      </c>
      <c r="G207" s="13" t="str">
        <f>VLOOKUP(E207,Cat!$A$1:$C$28,3,FALSE)</f>
        <v>In</v>
      </c>
      <c r="I207" s="7">
        <f t="shared" si="8"/>
        <v>5600</v>
      </c>
    </row>
    <row r="208" spans="1:9" x14ac:dyDescent="0.4">
      <c r="A208" s="11">
        <v>44229</v>
      </c>
      <c r="B208" s="5" t="s">
        <v>92</v>
      </c>
      <c r="C208" s="12">
        <v>3060</v>
      </c>
      <c r="D208" s="7" t="s">
        <v>67</v>
      </c>
      <c r="E208" s="7" t="s">
        <v>44</v>
      </c>
      <c r="G208" s="13" t="str">
        <f>VLOOKUP(E208,Cat!$A$1:$C$28,3,FALSE)</f>
        <v>In</v>
      </c>
      <c r="I208" s="7">
        <f t="shared" si="8"/>
        <v>3060</v>
      </c>
    </row>
    <row r="209" spans="1:9" x14ac:dyDescent="0.4">
      <c r="A209" s="11">
        <v>44286</v>
      </c>
      <c r="B209" s="5" t="s">
        <v>111</v>
      </c>
      <c r="C209" s="12">
        <v>3123</v>
      </c>
      <c r="D209" s="7" t="s">
        <v>67</v>
      </c>
      <c r="E209" s="7" t="s">
        <v>110</v>
      </c>
      <c r="G209" s="13" t="str">
        <f>VLOOKUP(E209,Cat!$A$1:$C$28,3,FALSE)</f>
        <v>In</v>
      </c>
      <c r="I209" s="7">
        <f t="shared" si="8"/>
        <v>3123</v>
      </c>
    </row>
    <row r="210" spans="1:9" x14ac:dyDescent="0.4">
      <c r="A210" s="11">
        <v>44255</v>
      </c>
      <c r="B210" s="5" t="s">
        <v>112</v>
      </c>
      <c r="C210" s="12">
        <v>2013</v>
      </c>
      <c r="D210" s="7" t="s">
        <v>67</v>
      </c>
      <c r="E210" s="7" t="s">
        <v>110</v>
      </c>
      <c r="G210" s="13" t="str">
        <f>VLOOKUP(E210,Cat!$A$1:$C$28,3,FALSE)</f>
        <v>In</v>
      </c>
      <c r="I210" s="7">
        <f t="shared" si="8"/>
        <v>2013</v>
      </c>
    </row>
    <row r="211" spans="1:9" x14ac:dyDescent="0.4">
      <c r="A211" s="11">
        <v>44227</v>
      </c>
      <c r="B211" s="5" t="s">
        <v>113</v>
      </c>
      <c r="C211" s="12">
        <v>961</v>
      </c>
      <c r="D211" s="7" t="s">
        <v>67</v>
      </c>
      <c r="E211" s="7" t="s">
        <v>110</v>
      </c>
      <c r="G211" s="13" t="str">
        <f>VLOOKUP(E211,Cat!$A$1:$C$28,3,FALSE)</f>
        <v>In</v>
      </c>
      <c r="I211" s="7">
        <f t="shared" si="8"/>
        <v>961</v>
      </c>
    </row>
    <row r="212" spans="1:9" x14ac:dyDescent="0.4">
      <c r="A212" s="11">
        <v>44287</v>
      </c>
      <c r="B212" s="5" t="s">
        <v>116</v>
      </c>
      <c r="C212" s="12">
        <v>10000</v>
      </c>
      <c r="D212" s="7" t="s">
        <v>75</v>
      </c>
      <c r="E212" s="7" t="s">
        <v>125</v>
      </c>
      <c r="G212" s="13" t="str">
        <f>VLOOKUP(E212,Cat!$A$1:$C$28,3,FALSE)</f>
        <v>In</v>
      </c>
      <c r="I212" s="7">
        <f t="shared" si="8"/>
        <v>10000</v>
      </c>
    </row>
    <row r="213" spans="1:9" x14ac:dyDescent="0.4">
      <c r="A213" s="11">
        <v>44287</v>
      </c>
      <c r="B213" s="5" t="s">
        <v>116</v>
      </c>
      <c r="C213" s="12">
        <v>10000</v>
      </c>
      <c r="D213" s="7" t="s">
        <v>84</v>
      </c>
      <c r="E213" s="7" t="s">
        <v>126</v>
      </c>
      <c r="G213" s="13" t="str">
        <f>VLOOKUP(E213,Cat!$A$1:$C$28,3,FALSE)</f>
        <v>Out</v>
      </c>
      <c r="I213" s="7">
        <f t="shared" si="8"/>
        <v>-10000</v>
      </c>
    </row>
    <row r="214" spans="1:9" x14ac:dyDescent="0.4">
      <c r="A214" s="11">
        <v>44287</v>
      </c>
      <c r="B214" s="5" t="s">
        <v>116</v>
      </c>
      <c r="C214" s="12">
        <v>10000</v>
      </c>
      <c r="D214" s="7" t="s">
        <v>64</v>
      </c>
      <c r="E214" s="7" t="s">
        <v>126</v>
      </c>
      <c r="G214" s="13" t="str">
        <f>VLOOKUP(E214,Cat!$A$1:$C$28,3,FALSE)</f>
        <v>Out</v>
      </c>
      <c r="I214" s="7">
        <f t="shared" si="8"/>
        <v>-10000</v>
      </c>
    </row>
    <row r="215" spans="1:9" x14ac:dyDescent="0.4">
      <c r="A215" s="11">
        <v>44287</v>
      </c>
      <c r="B215" s="5" t="s">
        <v>116</v>
      </c>
      <c r="C215" s="12">
        <v>10000</v>
      </c>
      <c r="D215" s="13" t="s">
        <v>120</v>
      </c>
      <c r="E215" s="7" t="s">
        <v>125</v>
      </c>
      <c r="G215" s="13" t="str">
        <f>VLOOKUP(E215,Cat!$A$1:$C$28,3,FALSE)</f>
        <v>In</v>
      </c>
      <c r="I215" s="7">
        <f t="shared" si="8"/>
        <v>10000</v>
      </c>
    </row>
    <row r="216" spans="1:9" x14ac:dyDescent="0.4">
      <c r="A216" s="11">
        <v>44227</v>
      </c>
      <c r="B216" s="5" t="s">
        <v>117</v>
      </c>
      <c r="C216" s="12">
        <v>12000</v>
      </c>
      <c r="D216" s="7" t="s">
        <v>84</v>
      </c>
      <c r="E216" s="7" t="s">
        <v>130</v>
      </c>
      <c r="G216" s="13" t="str">
        <f>VLOOKUP(E216,Cat!$A$1:$C$28,3,FALSE)</f>
        <v>Out</v>
      </c>
      <c r="I216" s="7">
        <f t="shared" si="8"/>
        <v>-12000</v>
      </c>
    </row>
    <row r="217" spans="1:9" x14ac:dyDescent="0.4">
      <c r="A217" s="11">
        <v>44255</v>
      </c>
      <c r="B217" s="5" t="s">
        <v>117</v>
      </c>
      <c r="C217" s="12">
        <v>24000</v>
      </c>
      <c r="D217" s="7" t="s">
        <v>84</v>
      </c>
      <c r="E217" s="7" t="s">
        <v>130</v>
      </c>
      <c r="G217" s="13" t="str">
        <f>VLOOKUP(E217,Cat!$A$1:$C$28,3,FALSE)</f>
        <v>Out</v>
      </c>
      <c r="I217" s="7">
        <f t="shared" si="8"/>
        <v>-24000</v>
      </c>
    </row>
    <row r="218" spans="1:9" x14ac:dyDescent="0.4">
      <c r="A218" s="11">
        <v>44286</v>
      </c>
      <c r="B218" s="5" t="s">
        <v>117</v>
      </c>
      <c r="C218" s="12">
        <v>24000</v>
      </c>
      <c r="D218" s="7" t="s">
        <v>84</v>
      </c>
      <c r="E218" s="7" t="s">
        <v>130</v>
      </c>
      <c r="G218" s="13" t="str">
        <f>VLOOKUP(E218,Cat!$A$1:$C$28,3,FALSE)</f>
        <v>Out</v>
      </c>
      <c r="I218" s="7">
        <f t="shared" si="8"/>
        <v>-24000</v>
      </c>
    </row>
    <row r="219" spans="1:9" x14ac:dyDescent="0.4">
      <c r="A219" s="11">
        <v>44287</v>
      </c>
      <c r="B219" s="5" t="s">
        <v>118</v>
      </c>
      <c r="C219" s="12">
        <v>32842</v>
      </c>
      <c r="D219" s="7" t="s">
        <v>84</v>
      </c>
      <c r="E219" s="7" t="s">
        <v>103</v>
      </c>
      <c r="G219" s="13" t="str">
        <f>VLOOKUP(E219,Cat!$A$1:$C$28,3,FALSE)</f>
        <v>Out</v>
      </c>
      <c r="I219" s="7">
        <f t="shared" si="8"/>
        <v>-32842</v>
      </c>
    </row>
    <row r="220" spans="1:9" x14ac:dyDescent="0.4">
      <c r="A220" s="11">
        <v>44212</v>
      </c>
      <c r="B220" s="7" t="s">
        <v>138</v>
      </c>
      <c r="C220" s="12">
        <v>1419</v>
      </c>
      <c r="D220" s="13" t="s">
        <v>120</v>
      </c>
      <c r="E220" s="7" t="s">
        <v>125</v>
      </c>
      <c r="G220" s="13" t="str">
        <f>VLOOKUP(E220,Cat!$A$1:$C$28,3,FALSE)</f>
        <v>In</v>
      </c>
      <c r="I220" s="7">
        <f t="shared" si="8"/>
        <v>1419</v>
      </c>
    </row>
    <row r="221" spans="1:9" x14ac:dyDescent="0.4">
      <c r="A221" s="11">
        <v>44212</v>
      </c>
      <c r="B221" s="7" t="s">
        <v>138</v>
      </c>
      <c r="C221" s="12">
        <v>1419</v>
      </c>
      <c r="D221" s="7" t="s">
        <v>64</v>
      </c>
      <c r="E221" s="7" t="s">
        <v>139</v>
      </c>
      <c r="G221" s="13" t="str">
        <f>VLOOKUP(E221,Cat!$A$1:$C$28,3,FALSE)</f>
        <v>Out</v>
      </c>
      <c r="I221" s="7">
        <f t="shared" si="8"/>
        <v>-1419</v>
      </c>
    </row>
    <row r="222" spans="1:9" x14ac:dyDescent="0.4">
      <c r="A222" s="11">
        <v>44179</v>
      </c>
      <c r="B222" s="7" t="s">
        <v>138</v>
      </c>
      <c r="C222" s="12">
        <v>11055</v>
      </c>
      <c r="D222" s="13" t="s">
        <v>120</v>
      </c>
      <c r="E222" s="7" t="s">
        <v>125</v>
      </c>
      <c r="G222" s="13" t="str">
        <f>VLOOKUP(E222,Cat!$A$1:$C$28,3,FALSE)</f>
        <v>In</v>
      </c>
      <c r="I222" s="7">
        <f t="shared" ref="I222:I229" si="9">IF(G222="Out",C222*-1,C222)</f>
        <v>11055</v>
      </c>
    </row>
    <row r="223" spans="1:9" x14ac:dyDescent="0.4">
      <c r="A223" s="11">
        <v>44179</v>
      </c>
      <c r="B223" s="7" t="s">
        <v>138</v>
      </c>
      <c r="C223" s="12">
        <v>11055</v>
      </c>
      <c r="D223" s="7" t="s">
        <v>64</v>
      </c>
      <c r="E223" s="7" t="s">
        <v>139</v>
      </c>
      <c r="G223" s="13" t="str">
        <f>VLOOKUP(E223,Cat!$A$1:$C$28,3,FALSE)</f>
        <v>Out</v>
      </c>
      <c r="I223" s="7">
        <f t="shared" si="9"/>
        <v>-11055</v>
      </c>
    </row>
    <row r="224" spans="1:9" x14ac:dyDescent="0.4">
      <c r="A224" s="11">
        <v>44184</v>
      </c>
      <c r="B224" s="7" t="s">
        <v>140</v>
      </c>
      <c r="C224" s="12">
        <v>1617</v>
      </c>
      <c r="D224" s="13" t="s">
        <v>120</v>
      </c>
      <c r="E224" s="7" t="s">
        <v>125</v>
      </c>
      <c r="G224" s="13" t="str">
        <f>VLOOKUP(E224,Cat!$A$1:$C$28,3,FALSE)</f>
        <v>In</v>
      </c>
      <c r="I224" s="7">
        <f t="shared" si="9"/>
        <v>1617</v>
      </c>
    </row>
    <row r="225" spans="1:15" s="27" customFormat="1" x14ac:dyDescent="0.4">
      <c r="A225" s="24">
        <v>44184</v>
      </c>
      <c r="B225" s="25" t="s">
        <v>140</v>
      </c>
      <c r="C225" s="26">
        <v>1617</v>
      </c>
      <c r="D225" s="25" t="s">
        <v>64</v>
      </c>
      <c r="E225" s="25" t="s">
        <v>139</v>
      </c>
      <c r="F225" s="25"/>
      <c r="G225" s="13" t="str">
        <f>VLOOKUP(E225,Cat!$A$1:$C$28,3,FALSE)</f>
        <v>Out</v>
      </c>
      <c r="H225" s="25"/>
      <c r="I225" s="25">
        <f t="shared" si="9"/>
        <v>-1617</v>
      </c>
      <c r="L225" s="28"/>
      <c r="O225" s="28"/>
    </row>
    <row r="226" spans="1:15" x14ac:dyDescent="0.4">
      <c r="A226" s="17">
        <v>44167</v>
      </c>
      <c r="B226" s="21" t="s">
        <v>141</v>
      </c>
      <c r="C226" s="12">
        <v>3649</v>
      </c>
      <c r="D226" s="7" t="s">
        <v>148</v>
      </c>
      <c r="E226" s="7" t="s">
        <v>149</v>
      </c>
      <c r="G226" s="13" t="str">
        <f>VLOOKUP(E226,Cat!$A$1:$C$28,3,FALSE)</f>
        <v>In</v>
      </c>
      <c r="I226" s="7">
        <f t="shared" si="9"/>
        <v>3649</v>
      </c>
    </row>
    <row r="227" spans="1:15" x14ac:dyDescent="0.4">
      <c r="A227" s="17">
        <v>44180</v>
      </c>
      <c r="B227" s="19" t="str">
        <f>CONCATENATE("Insurance (Meo) 2020.",TEXT(MONTH(A227),"00"))</f>
        <v>Insurance (Meo) 2020.12</v>
      </c>
      <c r="C227" s="12">
        <v>5000</v>
      </c>
      <c r="D227" s="13" t="s">
        <v>119</v>
      </c>
      <c r="E227" s="7" t="s">
        <v>163</v>
      </c>
      <c r="G227" s="13" t="str">
        <f>VLOOKUP(E227,Cat!$A$1:$C$28,3,FALSE)</f>
        <v>Out</v>
      </c>
      <c r="I227" s="7">
        <f t="shared" si="9"/>
        <v>-5000</v>
      </c>
    </row>
    <row r="228" spans="1:15" x14ac:dyDescent="0.4">
      <c r="A228" s="17">
        <v>44190</v>
      </c>
      <c r="B228" s="23" t="str">
        <f>CONCATENATE("Salary JP 2020.",TEXT(MONTH(A228),"00"))</f>
        <v>Salary JP 2020.12</v>
      </c>
      <c r="C228" s="12">
        <v>883903</v>
      </c>
      <c r="D228" s="13" t="s">
        <v>119</v>
      </c>
      <c r="E228" s="7" t="s">
        <v>162</v>
      </c>
      <c r="G228" s="13" t="str">
        <f>VLOOKUP(E228,Cat!$A$1:$C$28,3,FALSE)</f>
        <v>In</v>
      </c>
      <c r="I228" s="7">
        <f t="shared" si="9"/>
        <v>883903</v>
      </c>
    </row>
    <row r="229" spans="1:15" x14ac:dyDescent="0.4">
      <c r="A229" s="17">
        <v>44190</v>
      </c>
      <c r="B229" s="22" t="str">
        <f>CONCATENATE("House rental 2020.",TEXT(MONTH(A229),"00"))</f>
        <v>House rental 2020.12</v>
      </c>
      <c r="C229" s="12">
        <v>121000</v>
      </c>
      <c r="D229" s="13" t="s">
        <v>119</v>
      </c>
      <c r="E229" s="7" t="s">
        <v>161</v>
      </c>
      <c r="G229" s="13" t="str">
        <f>VLOOKUP(E229,Cat!$A$1:$C$28,3,FALSE)</f>
        <v>Out</v>
      </c>
      <c r="I229" s="7">
        <f t="shared" si="9"/>
        <v>-121000</v>
      </c>
    </row>
    <row r="230" spans="1:15" x14ac:dyDescent="0.4">
      <c r="A230" s="17">
        <v>44193</v>
      </c>
      <c r="B230" s="5" t="s">
        <v>69</v>
      </c>
      <c r="C230" s="12">
        <v>4631</v>
      </c>
      <c r="D230" s="13" t="s">
        <v>119</v>
      </c>
      <c r="E230" s="7" t="s">
        <v>123</v>
      </c>
      <c r="G230" s="13" t="str">
        <f>VLOOKUP(E230,Cat!$A$1:$C$28,3,FALSE)</f>
        <v>Out</v>
      </c>
      <c r="I230" s="7">
        <f t="shared" ref="I230:I234" si="10">IF(G230="Out",C230*-1,C230)</f>
        <v>-4631</v>
      </c>
    </row>
    <row r="231" spans="1:15" x14ac:dyDescent="0.4">
      <c r="A231" s="17">
        <v>44193</v>
      </c>
      <c r="B231" s="5" t="s">
        <v>69</v>
      </c>
      <c r="C231" s="12">
        <v>3649</v>
      </c>
      <c r="D231" s="13" t="s">
        <v>11</v>
      </c>
      <c r="E231" s="7" t="s">
        <v>123</v>
      </c>
      <c r="G231" s="13" t="str">
        <f>VLOOKUP(E231,Cat!$A$1:$C$28,3,FALSE)</f>
        <v>Out</v>
      </c>
      <c r="I231" s="7">
        <f t="shared" si="10"/>
        <v>-3649</v>
      </c>
    </row>
    <row r="232" spans="1:15" x14ac:dyDescent="0.4">
      <c r="A232" s="17">
        <v>44193</v>
      </c>
      <c r="B232" s="19" t="s">
        <v>160</v>
      </c>
      <c r="C232" s="12">
        <v>72125</v>
      </c>
      <c r="D232" s="13" t="s">
        <v>119</v>
      </c>
      <c r="E232" s="7" t="s">
        <v>123</v>
      </c>
      <c r="G232" s="13" t="str">
        <f>VLOOKUP(E232,Cat!$A$1:$C$28,3,FALSE)</f>
        <v>Out</v>
      </c>
      <c r="I232" s="7">
        <f t="shared" si="10"/>
        <v>-72125</v>
      </c>
    </row>
    <row r="233" spans="1:15" x14ac:dyDescent="0.4">
      <c r="A233" s="17">
        <v>44193</v>
      </c>
      <c r="B233" s="19" t="s">
        <v>164</v>
      </c>
      <c r="C233" s="29">
        <v>41270</v>
      </c>
      <c r="D233" s="13" t="s">
        <v>119</v>
      </c>
      <c r="E233" s="7" t="s">
        <v>123</v>
      </c>
      <c r="G233" s="13" t="str">
        <f>VLOOKUP(E233,Cat!$A$1:$C$28,3,FALSE)</f>
        <v>Out</v>
      </c>
      <c r="I233" s="7">
        <f t="shared" si="10"/>
        <v>-41270</v>
      </c>
    </row>
    <row r="234" spans="1:15" x14ac:dyDescent="0.4">
      <c r="A234" s="17">
        <v>44193</v>
      </c>
      <c r="B234" s="19" t="s">
        <v>164</v>
      </c>
      <c r="C234" s="29">
        <v>235</v>
      </c>
      <c r="D234" s="13" t="s">
        <v>11</v>
      </c>
      <c r="E234" s="7" t="s">
        <v>123</v>
      </c>
      <c r="G234" s="13" t="str">
        <f>VLOOKUP(E234,Cat!$A$1:$C$28,3,FALSE)</f>
        <v>Out</v>
      </c>
      <c r="I234" s="7">
        <f t="shared" si="10"/>
        <v>-235</v>
      </c>
      <c r="J234" s="31" t="s">
        <v>177</v>
      </c>
    </row>
    <row r="235" spans="1:15" x14ac:dyDescent="0.4">
      <c r="A235" s="17">
        <v>44177</v>
      </c>
      <c r="B235" s="21" t="s">
        <v>22</v>
      </c>
      <c r="C235" s="12">
        <v>13200</v>
      </c>
      <c r="D235" s="13" t="s">
        <v>42</v>
      </c>
      <c r="E235" s="7" t="s">
        <v>126</v>
      </c>
      <c r="G235" s="13" t="str">
        <f>VLOOKUP(E235,Cat!$A$1:$C$28,3,FALSE)</f>
        <v>Out</v>
      </c>
      <c r="I235" s="7">
        <f t="shared" ref="I235:I251" si="11">IF(G235="Out",C235*-1,C235)</f>
        <v>-13200</v>
      </c>
    </row>
    <row r="236" spans="1:15" x14ac:dyDescent="0.4">
      <c r="A236" s="17">
        <v>44177</v>
      </c>
      <c r="B236" s="7" t="s">
        <v>22</v>
      </c>
      <c r="C236" s="12">
        <v>58</v>
      </c>
      <c r="D236" s="13" t="s">
        <v>7</v>
      </c>
      <c r="E236" s="7" t="s">
        <v>125</v>
      </c>
      <c r="F236" s="13" t="s">
        <v>37</v>
      </c>
      <c r="G236" s="13" t="str">
        <f>VLOOKUP(E236,Cat!$A$1:$C$28,3,FALSE)</f>
        <v>In</v>
      </c>
      <c r="I236" s="7">
        <f t="shared" si="11"/>
        <v>58</v>
      </c>
    </row>
    <row r="237" spans="1:15" x14ac:dyDescent="0.4">
      <c r="A237" s="17">
        <v>44177</v>
      </c>
      <c r="B237" s="7" t="s">
        <v>22</v>
      </c>
      <c r="C237" s="12">
        <v>58</v>
      </c>
      <c r="D237" s="13" t="s">
        <v>119</v>
      </c>
      <c r="E237" s="7" t="s">
        <v>129</v>
      </c>
      <c r="F237" s="13" t="s">
        <v>36</v>
      </c>
      <c r="G237" s="13" t="str">
        <f>VLOOKUP(E237,Cat!$A$1:$C$28,3,FALSE)</f>
        <v>Out</v>
      </c>
      <c r="I237" s="7">
        <f t="shared" si="11"/>
        <v>-58</v>
      </c>
    </row>
    <row r="238" spans="1:15" x14ac:dyDescent="0.4">
      <c r="A238" s="17">
        <v>44178</v>
      </c>
      <c r="B238" s="21" t="s">
        <v>142</v>
      </c>
      <c r="C238" s="12">
        <v>10000000</v>
      </c>
      <c r="D238" s="13" t="s">
        <v>42</v>
      </c>
      <c r="E238" s="7" t="s">
        <v>125</v>
      </c>
      <c r="G238" s="13" t="str">
        <f>VLOOKUP(E238,Cat!$A$1:$C$28,3,FALSE)</f>
        <v>In</v>
      </c>
      <c r="I238" s="7">
        <f t="shared" si="11"/>
        <v>10000000</v>
      </c>
    </row>
    <row r="239" spans="1:15" x14ac:dyDescent="0.4">
      <c r="A239" s="17">
        <v>44178</v>
      </c>
      <c r="B239" s="21" t="s">
        <v>142</v>
      </c>
      <c r="C239" s="12">
        <v>43929</v>
      </c>
      <c r="D239" s="13" t="s">
        <v>7</v>
      </c>
      <c r="E239" s="7" t="s">
        <v>126</v>
      </c>
      <c r="G239" s="13" t="str">
        <f>VLOOKUP(E239,Cat!$A$1:$C$28,3,FALSE)</f>
        <v>Out</v>
      </c>
      <c r="I239" s="7">
        <f t="shared" si="11"/>
        <v>-43929</v>
      </c>
    </row>
    <row r="240" spans="1:15" x14ac:dyDescent="0.4">
      <c r="A240" s="17">
        <v>44178</v>
      </c>
      <c r="B240" s="21" t="s">
        <v>142</v>
      </c>
      <c r="C240" s="12">
        <v>43929</v>
      </c>
      <c r="D240" s="13" t="s">
        <v>119</v>
      </c>
      <c r="E240" s="7" t="s">
        <v>149</v>
      </c>
      <c r="G240" s="13" t="str">
        <f>VLOOKUP(E240,Cat!$A$1:$C$28,3,FALSE)</f>
        <v>In</v>
      </c>
      <c r="I240" s="7">
        <f t="shared" si="11"/>
        <v>43929</v>
      </c>
    </row>
    <row r="241" spans="1:10" x14ac:dyDescent="0.4">
      <c r="A241" s="17">
        <v>44180</v>
      </c>
      <c r="B241" s="21" t="s">
        <v>143</v>
      </c>
      <c r="C241" s="12">
        <v>197041</v>
      </c>
      <c r="D241" s="13" t="s">
        <v>42</v>
      </c>
      <c r="E241" s="7" t="s">
        <v>150</v>
      </c>
      <c r="G241" s="13" t="str">
        <f>VLOOKUP(E241,Cat!$A$1:$C$28,3,FALSE)</f>
        <v>In</v>
      </c>
      <c r="I241" s="7">
        <f t="shared" si="11"/>
        <v>197041</v>
      </c>
    </row>
    <row r="242" spans="1:10" x14ac:dyDescent="0.4">
      <c r="A242" s="17">
        <v>44181</v>
      </c>
      <c r="B242" s="21" t="s">
        <v>144</v>
      </c>
      <c r="C242" s="12">
        <v>402200</v>
      </c>
      <c r="D242" s="13" t="s">
        <v>42</v>
      </c>
      <c r="E242" s="7" t="s">
        <v>151</v>
      </c>
      <c r="G242" s="13" t="str">
        <f>VLOOKUP(E242,Cat!$A$1:$C$28,3,FALSE)</f>
        <v>Out</v>
      </c>
      <c r="I242" s="7">
        <f t="shared" si="11"/>
        <v>-402200</v>
      </c>
    </row>
    <row r="243" spans="1:10" x14ac:dyDescent="0.4">
      <c r="A243" s="17">
        <v>44181</v>
      </c>
      <c r="B243" s="21" t="s">
        <v>144</v>
      </c>
      <c r="C243" s="12">
        <v>1767</v>
      </c>
      <c r="D243" s="7" t="s">
        <v>153</v>
      </c>
      <c r="E243" s="7" t="s">
        <v>125</v>
      </c>
      <c r="G243" s="13" t="str">
        <f>VLOOKUP(E243,Cat!$A$1:$C$28,3,FALSE)</f>
        <v>In</v>
      </c>
      <c r="I243" s="7">
        <f t="shared" si="11"/>
        <v>1767</v>
      </c>
    </row>
    <row r="244" spans="1:10" x14ac:dyDescent="0.4">
      <c r="A244" s="17">
        <v>44181</v>
      </c>
      <c r="B244" s="21" t="s">
        <v>144</v>
      </c>
      <c r="C244" s="12">
        <v>1767</v>
      </c>
      <c r="D244" s="13" t="s">
        <v>119</v>
      </c>
      <c r="E244" s="7" t="s">
        <v>159</v>
      </c>
      <c r="G244" s="13" t="str">
        <f>VLOOKUP(E244,Cat!$A$1:$C$28,3,FALSE)</f>
        <v>Out</v>
      </c>
      <c r="I244" s="7">
        <f t="shared" si="11"/>
        <v>-1767</v>
      </c>
    </row>
    <row r="245" spans="1:10" x14ac:dyDescent="0.4">
      <c r="A245" s="17">
        <v>44181</v>
      </c>
      <c r="B245" s="21" t="s">
        <v>145</v>
      </c>
      <c r="C245" s="12">
        <v>2502200</v>
      </c>
      <c r="D245" s="13" t="s">
        <v>42</v>
      </c>
      <c r="E245" s="7" t="s">
        <v>151</v>
      </c>
      <c r="G245" s="13" t="str">
        <f>VLOOKUP(E245,Cat!$A$1:$C$28,3,FALSE)</f>
        <v>Out</v>
      </c>
      <c r="I245" s="7">
        <f t="shared" si="11"/>
        <v>-2502200</v>
      </c>
    </row>
    <row r="246" spans="1:10" ht="18.75" customHeight="1" x14ac:dyDescent="0.4">
      <c r="A246" s="17">
        <v>44181</v>
      </c>
      <c r="B246" s="21" t="s">
        <v>145</v>
      </c>
      <c r="C246" s="12">
        <v>10992</v>
      </c>
      <c r="D246" s="7" t="s">
        <v>153</v>
      </c>
      <c r="E246" s="7" t="s">
        <v>125</v>
      </c>
      <c r="G246" s="13" t="str">
        <f>VLOOKUP(E246,Cat!$A$1:$C$28,3,FALSE)</f>
        <v>In</v>
      </c>
      <c r="I246" s="7">
        <f t="shared" si="11"/>
        <v>10992</v>
      </c>
    </row>
    <row r="247" spans="1:10" ht="18.75" customHeight="1" x14ac:dyDescent="0.4">
      <c r="A247" s="17">
        <v>44181</v>
      </c>
      <c r="B247" s="21" t="s">
        <v>145</v>
      </c>
      <c r="C247" s="12">
        <v>10992</v>
      </c>
      <c r="D247" s="13" t="s">
        <v>119</v>
      </c>
      <c r="E247" s="7" t="s">
        <v>159</v>
      </c>
      <c r="G247" s="13" t="str">
        <f>VLOOKUP(E247,Cat!$A$1:$C$28,3,FALSE)</f>
        <v>Out</v>
      </c>
      <c r="I247" s="7">
        <f t="shared" si="11"/>
        <v>-10992</v>
      </c>
    </row>
    <row r="248" spans="1:10" x14ac:dyDescent="0.4">
      <c r="A248" s="17">
        <v>44186</v>
      </c>
      <c r="B248" s="21" t="s">
        <v>146</v>
      </c>
      <c r="C248" s="12">
        <v>2900000</v>
      </c>
      <c r="D248" s="13" t="s">
        <v>42</v>
      </c>
      <c r="E248" s="7" t="s">
        <v>125</v>
      </c>
      <c r="G248" s="13" t="str">
        <f>VLOOKUP(E248,Cat!$A$1:$C$28,3,FALSE)</f>
        <v>In</v>
      </c>
      <c r="I248" s="7">
        <f t="shared" si="11"/>
        <v>2900000</v>
      </c>
    </row>
    <row r="249" spans="1:10" x14ac:dyDescent="0.4">
      <c r="A249" s="17">
        <v>44186</v>
      </c>
      <c r="B249" s="21" t="s">
        <v>146</v>
      </c>
      <c r="C249" s="12">
        <v>12739</v>
      </c>
      <c r="D249" s="7" t="s">
        <v>153</v>
      </c>
      <c r="E249" s="7" t="s">
        <v>151</v>
      </c>
      <c r="G249" s="13" t="str">
        <f>VLOOKUP(E249,Cat!$A$1:$C$28,3,FALSE)</f>
        <v>Out</v>
      </c>
      <c r="I249" s="7">
        <f t="shared" si="11"/>
        <v>-12739</v>
      </c>
    </row>
    <row r="250" spans="1:10" x14ac:dyDescent="0.4">
      <c r="A250" s="17">
        <v>44186</v>
      </c>
      <c r="B250" s="21" t="s">
        <v>146</v>
      </c>
      <c r="C250" s="12">
        <v>12739</v>
      </c>
      <c r="D250" s="13" t="s">
        <v>119</v>
      </c>
      <c r="E250" s="7" t="s">
        <v>158</v>
      </c>
      <c r="G250" s="13" t="str">
        <f>VLOOKUP(E250,Cat!$A$1:$C$28,3,FALSE)</f>
        <v>In</v>
      </c>
      <c r="I250" s="7">
        <f t="shared" si="11"/>
        <v>12739</v>
      </c>
    </row>
    <row r="251" spans="1:10" x14ac:dyDescent="0.4">
      <c r="A251" s="17">
        <v>44187</v>
      </c>
      <c r="B251" t="s">
        <v>143</v>
      </c>
      <c r="C251" s="12">
        <v>123151</v>
      </c>
      <c r="D251" s="13" t="s">
        <v>42</v>
      </c>
      <c r="E251" s="7" t="s">
        <v>150</v>
      </c>
      <c r="G251" s="13" t="str">
        <f>VLOOKUP(E251,Cat!$A$1:$C$28,3,FALSE)</f>
        <v>In</v>
      </c>
      <c r="I251" s="7">
        <f t="shared" si="11"/>
        <v>123151</v>
      </c>
    </row>
    <row r="252" spans="1:10" x14ac:dyDescent="0.4">
      <c r="A252" s="17">
        <v>44191</v>
      </c>
      <c r="B252" t="s">
        <v>147</v>
      </c>
      <c r="C252" s="12">
        <v>502200</v>
      </c>
      <c r="D252" s="13" t="s">
        <v>42</v>
      </c>
      <c r="E252" s="7" t="s">
        <v>151</v>
      </c>
      <c r="G252" s="13" t="str">
        <f>VLOOKUP(E252,Cat!$A$1:$C$28,3,FALSE)</f>
        <v>Out</v>
      </c>
      <c r="I252" s="7">
        <f t="shared" ref="I252:I257" si="12">IF(G252="Out",C252*-1,C252)</f>
        <v>-502200</v>
      </c>
    </row>
    <row r="253" spans="1:10" x14ac:dyDescent="0.4">
      <c r="A253" s="17">
        <v>44191</v>
      </c>
      <c r="B253" t="s">
        <v>147</v>
      </c>
      <c r="C253" s="12">
        <v>2500</v>
      </c>
      <c r="D253" s="7" t="s">
        <v>148</v>
      </c>
      <c r="E253" s="7" t="s">
        <v>156</v>
      </c>
      <c r="G253" s="13" t="str">
        <f>VLOOKUP(E253,Cat!$A$1:$C$28,3,FALSE)</f>
        <v>Out</v>
      </c>
      <c r="I253" s="7">
        <f t="shared" si="12"/>
        <v>-2500</v>
      </c>
    </row>
    <row r="254" spans="1:10" x14ac:dyDescent="0.4">
      <c r="A254" s="17">
        <v>44191</v>
      </c>
      <c r="B254" t="s">
        <v>147</v>
      </c>
      <c r="C254" s="12">
        <v>2500</v>
      </c>
      <c r="D254" s="7" t="s">
        <v>153</v>
      </c>
      <c r="E254" s="7" t="s">
        <v>125</v>
      </c>
      <c r="G254" s="13" t="str">
        <f>VLOOKUP(E254,Cat!$A$1:$C$28,3,FALSE)</f>
        <v>In</v>
      </c>
      <c r="I254" s="7">
        <f t="shared" si="12"/>
        <v>2500</v>
      </c>
    </row>
    <row r="255" spans="1:10" x14ac:dyDescent="0.4">
      <c r="A255" s="17">
        <v>44197</v>
      </c>
      <c r="B255" s="18" t="s">
        <v>152</v>
      </c>
      <c r="C255" s="12">
        <v>577</v>
      </c>
      <c r="D255" s="13" t="s">
        <v>42</v>
      </c>
      <c r="E255" s="20" t="s">
        <v>125</v>
      </c>
      <c r="G255" s="13" t="str">
        <f>VLOOKUP(E255,Cat!$A$1:$C$28,3,FALSE)</f>
        <v>In</v>
      </c>
      <c r="I255" s="7">
        <f t="shared" si="12"/>
        <v>577</v>
      </c>
      <c r="J255" s="31" t="s">
        <v>215</v>
      </c>
    </row>
    <row r="256" spans="1:10" x14ac:dyDescent="0.4">
      <c r="A256" s="17">
        <v>44197</v>
      </c>
      <c r="B256" s="18" t="s">
        <v>152</v>
      </c>
      <c r="C256" s="12">
        <v>300</v>
      </c>
      <c r="D256" s="7" t="s">
        <v>153</v>
      </c>
      <c r="E256" s="20" t="s">
        <v>126</v>
      </c>
      <c r="G256" s="13" t="str">
        <f>VLOOKUP(E256,Cat!$A$1:$C$28,3,FALSE)</f>
        <v>Out</v>
      </c>
      <c r="I256" s="7">
        <f t="shared" ref="I256" si="13">IF(G256="Out",C256*-1,C256)</f>
        <v>-300</v>
      </c>
    </row>
    <row r="257" spans="1:15" x14ac:dyDescent="0.4">
      <c r="A257" s="17">
        <v>44197</v>
      </c>
      <c r="B257" s="18" t="s">
        <v>152</v>
      </c>
      <c r="C257" s="12">
        <v>300</v>
      </c>
      <c r="D257" s="7" t="s">
        <v>148</v>
      </c>
      <c r="E257" s="7" t="s">
        <v>121</v>
      </c>
      <c r="G257" s="13" t="str">
        <f>VLOOKUP(E257,Cat!$A$1:$C$28,3,FALSE)</f>
        <v>In</v>
      </c>
      <c r="I257" s="7">
        <f t="shared" si="12"/>
        <v>300</v>
      </c>
    </row>
    <row r="258" spans="1:15" x14ac:dyDescent="0.4">
      <c r="A258" s="17">
        <v>44196</v>
      </c>
      <c r="B258" s="22" t="str">
        <f>CONCATENATE("Meo 2020.",TEXT(MONTH(A258),"00"))</f>
        <v>Meo 2020.12</v>
      </c>
      <c r="C258" s="12">
        <v>10000</v>
      </c>
      <c r="D258" s="7" t="s">
        <v>148</v>
      </c>
      <c r="E258" s="7" t="s">
        <v>149</v>
      </c>
      <c r="G258" s="13" t="str">
        <f>VLOOKUP(E258,Cat!$A$1:$C$28,3,FALSE)</f>
        <v>In</v>
      </c>
      <c r="I258" s="7">
        <f t="shared" ref="I258:I285" si="14">IF(G258="Out",C258*-1,C258)</f>
        <v>10000</v>
      </c>
    </row>
    <row r="259" spans="1:15" x14ac:dyDescent="0.4">
      <c r="A259" s="17">
        <v>44196</v>
      </c>
      <c r="B259" s="22" t="str">
        <f>CONCATENATE("Meo 2020.",TEXT(MONTH(A259),"00"))</f>
        <v>Meo 2020.12</v>
      </c>
      <c r="C259" s="12">
        <v>10000</v>
      </c>
      <c r="D259" s="13" t="s">
        <v>119</v>
      </c>
      <c r="E259" s="7" t="s">
        <v>157</v>
      </c>
      <c r="G259" s="13" t="str">
        <f>VLOOKUP(E259,Cat!$A$1:$C$28,3,FALSE)</f>
        <v>Out</v>
      </c>
      <c r="I259" s="7">
        <f t="shared" si="14"/>
        <v>-10000</v>
      </c>
    </row>
    <row r="260" spans="1:15" x14ac:dyDescent="0.4">
      <c r="A260" s="33">
        <v>44197</v>
      </c>
      <c r="B260" s="19" t="s">
        <v>31</v>
      </c>
      <c r="C260" s="12">
        <v>673729</v>
      </c>
      <c r="D260" s="13" t="s">
        <v>119</v>
      </c>
      <c r="E260" s="7" t="s">
        <v>151</v>
      </c>
      <c r="G260" s="13" t="str">
        <f>VLOOKUP(E260,Cat!$A$1:$C$28,3,FALSE)</f>
        <v>Out</v>
      </c>
      <c r="I260" s="7">
        <f t="shared" si="14"/>
        <v>-673729</v>
      </c>
    </row>
    <row r="261" spans="1:15" s="39" customFormat="1" x14ac:dyDescent="0.4">
      <c r="A261" s="34">
        <v>44197</v>
      </c>
      <c r="B261" s="35" t="s">
        <v>31</v>
      </c>
      <c r="C261" s="36">
        <v>673729</v>
      </c>
      <c r="D261" s="37" t="s">
        <v>120</v>
      </c>
      <c r="E261" s="38" t="s">
        <v>125</v>
      </c>
      <c r="F261" s="38"/>
      <c r="G261" s="13" t="str">
        <f>VLOOKUP(E261,Cat!$A$1:$C$28,3,FALSE)</f>
        <v>In</v>
      </c>
      <c r="H261" s="38"/>
      <c r="I261" s="38">
        <f t="shared" si="14"/>
        <v>673729</v>
      </c>
      <c r="L261" s="40"/>
      <c r="O261" s="40"/>
    </row>
    <row r="262" spans="1:15" x14ac:dyDescent="0.4">
      <c r="A262" s="33">
        <v>44139</v>
      </c>
      <c r="B262" s="21" t="s">
        <v>165</v>
      </c>
      <c r="C262" s="12">
        <v>176390</v>
      </c>
      <c r="D262" s="13" t="s">
        <v>119</v>
      </c>
      <c r="E262" s="7" t="s">
        <v>48</v>
      </c>
      <c r="G262" s="13" t="str">
        <f>VLOOKUP(E262,Cat!$A$1:$C$28,3,FALSE)</f>
        <v>Out</v>
      </c>
      <c r="I262" s="7">
        <f t="shared" si="14"/>
        <v>-176390</v>
      </c>
    </row>
    <row r="263" spans="1:15" x14ac:dyDescent="0.4">
      <c r="A263" s="33">
        <v>44139</v>
      </c>
      <c r="B263" s="21" t="s">
        <v>166</v>
      </c>
      <c r="C263" s="12">
        <v>440</v>
      </c>
      <c r="D263" s="13" t="s">
        <v>119</v>
      </c>
      <c r="E263" s="7" t="s">
        <v>48</v>
      </c>
      <c r="G263" s="13" t="str">
        <f>VLOOKUP(E263,Cat!$A$1:$C$28,3,FALSE)</f>
        <v>Out</v>
      </c>
      <c r="I263" s="7">
        <f t="shared" si="14"/>
        <v>-440</v>
      </c>
    </row>
    <row r="264" spans="1:15" x14ac:dyDescent="0.4">
      <c r="A264" s="33">
        <v>44140</v>
      </c>
      <c r="B264" s="21" t="s">
        <v>167</v>
      </c>
      <c r="C264" s="12">
        <v>10000</v>
      </c>
      <c r="D264" s="7" t="s">
        <v>148</v>
      </c>
      <c r="E264" s="7" t="s">
        <v>151</v>
      </c>
      <c r="G264" s="13" t="str">
        <f>VLOOKUP(E264,Cat!$A$1:$C$28,3,FALSE)</f>
        <v>Out</v>
      </c>
      <c r="I264" s="7">
        <f t="shared" si="14"/>
        <v>-10000</v>
      </c>
    </row>
    <row r="265" spans="1:15" x14ac:dyDescent="0.4">
      <c r="A265" s="33">
        <v>44150</v>
      </c>
      <c r="B265" s="19" t="str">
        <f>CONCATENATE("Insurance (Meo) 2020.",TEXT(MONTH(A265),"00"))</f>
        <v>Insurance (Meo) 2020.11</v>
      </c>
      <c r="C265" s="12">
        <v>5000</v>
      </c>
      <c r="D265" s="13" t="s">
        <v>119</v>
      </c>
      <c r="E265" s="7" t="s">
        <v>122</v>
      </c>
      <c r="G265" s="13" t="str">
        <f>VLOOKUP(E265,Cat!$A$1:$C$28,3,FALSE)</f>
        <v>Out</v>
      </c>
      <c r="I265" s="7">
        <f t="shared" si="14"/>
        <v>-5000</v>
      </c>
    </row>
    <row r="266" spans="1:15" x14ac:dyDescent="0.4">
      <c r="A266" s="33">
        <v>44152</v>
      </c>
      <c r="B266" s="22" t="s">
        <v>168</v>
      </c>
      <c r="C266" s="12">
        <v>50500</v>
      </c>
      <c r="D266" s="13" t="s">
        <v>119</v>
      </c>
      <c r="E266" s="7" t="s">
        <v>44</v>
      </c>
      <c r="G266" s="13" t="str">
        <f>VLOOKUP(E266,Cat!$A$1:$C$28,3,FALSE)</f>
        <v>In</v>
      </c>
      <c r="I266" s="7">
        <f t="shared" si="14"/>
        <v>50500</v>
      </c>
    </row>
    <row r="267" spans="1:15" x14ac:dyDescent="0.4">
      <c r="A267" s="33">
        <v>44160</v>
      </c>
      <c r="B267" s="23" t="str">
        <f>CONCATENATE("Salary JP 2020.",TEXT(MONTH(A267),"00"))</f>
        <v>Salary JP 2020.11</v>
      </c>
      <c r="C267" s="12">
        <v>641923</v>
      </c>
      <c r="D267" s="13" t="s">
        <v>119</v>
      </c>
      <c r="E267" s="7" t="s">
        <v>133</v>
      </c>
      <c r="G267" s="13" t="str">
        <f>VLOOKUP(E267,Cat!$A$1:$C$28,3,FALSE)</f>
        <v>In</v>
      </c>
      <c r="I267" s="7">
        <f t="shared" si="14"/>
        <v>641923</v>
      </c>
    </row>
    <row r="268" spans="1:15" x14ac:dyDescent="0.4">
      <c r="A268" s="33">
        <v>44160</v>
      </c>
      <c r="B268" s="22" t="str">
        <f>CONCATENATE("House rental 2020.",TEXT(MONTH(A268),"00"))</f>
        <v>House rental 2020.11</v>
      </c>
      <c r="C268" s="12">
        <v>121000</v>
      </c>
      <c r="D268" s="13" t="s">
        <v>119</v>
      </c>
      <c r="E268" s="7" t="s">
        <v>47</v>
      </c>
      <c r="G268" s="13" t="str">
        <f>VLOOKUP(E268,Cat!$A$1:$C$28,3,FALSE)</f>
        <v>Out</v>
      </c>
      <c r="I268" s="7">
        <f t="shared" si="14"/>
        <v>-121000</v>
      </c>
    </row>
    <row r="269" spans="1:15" x14ac:dyDescent="0.4">
      <c r="A269" s="33">
        <v>44161</v>
      </c>
      <c r="B269" s="19" t="s">
        <v>180</v>
      </c>
      <c r="C269" s="12">
        <v>11986</v>
      </c>
      <c r="D269" s="13" t="s">
        <v>119</v>
      </c>
      <c r="E269" s="7" t="s">
        <v>123</v>
      </c>
      <c r="G269" s="13" t="str">
        <f>VLOOKUP(E269,Cat!$A$1:$C$28,3,FALSE)</f>
        <v>Out</v>
      </c>
      <c r="I269" s="7">
        <f t="shared" si="14"/>
        <v>-11986</v>
      </c>
    </row>
    <row r="270" spans="1:15" x14ac:dyDescent="0.4">
      <c r="A270" s="33">
        <v>44161</v>
      </c>
      <c r="B270" s="19" t="s">
        <v>180</v>
      </c>
      <c r="C270" s="12">
        <v>107</v>
      </c>
      <c r="D270" s="7" t="s">
        <v>148</v>
      </c>
      <c r="E270" s="7" t="s">
        <v>123</v>
      </c>
      <c r="G270" s="13" t="str">
        <f>VLOOKUP(E270,Cat!$A$1:$C$28,3,FALSE)</f>
        <v>Out</v>
      </c>
      <c r="I270" s="7">
        <f t="shared" si="14"/>
        <v>-107</v>
      </c>
    </row>
    <row r="271" spans="1:15" x14ac:dyDescent="0.4">
      <c r="A271" s="33">
        <v>44162</v>
      </c>
      <c r="B271" s="19" t="s">
        <v>160</v>
      </c>
      <c r="C271" s="12">
        <v>78829</v>
      </c>
      <c r="D271" s="13" t="s">
        <v>119</v>
      </c>
      <c r="E271" s="7" t="s">
        <v>123</v>
      </c>
      <c r="G271" s="13" t="str">
        <f>VLOOKUP(E271,Cat!$A$1:$C$28,3,FALSE)</f>
        <v>Out</v>
      </c>
      <c r="I271" s="7">
        <f t="shared" si="14"/>
        <v>-78829</v>
      </c>
    </row>
    <row r="272" spans="1:15" x14ac:dyDescent="0.4">
      <c r="A272" s="33">
        <v>44162</v>
      </c>
      <c r="B272" s="19" t="s">
        <v>164</v>
      </c>
      <c r="C272" s="12">
        <v>49412</v>
      </c>
      <c r="D272" s="13" t="s">
        <v>119</v>
      </c>
      <c r="E272" s="7" t="s">
        <v>123</v>
      </c>
      <c r="G272" s="13" t="str">
        <f>VLOOKUP(E272,Cat!$A$1:$C$28,3,FALSE)</f>
        <v>Out</v>
      </c>
      <c r="I272" s="7">
        <f t="shared" si="14"/>
        <v>-49412</v>
      </c>
    </row>
    <row r="273" spans="1:10" x14ac:dyDescent="0.4">
      <c r="A273" s="33">
        <v>44162</v>
      </c>
      <c r="B273" s="19" t="s">
        <v>164</v>
      </c>
      <c r="C273" s="12">
        <v>1130</v>
      </c>
      <c r="D273" s="7" t="s">
        <v>148</v>
      </c>
      <c r="E273" s="7" t="s">
        <v>123</v>
      </c>
      <c r="G273" s="13" t="str">
        <f>VLOOKUP(E273,Cat!$A$1:$C$28,3,FALSE)</f>
        <v>Out</v>
      </c>
      <c r="I273" s="7">
        <f t="shared" si="14"/>
        <v>-1130</v>
      </c>
    </row>
    <row r="274" spans="1:10" x14ac:dyDescent="0.4">
      <c r="A274" s="33">
        <v>44136</v>
      </c>
      <c r="B274" s="21" t="s">
        <v>22</v>
      </c>
      <c r="C274" s="12">
        <v>24200</v>
      </c>
      <c r="D274" s="7" t="s">
        <v>42</v>
      </c>
      <c r="E274" s="7" t="s">
        <v>151</v>
      </c>
      <c r="G274" s="13" t="str">
        <f>VLOOKUP(E274,Cat!$A$1:$C$28,3,FALSE)</f>
        <v>Out</v>
      </c>
      <c r="I274" s="7">
        <f t="shared" si="14"/>
        <v>-24200</v>
      </c>
    </row>
    <row r="275" spans="1:10" x14ac:dyDescent="0.4">
      <c r="A275" s="17">
        <v>44177</v>
      </c>
      <c r="B275" s="7" t="s">
        <v>22</v>
      </c>
      <c r="C275" s="12">
        <v>111</v>
      </c>
      <c r="D275" s="13" t="s">
        <v>7</v>
      </c>
      <c r="E275" s="7" t="s">
        <v>125</v>
      </c>
      <c r="F275" s="13" t="s">
        <v>37</v>
      </c>
      <c r="G275" s="13" t="str">
        <f>VLOOKUP(E275,Cat!$A$1:$C$28,3,FALSE)</f>
        <v>In</v>
      </c>
      <c r="I275" s="7">
        <f t="shared" ref="I275" si="15">IF(G275="Out",C275*-1,C275)</f>
        <v>111</v>
      </c>
    </row>
    <row r="276" spans="1:10" x14ac:dyDescent="0.4">
      <c r="A276" s="17">
        <v>44177</v>
      </c>
      <c r="B276" s="7" t="s">
        <v>22</v>
      </c>
      <c r="C276" s="12">
        <v>111</v>
      </c>
      <c r="D276" s="13" t="s">
        <v>119</v>
      </c>
      <c r="E276" s="7" t="s">
        <v>129</v>
      </c>
      <c r="F276" s="13" t="s">
        <v>36</v>
      </c>
      <c r="G276" s="13" t="str">
        <f>VLOOKUP(E276,Cat!$A$1:$C$28,3,FALSE)</f>
        <v>Out</v>
      </c>
      <c r="I276" s="7">
        <f t="shared" si="14"/>
        <v>-111</v>
      </c>
    </row>
    <row r="277" spans="1:10" x14ac:dyDescent="0.4">
      <c r="A277" s="33">
        <v>44137</v>
      </c>
      <c r="B277" s="19" t="s">
        <v>169</v>
      </c>
      <c r="C277" s="12">
        <v>196423</v>
      </c>
      <c r="D277" s="13" t="s">
        <v>42</v>
      </c>
      <c r="E277" s="7" t="s">
        <v>125</v>
      </c>
      <c r="G277" s="13" t="str">
        <f>VLOOKUP(E277,Cat!$A$1:$C$28,3,FALSE)</f>
        <v>In</v>
      </c>
      <c r="I277" s="7">
        <f t="shared" si="14"/>
        <v>196423</v>
      </c>
    </row>
    <row r="278" spans="1:10" x14ac:dyDescent="0.4">
      <c r="A278" s="33">
        <v>44137</v>
      </c>
      <c r="B278" s="19" t="s">
        <v>169</v>
      </c>
      <c r="C278" s="12">
        <v>2000</v>
      </c>
      <c r="D278" s="7" t="s">
        <v>153</v>
      </c>
      <c r="E278" s="7" t="s">
        <v>151</v>
      </c>
      <c r="G278" s="13" t="str">
        <f>VLOOKUP(E278,Cat!$A$1:$C$28,3,FALSE)</f>
        <v>Out</v>
      </c>
      <c r="I278" s="7">
        <f t="shared" si="14"/>
        <v>-2000</v>
      </c>
    </row>
    <row r="279" spans="1:10" x14ac:dyDescent="0.4">
      <c r="A279" s="33">
        <v>44137</v>
      </c>
      <c r="B279" s="19" t="s">
        <v>169</v>
      </c>
      <c r="C279" s="12">
        <v>2000</v>
      </c>
      <c r="D279" s="13" t="s">
        <v>78</v>
      </c>
      <c r="E279" s="7" t="s">
        <v>158</v>
      </c>
      <c r="G279" s="13" t="str">
        <f>VLOOKUP(E279,Cat!$A$1:$C$28,3,FALSE)</f>
        <v>In</v>
      </c>
      <c r="I279" s="7">
        <f t="shared" si="14"/>
        <v>2000</v>
      </c>
    </row>
    <row r="280" spans="1:10" x14ac:dyDescent="0.4">
      <c r="A280" s="33">
        <v>44151</v>
      </c>
      <c r="B280" s="21" t="s">
        <v>170</v>
      </c>
      <c r="C280" s="12">
        <v>217425</v>
      </c>
      <c r="D280" s="13" t="s">
        <v>42</v>
      </c>
      <c r="E280" s="7" t="s">
        <v>110</v>
      </c>
      <c r="G280" s="13" t="str">
        <f>VLOOKUP(E280,Cat!$A$1:$C$28,3,FALSE)</f>
        <v>In</v>
      </c>
      <c r="I280" s="7">
        <f t="shared" si="14"/>
        <v>217425</v>
      </c>
    </row>
    <row r="281" spans="1:10" x14ac:dyDescent="0.4">
      <c r="A281" s="33">
        <v>44158</v>
      </c>
      <c r="B281" s="21" t="s">
        <v>170</v>
      </c>
      <c r="C281" s="12">
        <v>135890</v>
      </c>
      <c r="D281" s="13" t="s">
        <v>42</v>
      </c>
      <c r="E281" s="7" t="s">
        <v>110</v>
      </c>
      <c r="G281" s="13" t="str">
        <f>VLOOKUP(E281,Cat!$A$1:$C$28,3,FALSE)</f>
        <v>In</v>
      </c>
      <c r="I281" s="7">
        <f t="shared" si="14"/>
        <v>135890</v>
      </c>
    </row>
    <row r="282" spans="1:10" x14ac:dyDescent="0.4">
      <c r="A282" s="33">
        <v>44160</v>
      </c>
      <c r="B282" s="21" t="s">
        <v>170</v>
      </c>
      <c r="C282" s="12">
        <v>77</v>
      </c>
      <c r="D282" s="13" t="s">
        <v>42</v>
      </c>
      <c r="E282" s="7" t="s">
        <v>110</v>
      </c>
      <c r="G282" s="13" t="str">
        <f>VLOOKUP(E282,Cat!$A$1:$C$28,3,FALSE)</f>
        <v>In</v>
      </c>
      <c r="I282" s="7">
        <f t="shared" si="14"/>
        <v>77</v>
      </c>
    </row>
    <row r="283" spans="1:10" x14ac:dyDescent="0.4">
      <c r="A283" s="33">
        <v>44165</v>
      </c>
      <c r="B283" s="22" t="str">
        <f>CONCATENATE("Meo 2020.",TEXT(MONTH(A283),"00"))</f>
        <v>Meo 2020.11</v>
      </c>
      <c r="C283" s="12">
        <v>10000</v>
      </c>
      <c r="D283" s="7" t="s">
        <v>148</v>
      </c>
      <c r="E283" s="7" t="s">
        <v>149</v>
      </c>
      <c r="G283" s="13" t="str">
        <f>VLOOKUP(E283,Cat!$A$1:$C$28,3,FALSE)</f>
        <v>In</v>
      </c>
      <c r="I283" s="7">
        <f t="shared" si="14"/>
        <v>10000</v>
      </c>
    </row>
    <row r="284" spans="1:10" x14ac:dyDescent="0.4">
      <c r="A284" s="33">
        <v>44165</v>
      </c>
      <c r="B284" s="22" t="str">
        <f>CONCATENATE("Meo 2020.",TEXT(MONTH(A284),"00"))</f>
        <v>Meo 2020.11</v>
      </c>
      <c r="C284" s="12">
        <v>10000</v>
      </c>
      <c r="D284" s="13" t="s">
        <v>119</v>
      </c>
      <c r="E284" s="7" t="s">
        <v>157</v>
      </c>
      <c r="G284" s="13" t="str">
        <f>VLOOKUP(E284,Cat!$A$1:$C$28,3,FALSE)</f>
        <v>Out</v>
      </c>
      <c r="I284" s="7">
        <f t="shared" si="14"/>
        <v>-10000</v>
      </c>
    </row>
    <row r="285" spans="1:10" x14ac:dyDescent="0.4">
      <c r="A285" s="33">
        <v>44165</v>
      </c>
      <c r="B285" s="19" t="s">
        <v>31</v>
      </c>
      <c r="C285" s="12">
        <v>239255</v>
      </c>
      <c r="D285" s="13" t="s">
        <v>119</v>
      </c>
      <c r="E285" s="7" t="s">
        <v>151</v>
      </c>
      <c r="G285" s="13" t="str">
        <f>VLOOKUP(E285,Cat!$A$1:$C$28,3,FALSE)</f>
        <v>Out</v>
      </c>
      <c r="I285" s="7">
        <f t="shared" si="14"/>
        <v>-239255</v>
      </c>
    </row>
    <row r="286" spans="1:10" x14ac:dyDescent="0.4">
      <c r="A286" s="43">
        <v>44165</v>
      </c>
      <c r="B286" s="44" t="s">
        <v>31</v>
      </c>
      <c r="C286" s="45">
        <v>239255</v>
      </c>
      <c r="D286" s="46" t="s">
        <v>120</v>
      </c>
      <c r="E286" s="47" t="s">
        <v>125</v>
      </c>
      <c r="F286" s="47"/>
      <c r="G286" s="13" t="str">
        <f>VLOOKUP(E286,Cat!$A$1:$C$28,3,FALSE)</f>
        <v>In</v>
      </c>
      <c r="H286" s="47"/>
      <c r="I286" s="47">
        <f t="shared" ref="I286" si="16">IF(G286="Out",C286*-1,C286)</f>
        <v>239255</v>
      </c>
    </row>
    <row r="287" spans="1:10" x14ac:dyDescent="0.4">
      <c r="A287" s="17">
        <v>44109</v>
      </c>
      <c r="B287" t="s">
        <v>171</v>
      </c>
      <c r="C287" s="80">
        <v>8290</v>
      </c>
      <c r="D287" s="7" t="s">
        <v>148</v>
      </c>
      <c r="E287" s="88" t="s">
        <v>179</v>
      </c>
      <c r="G287" s="13" t="str">
        <f>VLOOKUP(E287,Cat!$A$1:$C$28,3,FALSE)</f>
        <v>Out</v>
      </c>
      <c r="I287" s="7">
        <f t="shared" ref="I287:I291" si="17">IF(G287="Out",C287*-1,C287)</f>
        <v>-8290</v>
      </c>
      <c r="J287" s="87" t="s">
        <v>182</v>
      </c>
    </row>
    <row r="288" spans="1:10" x14ac:dyDescent="0.4">
      <c r="A288" s="17">
        <v>44119</v>
      </c>
      <c r="B288" s="19" t="str">
        <f>CONCATENATE("Insurance (Meo) 2020.",TEXT(MONTH(A288),"00"))</f>
        <v>Insurance (Meo) 2020.10</v>
      </c>
      <c r="C288" s="12">
        <v>5000</v>
      </c>
      <c r="D288" s="13" t="s">
        <v>119</v>
      </c>
      <c r="E288" s="7" t="s">
        <v>122</v>
      </c>
      <c r="G288" s="13" t="str">
        <f>VLOOKUP(E288,Cat!$A$1:$C$28,3,FALSE)</f>
        <v>Out</v>
      </c>
      <c r="I288" s="7">
        <f t="shared" si="17"/>
        <v>-5000</v>
      </c>
      <c r="J288" s="87" t="s">
        <v>300</v>
      </c>
    </row>
    <row r="289" spans="1:9" x14ac:dyDescent="0.4">
      <c r="A289" s="17">
        <v>44119</v>
      </c>
      <c r="B289" s="19" t="s">
        <v>172</v>
      </c>
      <c r="C289" s="12">
        <v>60000</v>
      </c>
      <c r="D289" s="13" t="s">
        <v>119</v>
      </c>
      <c r="E289" s="7" t="s">
        <v>149</v>
      </c>
      <c r="G289" s="13" t="str">
        <f>VLOOKUP(E289,Cat!$A$1:$C$28,3,FALSE)</f>
        <v>In</v>
      </c>
      <c r="I289" s="7">
        <f t="shared" si="17"/>
        <v>60000</v>
      </c>
    </row>
    <row r="290" spans="1:9" x14ac:dyDescent="0.4">
      <c r="A290" s="17">
        <v>44127</v>
      </c>
      <c r="B290" s="22" t="str">
        <f>CONCATENATE("Salary JP 2020.",TEXT(MONTH(A290),"00"))</f>
        <v>Salary JP 2020.10</v>
      </c>
      <c r="C290" s="12">
        <v>579566</v>
      </c>
      <c r="D290" s="13" t="s">
        <v>119</v>
      </c>
      <c r="E290" s="7" t="s">
        <v>133</v>
      </c>
      <c r="G290" s="13" t="str">
        <f>VLOOKUP(E290,Cat!$A$1:$C$28,3,FALSE)</f>
        <v>In</v>
      </c>
      <c r="I290" s="7">
        <f t="shared" si="17"/>
        <v>579566</v>
      </c>
    </row>
    <row r="291" spans="1:9" x14ac:dyDescent="0.4">
      <c r="A291" s="17">
        <v>44129</v>
      </c>
      <c r="B291" s="22" t="str">
        <f>CONCATENATE("House rental 2020.",TEXT(MONTH(A291),"00"))</f>
        <v>House rental 2020.10</v>
      </c>
      <c r="C291" s="12">
        <v>121000</v>
      </c>
      <c r="D291" s="13" t="s">
        <v>119</v>
      </c>
      <c r="E291" s="7" t="s">
        <v>47</v>
      </c>
      <c r="G291" s="13" t="str">
        <f>VLOOKUP(E291,Cat!$A$1:$C$28,3,FALSE)</f>
        <v>Out</v>
      </c>
      <c r="I291" s="7">
        <f t="shared" si="17"/>
        <v>-121000</v>
      </c>
    </row>
    <row r="292" spans="1:9" x14ac:dyDescent="0.4">
      <c r="A292" s="17">
        <v>44130</v>
      </c>
      <c r="B292" s="19" t="s">
        <v>180</v>
      </c>
      <c r="C292" s="12">
        <v>8122</v>
      </c>
      <c r="D292" s="13" t="s">
        <v>119</v>
      </c>
      <c r="E292" s="7" t="s">
        <v>123</v>
      </c>
      <c r="G292" s="13" t="str">
        <f>VLOOKUP(E292,Cat!$A$1:$C$28,3,FALSE)</f>
        <v>Out</v>
      </c>
      <c r="I292" s="7">
        <f t="shared" ref="I292:I293" si="18">IF(G292="Out",C292*-1,C292)</f>
        <v>-8122</v>
      </c>
    </row>
    <row r="293" spans="1:9" x14ac:dyDescent="0.4">
      <c r="A293" s="17">
        <v>44130</v>
      </c>
      <c r="B293" s="19" t="s">
        <v>180</v>
      </c>
      <c r="C293" s="12">
        <v>321</v>
      </c>
      <c r="D293" s="7" t="s">
        <v>148</v>
      </c>
      <c r="E293" s="7" t="s">
        <v>123</v>
      </c>
      <c r="G293" s="13" t="str">
        <f>VLOOKUP(E293,Cat!$A$1:$C$28,3,FALSE)</f>
        <v>Out</v>
      </c>
      <c r="I293" s="7">
        <f t="shared" si="18"/>
        <v>-321</v>
      </c>
    </row>
    <row r="294" spans="1:9" x14ac:dyDescent="0.4">
      <c r="A294" s="17">
        <v>44131</v>
      </c>
      <c r="B294" s="19" t="s">
        <v>160</v>
      </c>
      <c r="C294" s="12">
        <v>71210</v>
      </c>
      <c r="D294" s="13" t="s">
        <v>119</v>
      </c>
      <c r="E294" s="7" t="s">
        <v>123</v>
      </c>
      <c r="G294" s="13" t="str">
        <f>VLOOKUP(E294,Cat!$A$1:$C$28,3,FALSE)</f>
        <v>Out</v>
      </c>
      <c r="I294" s="7">
        <f t="shared" ref="I294" si="19">IF(G294="Out",C294*-1,C294)</f>
        <v>-71210</v>
      </c>
    </row>
    <row r="295" spans="1:9" x14ac:dyDescent="0.4">
      <c r="A295" s="17">
        <v>44131</v>
      </c>
      <c r="B295" s="19" t="s">
        <v>164</v>
      </c>
      <c r="C295" s="12">
        <v>70035</v>
      </c>
      <c r="D295" s="13" t="s">
        <v>119</v>
      </c>
      <c r="E295" s="7" t="s">
        <v>123</v>
      </c>
      <c r="G295" s="13" t="str">
        <f>VLOOKUP(E295,Cat!$A$1:$C$28,3,FALSE)</f>
        <v>Out</v>
      </c>
      <c r="I295" s="7">
        <f t="shared" ref="I295:I303" si="20">IF(G295="Out",C295*-1,C295)</f>
        <v>-70035</v>
      </c>
    </row>
    <row r="296" spans="1:9" x14ac:dyDescent="0.4">
      <c r="A296" s="17">
        <v>44131</v>
      </c>
      <c r="B296" s="19" t="s">
        <v>164</v>
      </c>
      <c r="C296" s="12">
        <v>9130</v>
      </c>
      <c r="D296" s="7" t="s">
        <v>148</v>
      </c>
      <c r="E296" s="7" t="s">
        <v>123</v>
      </c>
      <c r="G296" s="13" t="str">
        <f>VLOOKUP(E296,Cat!$A$1:$C$28,3,FALSE)</f>
        <v>Out</v>
      </c>
      <c r="I296" s="7">
        <f t="shared" si="20"/>
        <v>-9130</v>
      </c>
    </row>
    <row r="297" spans="1:9" x14ac:dyDescent="0.4">
      <c r="A297" s="17">
        <v>44135</v>
      </c>
      <c r="B297" s="21" t="s">
        <v>22</v>
      </c>
      <c r="C297" s="12">
        <v>22000</v>
      </c>
      <c r="D297" s="7" t="s">
        <v>42</v>
      </c>
      <c r="E297" s="7" t="s">
        <v>151</v>
      </c>
      <c r="G297" s="13" t="str">
        <f>VLOOKUP(E297,Cat!$A$1:$C$28,3,FALSE)</f>
        <v>Out</v>
      </c>
      <c r="I297" s="7">
        <f t="shared" si="20"/>
        <v>-22000</v>
      </c>
    </row>
    <row r="298" spans="1:9" x14ac:dyDescent="0.4">
      <c r="A298" s="17">
        <v>44135</v>
      </c>
      <c r="B298" s="21" t="s">
        <v>22</v>
      </c>
      <c r="C298" s="12">
        <v>97</v>
      </c>
      <c r="D298" s="13" t="s">
        <v>7</v>
      </c>
      <c r="E298" s="7" t="s">
        <v>125</v>
      </c>
      <c r="F298" s="13" t="s">
        <v>37</v>
      </c>
      <c r="G298" s="13" t="str">
        <f>VLOOKUP(E298,Cat!$A$1:$C$28,3,FALSE)</f>
        <v>In</v>
      </c>
      <c r="I298" s="7">
        <f t="shared" si="20"/>
        <v>97</v>
      </c>
    </row>
    <row r="299" spans="1:9" x14ac:dyDescent="0.4">
      <c r="A299" s="17">
        <v>44135</v>
      </c>
      <c r="B299" s="21" t="s">
        <v>22</v>
      </c>
      <c r="C299" s="12">
        <v>97</v>
      </c>
      <c r="D299" s="13" t="s">
        <v>119</v>
      </c>
      <c r="E299" s="7" t="s">
        <v>129</v>
      </c>
      <c r="F299" s="13" t="s">
        <v>36</v>
      </c>
      <c r="G299" s="13" t="str">
        <f>VLOOKUP(E299,Cat!$A$1:$C$28,3,FALSE)</f>
        <v>Out</v>
      </c>
      <c r="I299" s="7">
        <f t="shared" si="20"/>
        <v>-97</v>
      </c>
    </row>
    <row r="300" spans="1:9" x14ac:dyDescent="0.4">
      <c r="A300" s="17">
        <v>44110</v>
      </c>
      <c r="B300" s="21" t="s">
        <v>173</v>
      </c>
      <c r="C300" s="12">
        <v>2502200</v>
      </c>
      <c r="D300" s="13" t="s">
        <v>42</v>
      </c>
      <c r="E300" s="7" t="s">
        <v>151</v>
      </c>
      <c r="G300" s="13" t="str">
        <f>VLOOKUP(E300,Cat!$A$1:$C$28,3,FALSE)</f>
        <v>Out</v>
      </c>
      <c r="I300" s="7">
        <f t="shared" si="20"/>
        <v>-2502200</v>
      </c>
    </row>
    <row r="301" spans="1:9" x14ac:dyDescent="0.4">
      <c r="A301" s="17">
        <v>44110</v>
      </c>
      <c r="B301" s="21" t="s">
        <v>173</v>
      </c>
      <c r="C301" s="12">
        <v>11077</v>
      </c>
      <c r="D301" s="7" t="s">
        <v>153</v>
      </c>
      <c r="E301" s="7" t="s">
        <v>125</v>
      </c>
      <c r="G301" s="13" t="str">
        <f>VLOOKUP(E301,Cat!$A$1:$C$28,3,FALSE)</f>
        <v>In</v>
      </c>
      <c r="I301" s="7">
        <f t="shared" si="20"/>
        <v>11077</v>
      </c>
    </row>
    <row r="302" spans="1:9" x14ac:dyDescent="0.4">
      <c r="A302" s="17">
        <v>44110</v>
      </c>
      <c r="B302" s="21" t="s">
        <v>173</v>
      </c>
      <c r="C302" s="12">
        <v>11077</v>
      </c>
      <c r="D302" s="13" t="s">
        <v>119</v>
      </c>
      <c r="E302" s="7" t="s">
        <v>159</v>
      </c>
      <c r="G302" s="13" t="str">
        <f>VLOOKUP(E302,Cat!$A$1:$C$28,3,FALSE)</f>
        <v>Out</v>
      </c>
      <c r="I302" s="7">
        <f t="shared" si="20"/>
        <v>-11077</v>
      </c>
    </row>
    <row r="303" spans="1:9" x14ac:dyDescent="0.4">
      <c r="A303" s="17">
        <v>44126</v>
      </c>
      <c r="B303" s="21" t="s">
        <v>70</v>
      </c>
      <c r="C303" s="12">
        <v>365904</v>
      </c>
      <c r="D303" s="13" t="s">
        <v>42</v>
      </c>
      <c r="E303" s="7" t="s">
        <v>110</v>
      </c>
      <c r="G303" s="13" t="str">
        <f>VLOOKUP(E303,Cat!$A$1:$C$28,3,FALSE)</f>
        <v>In</v>
      </c>
      <c r="I303" s="7">
        <f t="shared" si="20"/>
        <v>365904</v>
      </c>
    </row>
    <row r="304" spans="1:9" x14ac:dyDescent="0.4">
      <c r="A304" s="17">
        <v>44122</v>
      </c>
      <c r="B304" s="21" t="s">
        <v>174</v>
      </c>
      <c r="C304" s="12">
        <v>227200</v>
      </c>
      <c r="D304" s="13" t="s">
        <v>42</v>
      </c>
      <c r="E304" s="7" t="s">
        <v>151</v>
      </c>
      <c r="G304" s="13" t="str">
        <f>VLOOKUP(E304,Cat!$A$1:$C$28,3,FALSE)</f>
        <v>Out</v>
      </c>
      <c r="I304" s="7">
        <f t="shared" ref="I304:I312" si="21">IF(G304="Out",C304*-1,C304)</f>
        <v>-227200</v>
      </c>
    </row>
    <row r="305" spans="1:10" x14ac:dyDescent="0.4">
      <c r="A305" s="17">
        <v>44122</v>
      </c>
      <c r="B305" s="21" t="s">
        <v>174</v>
      </c>
      <c r="C305" s="12">
        <v>1006</v>
      </c>
      <c r="D305" s="7" t="s">
        <v>153</v>
      </c>
      <c r="E305" s="7" t="s">
        <v>125</v>
      </c>
      <c r="G305" s="13" t="str">
        <f>VLOOKUP(E305,Cat!$A$1:$C$28,3,FALSE)</f>
        <v>In</v>
      </c>
      <c r="I305" s="7">
        <f t="shared" si="21"/>
        <v>1006</v>
      </c>
    </row>
    <row r="306" spans="1:10" x14ac:dyDescent="0.4">
      <c r="A306" s="17">
        <v>44122</v>
      </c>
      <c r="B306" s="21" t="s">
        <v>174</v>
      </c>
      <c r="C306" s="12">
        <v>1006</v>
      </c>
      <c r="D306" s="13" t="s">
        <v>119</v>
      </c>
      <c r="E306" s="7" t="s">
        <v>181</v>
      </c>
      <c r="G306" s="13" t="str">
        <f>VLOOKUP(E306,Cat!$A$1:$C$28,3,FALSE)</f>
        <v>Out</v>
      </c>
      <c r="I306" s="7">
        <f t="shared" si="21"/>
        <v>-1006</v>
      </c>
    </row>
    <row r="307" spans="1:10" x14ac:dyDescent="0.4">
      <c r="A307" s="17">
        <v>44130</v>
      </c>
      <c r="B307" s="21" t="s">
        <v>175</v>
      </c>
      <c r="C307" s="12">
        <v>302200</v>
      </c>
      <c r="D307" s="13" t="s">
        <v>42</v>
      </c>
      <c r="E307" s="7" t="s">
        <v>151</v>
      </c>
      <c r="G307" s="13" t="str">
        <f>VLOOKUP(E307,Cat!$A$1:$C$28,3,FALSE)</f>
        <v>Out</v>
      </c>
      <c r="I307" s="7">
        <f t="shared" si="21"/>
        <v>-302200</v>
      </c>
    </row>
    <row r="308" spans="1:10" x14ac:dyDescent="0.4">
      <c r="A308" s="17">
        <v>44130</v>
      </c>
      <c r="B308" s="21" t="s">
        <v>175</v>
      </c>
      <c r="C308" s="12">
        <v>1338</v>
      </c>
      <c r="D308" s="13" t="s">
        <v>119</v>
      </c>
      <c r="E308" s="7" t="s">
        <v>156</v>
      </c>
      <c r="G308" s="13" t="str">
        <f>VLOOKUP(E308,Cat!$A$1:$C$28,3,FALSE)</f>
        <v>Out</v>
      </c>
      <c r="I308" s="7">
        <f t="shared" si="21"/>
        <v>-1338</v>
      </c>
    </row>
    <row r="309" spans="1:10" x14ac:dyDescent="0.4">
      <c r="A309" s="17">
        <v>44130</v>
      </c>
      <c r="B309" s="21" t="s">
        <v>175</v>
      </c>
      <c r="C309" s="12">
        <v>1338</v>
      </c>
      <c r="D309" s="7" t="s">
        <v>153</v>
      </c>
      <c r="E309" s="7" t="s">
        <v>125</v>
      </c>
      <c r="G309" s="13" t="str">
        <f>VLOOKUP(E309,Cat!$A$1:$C$28,3,FALSE)</f>
        <v>In</v>
      </c>
      <c r="I309" s="7">
        <f t="shared" si="21"/>
        <v>1338</v>
      </c>
    </row>
    <row r="310" spans="1:10" x14ac:dyDescent="0.4">
      <c r="A310" s="17">
        <v>44135</v>
      </c>
      <c r="B310" s="22" t="str">
        <f>CONCATENATE("Meo 2020.",TEXT(MONTH(A310),"00"))</f>
        <v>Meo 2020.10</v>
      </c>
      <c r="C310" s="12">
        <v>10000</v>
      </c>
      <c r="D310" s="7" t="s">
        <v>148</v>
      </c>
      <c r="E310" s="7" t="s">
        <v>149</v>
      </c>
      <c r="G310" s="13" t="str">
        <f>VLOOKUP(E310,Cat!$A$1:$C$28,3,FALSE)</f>
        <v>In</v>
      </c>
      <c r="I310" s="7">
        <f t="shared" si="21"/>
        <v>10000</v>
      </c>
    </row>
    <row r="311" spans="1:10" x14ac:dyDescent="0.4">
      <c r="A311" s="17">
        <v>44135</v>
      </c>
      <c r="B311" s="22" t="str">
        <f>CONCATENATE("Meo 2020.",TEXT(MONTH(A311),"00"))</f>
        <v>Meo 2020.10</v>
      </c>
      <c r="C311" s="12">
        <v>10000</v>
      </c>
      <c r="D311" s="13" t="s">
        <v>119</v>
      </c>
      <c r="E311" s="7" t="s">
        <v>157</v>
      </c>
      <c r="G311" s="13" t="str">
        <f>VLOOKUP(E311,Cat!$A$1:$C$28,3,FALSE)</f>
        <v>Out</v>
      </c>
      <c r="I311" s="7">
        <f t="shared" si="21"/>
        <v>-10000</v>
      </c>
    </row>
    <row r="312" spans="1:10" x14ac:dyDescent="0.4">
      <c r="A312" s="17">
        <v>44135</v>
      </c>
      <c r="B312" s="19" t="s">
        <v>31</v>
      </c>
      <c r="C312" s="12">
        <v>340681</v>
      </c>
      <c r="D312" s="13" t="s">
        <v>119</v>
      </c>
      <c r="E312" s="7" t="s">
        <v>151</v>
      </c>
      <c r="G312" s="13" t="str">
        <f>VLOOKUP(E312,Cat!$A$1:$C$28,3,FALSE)</f>
        <v>Out</v>
      </c>
      <c r="I312" s="7">
        <f t="shared" si="21"/>
        <v>-340681</v>
      </c>
    </row>
    <row r="313" spans="1:10" x14ac:dyDescent="0.4">
      <c r="A313" s="17">
        <v>44135</v>
      </c>
      <c r="B313" s="21" t="s">
        <v>176</v>
      </c>
      <c r="C313" s="12">
        <v>3000</v>
      </c>
      <c r="D313" s="7" t="s">
        <v>148</v>
      </c>
      <c r="E313" s="7" t="s">
        <v>156</v>
      </c>
      <c r="G313" s="13" t="str">
        <f>VLOOKUP(E313,Cat!$A$1:$C$28,3,FALSE)</f>
        <v>Out</v>
      </c>
      <c r="I313" s="7">
        <f t="shared" ref="I313:I334" si="22">IF(G313="Out",C313*-1,C313)</f>
        <v>-3000</v>
      </c>
    </row>
    <row r="314" spans="1:10" x14ac:dyDescent="0.4">
      <c r="A314" s="17">
        <v>44135</v>
      </c>
      <c r="B314" s="19" t="s">
        <v>31</v>
      </c>
      <c r="C314" s="12">
        <v>340681</v>
      </c>
      <c r="D314" s="46" t="s">
        <v>120</v>
      </c>
      <c r="E314" s="47" t="s">
        <v>125</v>
      </c>
      <c r="F314" s="47"/>
      <c r="G314" s="13" t="str">
        <f>VLOOKUP(E314,Cat!$A$1:$C$28,3,FALSE)</f>
        <v>In</v>
      </c>
      <c r="H314" s="47"/>
      <c r="I314" s="47">
        <f t="shared" si="22"/>
        <v>340681</v>
      </c>
    </row>
    <row r="315" spans="1:10" x14ac:dyDescent="0.4">
      <c r="A315" s="17">
        <v>44072</v>
      </c>
      <c r="B315" s="19" t="s">
        <v>212</v>
      </c>
      <c r="C315" s="12">
        <v>9000</v>
      </c>
      <c r="D315" s="57" t="s">
        <v>119</v>
      </c>
      <c r="E315" s="20" t="s">
        <v>151</v>
      </c>
      <c r="G315" s="13" t="str">
        <f>VLOOKUP(E315,Cat!$A$1:$C$28,3,FALSE)</f>
        <v>Out</v>
      </c>
      <c r="I315" s="7">
        <f t="shared" si="22"/>
        <v>-9000</v>
      </c>
      <c r="J315" s="31" t="s">
        <v>214</v>
      </c>
    </row>
    <row r="316" spans="1:10" x14ac:dyDescent="0.4">
      <c r="A316" s="17">
        <v>44089</v>
      </c>
      <c r="B316" s="19" t="str">
        <f>CONCATENATE("Insurance (Meo) 2020.",TEXT(MONTH(A316),"00"))</f>
        <v>Insurance (Meo) 2020.09</v>
      </c>
      <c r="C316" s="12">
        <v>5000</v>
      </c>
      <c r="D316" s="13" t="s">
        <v>119</v>
      </c>
      <c r="E316" s="7" t="s">
        <v>122</v>
      </c>
      <c r="G316" s="13" t="str">
        <f>VLOOKUP(E316,Cat!$A$1:$C$28,3,FALSE)</f>
        <v>Out</v>
      </c>
      <c r="I316" s="7">
        <f t="shared" si="22"/>
        <v>-5000</v>
      </c>
    </row>
    <row r="317" spans="1:10" x14ac:dyDescent="0.4">
      <c r="A317" s="17">
        <v>44099</v>
      </c>
      <c r="B317" s="22" t="str">
        <f>CONCATENATE("Salary JP 2020.",TEXT(MONTH(A317),"00"))</f>
        <v>Salary JP 2020.09</v>
      </c>
      <c r="C317" s="12">
        <v>578945</v>
      </c>
      <c r="D317" s="13" t="s">
        <v>119</v>
      </c>
      <c r="E317" s="7" t="s">
        <v>133</v>
      </c>
      <c r="G317" s="13" t="str">
        <f>VLOOKUP(E317,Cat!$A$1:$C$28,3,FALSE)</f>
        <v>In</v>
      </c>
      <c r="I317" s="7">
        <f t="shared" si="22"/>
        <v>578945</v>
      </c>
    </row>
    <row r="318" spans="1:10" x14ac:dyDescent="0.4">
      <c r="A318" s="17">
        <v>44099</v>
      </c>
      <c r="B318" s="22" t="str">
        <f>CONCATENATE("House rental 2020.",TEXT(MONTH(A318),"00"))</f>
        <v>House rental 2020.09</v>
      </c>
      <c r="C318" s="12">
        <v>121000</v>
      </c>
      <c r="D318" s="13" t="s">
        <v>119</v>
      </c>
      <c r="E318" s="7" t="s">
        <v>47</v>
      </c>
      <c r="G318" s="13" t="str">
        <f>VLOOKUP(E318,Cat!$A$1:$C$28,3,FALSE)</f>
        <v>Out</v>
      </c>
      <c r="I318" s="7">
        <f t="shared" si="22"/>
        <v>-121000</v>
      </c>
    </row>
    <row r="319" spans="1:10" x14ac:dyDescent="0.4">
      <c r="A319" s="17">
        <v>44102</v>
      </c>
      <c r="B319" s="19" t="s">
        <v>180</v>
      </c>
      <c r="C319" s="12">
        <v>9444</v>
      </c>
      <c r="D319" s="13" t="s">
        <v>119</v>
      </c>
      <c r="E319" s="7" t="s">
        <v>123</v>
      </c>
      <c r="G319" s="13" t="str">
        <f>VLOOKUP(E319,Cat!$A$1:$C$28,3,FALSE)</f>
        <v>Out</v>
      </c>
      <c r="I319" s="7">
        <f t="shared" si="22"/>
        <v>-9444</v>
      </c>
    </row>
    <row r="320" spans="1:10" x14ac:dyDescent="0.4">
      <c r="A320" s="17">
        <v>44102</v>
      </c>
      <c r="B320" s="19" t="s">
        <v>180</v>
      </c>
      <c r="C320" s="12">
        <v>588</v>
      </c>
      <c r="D320" s="7" t="s">
        <v>148</v>
      </c>
      <c r="E320" s="7" t="s">
        <v>158</v>
      </c>
      <c r="G320" s="13" t="str">
        <f>VLOOKUP(E320,Cat!$A$1:$C$28,3,FALSE)</f>
        <v>In</v>
      </c>
      <c r="I320" s="7">
        <f t="shared" si="22"/>
        <v>588</v>
      </c>
    </row>
    <row r="321" spans="1:10" x14ac:dyDescent="0.4">
      <c r="A321" s="17">
        <v>44102</v>
      </c>
      <c r="B321" s="19" t="s">
        <v>160</v>
      </c>
      <c r="C321" s="12">
        <v>48259</v>
      </c>
      <c r="D321" s="13" t="s">
        <v>119</v>
      </c>
      <c r="E321" s="7" t="s">
        <v>123</v>
      </c>
      <c r="G321" s="13" t="str">
        <f>VLOOKUP(E321,Cat!$A$1:$C$28,3,FALSE)</f>
        <v>Out</v>
      </c>
      <c r="I321" s="7">
        <f t="shared" si="22"/>
        <v>-48259</v>
      </c>
    </row>
    <row r="322" spans="1:10" x14ac:dyDescent="0.4">
      <c r="A322" s="17">
        <v>44102</v>
      </c>
      <c r="B322" s="19" t="s">
        <v>164</v>
      </c>
      <c r="C322" s="12">
        <v>124900</v>
      </c>
      <c r="D322" s="13" t="s">
        <v>119</v>
      </c>
      <c r="E322" s="7" t="s">
        <v>123</v>
      </c>
      <c r="G322" s="13" t="str">
        <f>VLOOKUP(E322,Cat!$A$1:$C$28,3,FALSE)</f>
        <v>Out</v>
      </c>
      <c r="I322" s="7">
        <f t="shared" si="22"/>
        <v>-124900</v>
      </c>
    </row>
    <row r="323" spans="1:10" x14ac:dyDescent="0.4">
      <c r="A323" s="17">
        <v>44102</v>
      </c>
      <c r="B323" s="19" t="s">
        <v>164</v>
      </c>
      <c r="C323" s="12">
        <v>130</v>
      </c>
      <c r="D323" s="7" t="s">
        <v>148</v>
      </c>
      <c r="E323" s="7" t="s">
        <v>123</v>
      </c>
      <c r="G323" s="13" t="str">
        <f>VLOOKUP(E323,Cat!$A$1:$C$28,3,FALSE)</f>
        <v>Out</v>
      </c>
      <c r="I323" s="7">
        <f t="shared" si="22"/>
        <v>-130</v>
      </c>
    </row>
    <row r="324" spans="1:10" x14ac:dyDescent="0.4">
      <c r="A324" s="17">
        <v>44105</v>
      </c>
      <c r="B324" s="21" t="s">
        <v>70</v>
      </c>
      <c r="C324" s="12">
        <v>50</v>
      </c>
      <c r="D324" s="7" t="s">
        <v>153</v>
      </c>
      <c r="E324" s="7" t="s">
        <v>150</v>
      </c>
      <c r="G324" s="13" t="str">
        <f>VLOOKUP(E324,Cat!$A$1:$C$28,3,FALSE)</f>
        <v>In</v>
      </c>
      <c r="I324" s="7">
        <f t="shared" si="22"/>
        <v>50</v>
      </c>
    </row>
    <row r="325" spans="1:10" x14ac:dyDescent="0.4">
      <c r="A325" s="17">
        <v>44109</v>
      </c>
      <c r="B325" s="21" t="s">
        <v>22</v>
      </c>
      <c r="C325" s="12">
        <v>26400</v>
      </c>
      <c r="D325" s="7" t="s">
        <v>42</v>
      </c>
      <c r="E325" s="7" t="s">
        <v>151</v>
      </c>
      <c r="G325" s="13" t="str">
        <f>VLOOKUP(E325,Cat!$A$1:$C$28,3,FALSE)</f>
        <v>Out</v>
      </c>
      <c r="I325" s="7">
        <f t="shared" si="22"/>
        <v>-26400</v>
      </c>
    </row>
    <row r="326" spans="1:10" x14ac:dyDescent="0.4">
      <c r="A326" s="17">
        <v>44109</v>
      </c>
      <c r="B326" s="21" t="s">
        <v>22</v>
      </c>
      <c r="C326" s="12">
        <v>118</v>
      </c>
      <c r="D326" s="13" t="s">
        <v>7</v>
      </c>
      <c r="E326" s="7" t="s">
        <v>125</v>
      </c>
      <c r="F326" s="13" t="s">
        <v>37</v>
      </c>
      <c r="G326" s="13" t="str">
        <f>VLOOKUP(E326,Cat!$A$1:$C$28,3,FALSE)</f>
        <v>In</v>
      </c>
      <c r="I326" s="7">
        <f t="shared" si="22"/>
        <v>118</v>
      </c>
    </row>
    <row r="327" spans="1:10" x14ac:dyDescent="0.4">
      <c r="A327" s="17">
        <v>44109</v>
      </c>
      <c r="B327" s="21" t="s">
        <v>22</v>
      </c>
      <c r="C327" s="12">
        <v>118</v>
      </c>
      <c r="D327" s="13" t="s">
        <v>119</v>
      </c>
      <c r="E327" s="7" t="s">
        <v>129</v>
      </c>
      <c r="F327" s="13" t="s">
        <v>36</v>
      </c>
      <c r="G327" s="13" t="str">
        <f>VLOOKUP(E327,Cat!$A$1:$C$28,3,FALSE)</f>
        <v>Out</v>
      </c>
      <c r="I327" s="7">
        <f t="shared" si="22"/>
        <v>-118</v>
      </c>
    </row>
    <row r="328" spans="1:10" x14ac:dyDescent="0.4">
      <c r="A328" s="17">
        <v>44099</v>
      </c>
      <c r="B328" s="21" t="s">
        <v>70</v>
      </c>
      <c r="C328" s="12">
        <v>377147</v>
      </c>
      <c r="D328" s="13" t="s">
        <v>42</v>
      </c>
      <c r="E328" s="7" t="s">
        <v>110</v>
      </c>
      <c r="G328" s="13" t="str">
        <f>VLOOKUP(E328,Cat!$A$1:$C$28,3,FALSE)</f>
        <v>In</v>
      </c>
      <c r="I328" s="7">
        <f t="shared" si="22"/>
        <v>377147</v>
      </c>
    </row>
    <row r="329" spans="1:10" x14ac:dyDescent="0.4">
      <c r="A329" s="17">
        <v>44078</v>
      </c>
      <c r="B329" s="21" t="s">
        <v>213</v>
      </c>
      <c r="C329" s="12">
        <v>1252200</v>
      </c>
      <c r="D329" s="13" t="s">
        <v>42</v>
      </c>
      <c r="E329" s="7" t="s">
        <v>151</v>
      </c>
      <c r="G329" s="13" t="str">
        <f>VLOOKUP(E329,Cat!$A$1:$C$28,3,FALSE)</f>
        <v>Out</v>
      </c>
      <c r="I329" s="7">
        <f t="shared" si="22"/>
        <v>-1252200</v>
      </c>
    </row>
    <row r="330" spans="1:10" x14ac:dyDescent="0.4">
      <c r="A330" s="17">
        <v>44078</v>
      </c>
      <c r="B330" s="21" t="s">
        <v>213</v>
      </c>
      <c r="C330" s="12">
        <v>5606</v>
      </c>
      <c r="D330" s="7" t="s">
        <v>153</v>
      </c>
      <c r="E330" s="7" t="s">
        <v>125</v>
      </c>
      <c r="G330" s="13" t="str">
        <f>VLOOKUP(E330,Cat!$A$1:$C$28,3,FALSE)</f>
        <v>In</v>
      </c>
      <c r="I330" s="7">
        <f t="shared" si="22"/>
        <v>5606</v>
      </c>
    </row>
    <row r="331" spans="1:10" x14ac:dyDescent="0.4">
      <c r="A331" s="17">
        <v>44078</v>
      </c>
      <c r="B331" s="21" t="s">
        <v>213</v>
      </c>
      <c r="C331" s="12">
        <v>5606</v>
      </c>
      <c r="D331" s="13" t="s">
        <v>119</v>
      </c>
      <c r="E331" s="7" t="s">
        <v>159</v>
      </c>
      <c r="G331" s="13" t="str">
        <f>VLOOKUP(E331,Cat!$A$1:$C$28,3,FALSE)</f>
        <v>Out</v>
      </c>
      <c r="I331" s="7">
        <f t="shared" si="22"/>
        <v>-5606</v>
      </c>
    </row>
    <row r="332" spans="1:10" x14ac:dyDescent="0.4">
      <c r="A332" s="17">
        <v>44102</v>
      </c>
      <c r="B332" s="22" t="str">
        <f>CONCATENATE("Meo 2020.",TEXT(MONTH(A332),"00"))</f>
        <v>Meo 2020.09</v>
      </c>
      <c r="C332" s="12">
        <v>10000</v>
      </c>
      <c r="D332" s="7" t="s">
        <v>148</v>
      </c>
      <c r="E332" s="7" t="s">
        <v>149</v>
      </c>
      <c r="G332" s="13" t="str">
        <f>VLOOKUP(E332,Cat!$A$1:$C$28,3,FALSE)</f>
        <v>In</v>
      </c>
      <c r="I332" s="7">
        <f t="shared" si="22"/>
        <v>10000</v>
      </c>
    </row>
    <row r="333" spans="1:10" x14ac:dyDescent="0.4">
      <c r="A333" s="17">
        <v>44102</v>
      </c>
      <c r="B333" s="22" t="str">
        <f>CONCATENATE("Meo 2020.",TEXT(MONTH(A333),"00"))</f>
        <v>Meo 2020.09</v>
      </c>
      <c r="C333" s="12">
        <v>10000</v>
      </c>
      <c r="D333" s="13" t="s">
        <v>119</v>
      </c>
      <c r="E333" s="7" t="s">
        <v>157</v>
      </c>
      <c r="G333" s="13" t="str">
        <f>VLOOKUP(E333,Cat!$A$1:$C$28,3,FALSE)</f>
        <v>Out</v>
      </c>
      <c r="I333" s="7">
        <f t="shared" si="22"/>
        <v>-10000</v>
      </c>
    </row>
    <row r="334" spans="1:10" x14ac:dyDescent="0.4">
      <c r="A334" s="17">
        <v>44109</v>
      </c>
      <c r="B334" s="19" t="s">
        <v>31</v>
      </c>
      <c r="C334" s="12">
        <v>250785</v>
      </c>
      <c r="D334" s="13" t="s">
        <v>119</v>
      </c>
      <c r="E334" s="7" t="s">
        <v>151</v>
      </c>
      <c r="G334" s="13" t="str">
        <f>VLOOKUP(E334,Cat!$A$1:$C$28,3,FALSE)</f>
        <v>Out</v>
      </c>
      <c r="I334" s="7">
        <f t="shared" si="22"/>
        <v>-250785</v>
      </c>
    </row>
    <row r="335" spans="1:10" x14ac:dyDescent="0.4">
      <c r="A335" s="17">
        <v>44109</v>
      </c>
      <c r="B335" s="19" t="s">
        <v>31</v>
      </c>
      <c r="C335" s="12">
        <v>250785</v>
      </c>
      <c r="D335" s="46" t="s">
        <v>120</v>
      </c>
      <c r="E335" s="47" t="s">
        <v>125</v>
      </c>
      <c r="F335" s="47"/>
      <c r="G335" s="13" t="str">
        <f>VLOOKUP(E335,Cat!$A$1:$C$28,3,FALSE)</f>
        <v>In</v>
      </c>
      <c r="H335" s="47"/>
      <c r="I335" s="47">
        <f t="shared" ref="I335:I336" si="23">IF(G335="Out",C335*-1,C335)</f>
        <v>250785</v>
      </c>
    </row>
    <row r="336" spans="1:10" x14ac:dyDescent="0.4">
      <c r="A336" s="17">
        <v>44102</v>
      </c>
      <c r="B336" s="19" t="s">
        <v>217</v>
      </c>
      <c r="C336" s="12">
        <v>5168</v>
      </c>
      <c r="D336" s="13" t="s">
        <v>119</v>
      </c>
      <c r="E336" s="7" t="s">
        <v>149</v>
      </c>
      <c r="G336" s="13" t="str">
        <f>VLOOKUP(E336,Cat!$A$1:$C$28,3,FALSE)</f>
        <v>In</v>
      </c>
      <c r="I336" s="7">
        <f t="shared" si="23"/>
        <v>5168</v>
      </c>
      <c r="J336" s="81" t="s">
        <v>216</v>
      </c>
    </row>
    <row r="337" spans="1:10" x14ac:dyDescent="0.4">
      <c r="A337" s="64">
        <v>44102</v>
      </c>
      <c r="B337" s="65" t="s">
        <v>217</v>
      </c>
      <c r="C337" s="49">
        <v>5168</v>
      </c>
      <c r="D337" s="66" t="s">
        <v>153</v>
      </c>
      <c r="E337" s="66" t="s">
        <v>156</v>
      </c>
      <c r="F337" s="66"/>
      <c r="G337" s="67" t="str">
        <f>VLOOKUP(E337,Cat!$A$1:$C$28,3,FALSE)</f>
        <v>Out</v>
      </c>
      <c r="H337" s="66"/>
      <c r="I337" s="66">
        <f t="shared" ref="I337:I349" si="24">IF(G337="Out",C337*-1,C337)</f>
        <v>-5168</v>
      </c>
      <c r="J337" s="81" t="s">
        <v>218</v>
      </c>
    </row>
    <row r="338" spans="1:10" x14ac:dyDescent="0.4">
      <c r="A338" s="17">
        <v>44058</v>
      </c>
      <c r="B338" s="19" t="s">
        <v>221</v>
      </c>
      <c r="C338" s="12">
        <v>5000</v>
      </c>
      <c r="D338" s="13" t="s">
        <v>119</v>
      </c>
      <c r="E338" s="7" t="s">
        <v>122</v>
      </c>
      <c r="G338" s="13" t="str">
        <f>VLOOKUP(E338,Cat!$A$1:$C$28,3,FALSE)</f>
        <v>Out</v>
      </c>
      <c r="I338" s="7">
        <f t="shared" si="24"/>
        <v>-5000</v>
      </c>
    </row>
    <row r="339" spans="1:10" x14ac:dyDescent="0.4">
      <c r="A339" s="17">
        <v>44068</v>
      </c>
      <c r="B339" s="22" t="s">
        <v>222</v>
      </c>
      <c r="C339" s="12">
        <v>580421</v>
      </c>
      <c r="D339" s="13" t="s">
        <v>119</v>
      </c>
      <c r="E339" s="7" t="s">
        <v>133</v>
      </c>
      <c r="G339" s="13" t="str">
        <f>VLOOKUP(E339,Cat!$A$1:$C$28,3,FALSE)</f>
        <v>In</v>
      </c>
      <c r="I339" s="7">
        <f t="shared" si="24"/>
        <v>580421</v>
      </c>
    </row>
    <row r="340" spans="1:10" x14ac:dyDescent="0.4">
      <c r="A340" s="17">
        <v>44068</v>
      </c>
      <c r="B340" s="21" t="s">
        <v>223</v>
      </c>
      <c r="C340" s="12">
        <v>121000</v>
      </c>
      <c r="D340" s="13" t="s">
        <v>119</v>
      </c>
      <c r="E340" s="7" t="s">
        <v>47</v>
      </c>
      <c r="G340" s="13" t="str">
        <f>VLOOKUP(E340,Cat!$A$1:$C$28,3,FALSE)</f>
        <v>Out</v>
      </c>
      <c r="I340" s="7">
        <f t="shared" si="24"/>
        <v>-121000</v>
      </c>
    </row>
    <row r="341" spans="1:10" x14ac:dyDescent="0.4">
      <c r="A341" s="17">
        <v>44069</v>
      </c>
      <c r="B341" s="19" t="s">
        <v>180</v>
      </c>
      <c r="C341" s="12">
        <v>14076</v>
      </c>
      <c r="D341" s="13" t="s">
        <v>119</v>
      </c>
      <c r="E341" s="7" t="s">
        <v>123</v>
      </c>
      <c r="G341" s="13" t="str">
        <f>VLOOKUP(E341,Cat!$A$1:$C$28,3,FALSE)</f>
        <v>Out</v>
      </c>
      <c r="I341" s="7">
        <f t="shared" si="24"/>
        <v>-14076</v>
      </c>
    </row>
    <row r="342" spans="1:10" x14ac:dyDescent="0.4">
      <c r="A342" s="17">
        <v>44069</v>
      </c>
      <c r="B342" s="19" t="s">
        <v>180</v>
      </c>
      <c r="C342" s="12">
        <v>10117</v>
      </c>
      <c r="D342" s="7" t="s">
        <v>148</v>
      </c>
      <c r="E342" s="7" t="s">
        <v>123</v>
      </c>
      <c r="G342" s="13" t="str">
        <f>VLOOKUP(E342,Cat!$A$1:$C$28,3,FALSE)</f>
        <v>Out</v>
      </c>
      <c r="I342" s="7">
        <f t="shared" si="24"/>
        <v>-10117</v>
      </c>
    </row>
    <row r="343" spans="1:10" x14ac:dyDescent="0.4">
      <c r="A343" s="17">
        <v>44070</v>
      </c>
      <c r="B343" s="19" t="s">
        <v>160</v>
      </c>
      <c r="C343" s="12">
        <v>58557</v>
      </c>
      <c r="D343" s="13" t="s">
        <v>119</v>
      </c>
      <c r="E343" s="7" t="s">
        <v>123</v>
      </c>
      <c r="G343" s="13" t="str">
        <f>VLOOKUP(E343,Cat!$A$1:$C$28,3,FALSE)</f>
        <v>Out</v>
      </c>
      <c r="I343" s="7">
        <f t="shared" si="24"/>
        <v>-58557</v>
      </c>
    </row>
    <row r="344" spans="1:10" x14ac:dyDescent="0.4">
      <c r="A344" s="17">
        <v>44070</v>
      </c>
      <c r="B344" s="19" t="s">
        <v>160</v>
      </c>
      <c r="C344" s="12">
        <v>58500</v>
      </c>
      <c r="D344" s="7" t="s">
        <v>148</v>
      </c>
      <c r="E344" s="7" t="s">
        <v>123</v>
      </c>
      <c r="G344" s="13" t="str">
        <f>VLOOKUP(E344,Cat!$A$1:$C$28,3,FALSE)</f>
        <v>Out</v>
      </c>
      <c r="I344" s="7">
        <f t="shared" si="24"/>
        <v>-58500</v>
      </c>
    </row>
    <row r="345" spans="1:10" x14ac:dyDescent="0.4">
      <c r="A345" s="17">
        <v>44070</v>
      </c>
      <c r="B345" s="19" t="s">
        <v>164</v>
      </c>
      <c r="C345" s="12">
        <v>27181</v>
      </c>
      <c r="D345" s="13" t="s">
        <v>119</v>
      </c>
      <c r="E345" s="7" t="s">
        <v>123</v>
      </c>
      <c r="G345" s="13" t="str">
        <f>VLOOKUP(E345,Cat!$A$1:$C$28,3,FALSE)</f>
        <v>Out</v>
      </c>
      <c r="I345" s="7">
        <f t="shared" si="24"/>
        <v>-27181</v>
      </c>
    </row>
    <row r="346" spans="1:10" x14ac:dyDescent="0.4">
      <c r="A346" s="17">
        <v>44070</v>
      </c>
      <c r="B346" s="19" t="s">
        <v>164</v>
      </c>
      <c r="C346" s="12">
        <v>17529</v>
      </c>
      <c r="D346" s="7" t="s">
        <v>148</v>
      </c>
      <c r="E346" s="7" t="s">
        <v>123</v>
      </c>
      <c r="G346" s="13" t="str">
        <f>VLOOKUP(E346,Cat!$A$1:$C$28,3,FALSE)</f>
        <v>Out</v>
      </c>
      <c r="I346" s="7">
        <f t="shared" si="24"/>
        <v>-17529</v>
      </c>
    </row>
    <row r="347" spans="1:10" x14ac:dyDescent="0.4">
      <c r="A347" s="17">
        <v>44052</v>
      </c>
      <c r="B347" s="21" t="s">
        <v>224</v>
      </c>
      <c r="C347" s="12">
        <v>1125000</v>
      </c>
      <c r="D347" s="13" t="s">
        <v>42</v>
      </c>
      <c r="E347" s="7" t="s">
        <v>151</v>
      </c>
      <c r="G347" s="13" t="str">
        <f>VLOOKUP(E347,Cat!$A$1:$C$28,3,FALSE)</f>
        <v>Out</v>
      </c>
      <c r="I347" s="7">
        <f t="shared" si="24"/>
        <v>-1125000</v>
      </c>
    </row>
    <row r="348" spans="1:10" x14ac:dyDescent="0.4">
      <c r="A348" s="17">
        <v>44052</v>
      </c>
      <c r="B348" s="21" t="s">
        <v>224</v>
      </c>
      <c r="C348" s="12">
        <v>5500</v>
      </c>
      <c r="D348" s="7" t="s">
        <v>153</v>
      </c>
      <c r="E348" s="7" t="s">
        <v>125</v>
      </c>
      <c r="G348" s="13" t="str">
        <f>VLOOKUP(E348,Cat!$A$1:$C$28,3,FALSE)</f>
        <v>In</v>
      </c>
      <c r="I348" s="7">
        <f t="shared" si="24"/>
        <v>5500</v>
      </c>
    </row>
    <row r="349" spans="1:10" x14ac:dyDescent="0.4">
      <c r="A349" s="17">
        <v>44052</v>
      </c>
      <c r="B349" s="21" t="s">
        <v>224</v>
      </c>
      <c r="C349" s="12">
        <v>5500</v>
      </c>
      <c r="D349" s="7" t="s">
        <v>148</v>
      </c>
      <c r="E349" s="7" t="s">
        <v>159</v>
      </c>
      <c r="G349" s="13" t="str">
        <f>VLOOKUP(E349,Cat!$A$1:$C$28,3,FALSE)</f>
        <v>Out</v>
      </c>
      <c r="I349" s="7">
        <f t="shared" si="24"/>
        <v>-5500</v>
      </c>
    </row>
    <row r="350" spans="1:10" x14ac:dyDescent="0.4">
      <c r="A350" s="17">
        <v>44052</v>
      </c>
      <c r="B350" s="21" t="s">
        <v>225</v>
      </c>
      <c r="C350" s="12">
        <v>1125000</v>
      </c>
      <c r="D350" s="13" t="s">
        <v>42</v>
      </c>
      <c r="E350" s="7" t="s">
        <v>151</v>
      </c>
      <c r="G350" s="13" t="str">
        <f>VLOOKUP(E350,Cat!$A$1:$C$28,3,FALSE)</f>
        <v>Out</v>
      </c>
      <c r="I350" s="7">
        <f t="shared" ref="I350:I357" si="25">IF(G350="Out",C350*-1,C350)</f>
        <v>-1125000</v>
      </c>
    </row>
    <row r="351" spans="1:10" x14ac:dyDescent="0.4">
      <c r="A351" s="17">
        <v>44052</v>
      </c>
      <c r="B351" s="21" t="s">
        <v>225</v>
      </c>
      <c r="C351" s="12">
        <v>5082</v>
      </c>
      <c r="D351" s="7" t="s">
        <v>153</v>
      </c>
      <c r="E351" s="7" t="s">
        <v>125</v>
      </c>
      <c r="G351" s="13" t="str">
        <f>VLOOKUP(E351,Cat!$A$1:$C$28,3,FALSE)</f>
        <v>In</v>
      </c>
      <c r="I351" s="7">
        <f t="shared" si="25"/>
        <v>5082</v>
      </c>
    </row>
    <row r="352" spans="1:10" x14ac:dyDescent="0.4">
      <c r="A352" s="17">
        <v>44052</v>
      </c>
      <c r="B352" s="21" t="s">
        <v>225</v>
      </c>
      <c r="C352" s="12">
        <v>5082</v>
      </c>
      <c r="D352" s="13" t="s">
        <v>119</v>
      </c>
      <c r="E352" s="7" t="s">
        <v>159</v>
      </c>
      <c r="G352" s="13" t="str">
        <f>VLOOKUP(E352,Cat!$A$1:$C$28,3,FALSE)</f>
        <v>Out</v>
      </c>
      <c r="I352" s="7">
        <f t="shared" si="25"/>
        <v>-5082</v>
      </c>
    </row>
    <row r="353" spans="1:10" x14ac:dyDescent="0.4">
      <c r="A353" s="17">
        <v>44070</v>
      </c>
      <c r="B353" s="21" t="s">
        <v>22</v>
      </c>
      <c r="C353" s="12">
        <v>73733</v>
      </c>
      <c r="D353" s="7" t="s">
        <v>42</v>
      </c>
      <c r="E353" s="7" t="s">
        <v>151</v>
      </c>
      <c r="G353" s="13" t="str">
        <f>VLOOKUP(E353,Cat!$A$1:$C$28,3,FALSE)</f>
        <v>Out</v>
      </c>
      <c r="I353" s="7">
        <f t="shared" si="25"/>
        <v>-73733</v>
      </c>
    </row>
    <row r="354" spans="1:10" x14ac:dyDescent="0.4">
      <c r="A354" s="17">
        <v>44070</v>
      </c>
      <c r="B354" s="21" t="s">
        <v>22</v>
      </c>
      <c r="C354" s="12">
        <v>333</v>
      </c>
      <c r="D354" s="13" t="s">
        <v>7</v>
      </c>
      <c r="E354" s="7" t="s">
        <v>125</v>
      </c>
      <c r="F354" s="13" t="s">
        <v>37</v>
      </c>
      <c r="G354" s="13" t="str">
        <f>VLOOKUP(E354,Cat!$A$1:$C$28,3,FALSE)</f>
        <v>In</v>
      </c>
      <c r="I354" s="7">
        <f t="shared" si="25"/>
        <v>333</v>
      </c>
    </row>
    <row r="355" spans="1:10" x14ac:dyDescent="0.4">
      <c r="A355" s="17">
        <v>44070</v>
      </c>
      <c r="B355" s="21" t="s">
        <v>22</v>
      </c>
      <c r="C355" s="12">
        <v>333</v>
      </c>
      <c r="D355" s="13" t="s">
        <v>119</v>
      </c>
      <c r="E355" s="7" t="s">
        <v>129</v>
      </c>
      <c r="F355" s="13" t="s">
        <v>36</v>
      </c>
      <c r="G355" s="13" t="str">
        <f>VLOOKUP(E355,Cat!$A$1:$C$28,3,FALSE)</f>
        <v>Out</v>
      </c>
      <c r="I355" s="7">
        <f t="shared" si="25"/>
        <v>-333</v>
      </c>
    </row>
    <row r="356" spans="1:10" x14ac:dyDescent="0.4">
      <c r="A356" s="17">
        <v>44067</v>
      </c>
      <c r="B356" s="21" t="s">
        <v>70</v>
      </c>
      <c r="C356" s="12">
        <v>167260</v>
      </c>
      <c r="D356" s="13" t="s">
        <v>42</v>
      </c>
      <c r="E356" s="7" t="s">
        <v>110</v>
      </c>
      <c r="G356" s="13" t="str">
        <f>VLOOKUP(E356,Cat!$A$1:$C$28,3,FALSE)</f>
        <v>In</v>
      </c>
      <c r="I356" s="7">
        <f t="shared" si="25"/>
        <v>167260</v>
      </c>
    </row>
    <row r="357" spans="1:10" x14ac:dyDescent="0.4">
      <c r="A357" s="17">
        <v>44053</v>
      </c>
      <c r="B357" s="21" t="s">
        <v>70</v>
      </c>
      <c r="C357" s="12">
        <v>291946</v>
      </c>
      <c r="D357" s="13" t="s">
        <v>42</v>
      </c>
      <c r="E357" s="7" t="s">
        <v>110</v>
      </c>
      <c r="G357" s="13" t="str">
        <f>VLOOKUP(E357,Cat!$A$1:$C$28,3,FALSE)</f>
        <v>In</v>
      </c>
      <c r="I357" s="7">
        <f t="shared" si="25"/>
        <v>291946</v>
      </c>
    </row>
    <row r="358" spans="1:10" x14ac:dyDescent="0.4">
      <c r="A358" s="17">
        <v>44058</v>
      </c>
      <c r="B358" s="21" t="s">
        <v>226</v>
      </c>
      <c r="C358" s="12">
        <v>1233</v>
      </c>
      <c r="D358" s="13" t="s">
        <v>42</v>
      </c>
      <c r="E358" s="7" t="s">
        <v>110</v>
      </c>
      <c r="G358" s="13" t="str">
        <f>VLOOKUP(E358,Cat!$A$1:$C$28,3,FALSE)</f>
        <v>In</v>
      </c>
      <c r="I358" s="7">
        <f t="shared" ref="I358:I359" si="26">IF(G358="Out",C358*-1,C358)</f>
        <v>1233</v>
      </c>
    </row>
    <row r="359" spans="1:10" x14ac:dyDescent="0.4">
      <c r="A359" s="17">
        <v>44058</v>
      </c>
      <c r="B359" s="21" t="s">
        <v>227</v>
      </c>
      <c r="C359" s="12">
        <v>10577500</v>
      </c>
      <c r="D359" s="13" t="s">
        <v>42</v>
      </c>
      <c r="E359" s="7" t="s">
        <v>151</v>
      </c>
      <c r="G359" s="13" t="str">
        <f>VLOOKUP(E359,Cat!$A$1:$C$28,3,FALSE)</f>
        <v>Out</v>
      </c>
      <c r="I359" s="7">
        <f t="shared" si="26"/>
        <v>-10577500</v>
      </c>
    </row>
    <row r="360" spans="1:10" x14ac:dyDescent="0.4">
      <c r="A360" s="17">
        <v>44058</v>
      </c>
      <c r="B360" s="21" t="s">
        <v>227</v>
      </c>
      <c r="C360" s="12">
        <v>50000</v>
      </c>
      <c r="D360" s="7" t="s">
        <v>153</v>
      </c>
      <c r="E360" s="7" t="s">
        <v>125</v>
      </c>
      <c r="G360" s="13" t="str">
        <f>VLOOKUP(E360,Cat!$A$1:$C$28,3,FALSE)</f>
        <v>In</v>
      </c>
      <c r="I360" s="7">
        <f t="shared" ref="I360:I365" si="27">IF(G360="Out",C360*-1,C360)</f>
        <v>50000</v>
      </c>
    </row>
    <row r="361" spans="1:10" x14ac:dyDescent="0.4">
      <c r="A361" s="17">
        <v>44070</v>
      </c>
      <c r="B361" s="21" t="s">
        <v>228</v>
      </c>
      <c r="C361" s="12">
        <v>30000</v>
      </c>
      <c r="D361" s="7" t="s">
        <v>148</v>
      </c>
      <c r="E361" s="7" t="s">
        <v>149</v>
      </c>
      <c r="G361" s="13" t="str">
        <f>VLOOKUP(E361,Cat!$A$1:$C$28,3,FALSE)</f>
        <v>In</v>
      </c>
      <c r="I361" s="7">
        <f t="shared" si="27"/>
        <v>30000</v>
      </c>
    </row>
    <row r="362" spans="1:10" x14ac:dyDescent="0.4">
      <c r="A362" s="17">
        <v>44070</v>
      </c>
      <c r="B362" s="21" t="s">
        <v>228</v>
      </c>
      <c r="C362" s="12">
        <v>30000</v>
      </c>
      <c r="D362" s="13" t="s">
        <v>119</v>
      </c>
      <c r="E362" s="7" t="s">
        <v>157</v>
      </c>
      <c r="G362" s="13" t="str">
        <f>VLOOKUP(E362,Cat!$A$1:$C$28,3,FALSE)</f>
        <v>Out</v>
      </c>
      <c r="I362" s="7">
        <f t="shared" si="27"/>
        <v>-30000</v>
      </c>
    </row>
    <row r="363" spans="1:10" x14ac:dyDescent="0.4">
      <c r="A363" s="17">
        <v>44071</v>
      </c>
      <c r="B363" s="19" t="s">
        <v>31</v>
      </c>
      <c r="C363" s="12">
        <v>268504</v>
      </c>
      <c r="D363" s="13" t="s">
        <v>119</v>
      </c>
      <c r="E363" s="7" t="s">
        <v>151</v>
      </c>
      <c r="G363" s="13" t="str">
        <f>VLOOKUP(E363,Cat!$A$1:$C$28,3,FALSE)</f>
        <v>Out</v>
      </c>
      <c r="I363" s="7">
        <f t="shared" si="27"/>
        <v>-268504</v>
      </c>
    </row>
    <row r="364" spans="1:10" x14ac:dyDescent="0.4">
      <c r="A364" s="17">
        <v>44071</v>
      </c>
      <c r="B364" s="19" t="s">
        <v>31</v>
      </c>
      <c r="C364" s="12">
        <v>268504</v>
      </c>
      <c r="D364" s="13" t="s">
        <v>120</v>
      </c>
      <c r="E364" s="7" t="s">
        <v>125</v>
      </c>
      <c r="G364" s="13" t="str">
        <f>VLOOKUP(E364,Cat!$A$1:$C$28,3,FALSE)</f>
        <v>In</v>
      </c>
      <c r="I364" s="7">
        <f t="shared" si="27"/>
        <v>268504</v>
      </c>
    </row>
    <row r="365" spans="1:10" x14ac:dyDescent="0.4">
      <c r="A365" s="17">
        <v>44069</v>
      </c>
      <c r="B365" s="19" t="s">
        <v>229</v>
      </c>
      <c r="C365" s="78">
        <v>688</v>
      </c>
      <c r="D365" s="89" t="s">
        <v>119</v>
      </c>
      <c r="E365" s="7" t="s">
        <v>151</v>
      </c>
      <c r="G365" s="13" t="str">
        <f>VLOOKUP(E365,Cat!$A$1:$C$28,3,FALSE)</f>
        <v>Out</v>
      </c>
      <c r="I365" s="7">
        <f t="shared" si="27"/>
        <v>-688</v>
      </c>
      <c r="J365" t="s">
        <v>230</v>
      </c>
    </row>
    <row r="366" spans="1:10" x14ac:dyDescent="0.4">
      <c r="A366" s="33">
        <v>44069</v>
      </c>
      <c r="B366" s="19" t="s">
        <v>229</v>
      </c>
      <c r="C366" s="78">
        <v>688</v>
      </c>
      <c r="D366" s="90" t="s">
        <v>153</v>
      </c>
      <c r="E366" s="7" t="s">
        <v>125</v>
      </c>
      <c r="G366" s="13" t="str">
        <f>VLOOKUP(E366,Cat!$A$1:$C$28,3,FALSE)</f>
        <v>In</v>
      </c>
      <c r="I366" s="88">
        <f t="shared" ref="I366:I369" si="28">IF(G366="Out",C366*-1,C366)</f>
        <v>688</v>
      </c>
      <c r="J366" s="81" t="s">
        <v>264</v>
      </c>
    </row>
    <row r="367" spans="1:10" x14ac:dyDescent="0.4">
      <c r="A367" s="64">
        <v>44071</v>
      </c>
      <c r="B367" s="68" t="s">
        <v>232</v>
      </c>
      <c r="C367" s="49">
        <v>50000</v>
      </c>
      <c r="D367" s="67" t="s">
        <v>119</v>
      </c>
      <c r="E367" s="66" t="s">
        <v>151</v>
      </c>
      <c r="F367" s="66"/>
      <c r="G367" s="67" t="str">
        <f>VLOOKUP(E367,Cat!$A$1:$C$28,3,FALSE)</f>
        <v>Out</v>
      </c>
      <c r="H367" s="66"/>
      <c r="I367" s="66">
        <f t="shared" si="28"/>
        <v>-50000</v>
      </c>
      <c r="J367" s="31" t="s">
        <v>263</v>
      </c>
    </row>
    <row r="368" spans="1:10" x14ac:dyDescent="0.4">
      <c r="A368" s="17">
        <v>44012</v>
      </c>
      <c r="B368" s="19" t="s">
        <v>212</v>
      </c>
      <c r="C368" s="12">
        <v>3000</v>
      </c>
      <c r="D368" s="57" t="s">
        <v>119</v>
      </c>
      <c r="E368" s="20" t="s">
        <v>151</v>
      </c>
      <c r="G368" s="13" t="str">
        <f>VLOOKUP(E368,Cat!$A$1:$C$28,3,FALSE)</f>
        <v>Out</v>
      </c>
      <c r="I368" s="7">
        <f t="shared" si="28"/>
        <v>-3000</v>
      </c>
    </row>
    <row r="369" spans="1:10" x14ac:dyDescent="0.4">
      <c r="A369" s="17">
        <v>44027</v>
      </c>
      <c r="B369" s="19" t="s">
        <v>221</v>
      </c>
      <c r="C369" s="12">
        <v>4000</v>
      </c>
      <c r="D369" s="13" t="s">
        <v>119</v>
      </c>
      <c r="E369" s="7" t="s">
        <v>122</v>
      </c>
      <c r="G369" s="13" t="str">
        <f>VLOOKUP(E369,Cat!$A$1:$C$28,3,FALSE)</f>
        <v>Out</v>
      </c>
      <c r="I369" s="7">
        <f t="shared" si="28"/>
        <v>-4000</v>
      </c>
    </row>
    <row r="370" spans="1:10" x14ac:dyDescent="0.4">
      <c r="A370" s="17">
        <v>44029</v>
      </c>
      <c r="B370" s="21" t="s">
        <v>233</v>
      </c>
      <c r="C370" s="12">
        <v>1370</v>
      </c>
      <c r="D370" s="13" t="s">
        <v>119</v>
      </c>
      <c r="E370" s="7" t="s">
        <v>159</v>
      </c>
      <c r="G370" s="13" t="str">
        <f>VLOOKUP(E370,Cat!$A$1:$C$28,3,FALSE)</f>
        <v>Out</v>
      </c>
      <c r="I370" s="7">
        <f t="shared" ref="I370" si="29">IF(G370="Out",C370*-1,C370)</f>
        <v>-1370</v>
      </c>
    </row>
    <row r="371" spans="1:10" x14ac:dyDescent="0.4">
      <c r="A371" s="17">
        <v>44034</v>
      </c>
      <c r="B371" s="22" t="s">
        <v>234</v>
      </c>
      <c r="C371" s="12">
        <v>584666</v>
      </c>
      <c r="D371" s="13" t="s">
        <v>119</v>
      </c>
      <c r="E371" s="7" t="s">
        <v>133</v>
      </c>
      <c r="G371" s="13" t="str">
        <f>VLOOKUP(E371,Cat!$A$1:$C$28,3,FALSE)</f>
        <v>In</v>
      </c>
      <c r="I371" s="7">
        <f t="shared" ref="I371:I392" si="30">IF(G371="Out",C371*-1,C371)</f>
        <v>584666</v>
      </c>
    </row>
    <row r="372" spans="1:10" x14ac:dyDescent="0.4">
      <c r="A372" s="17">
        <v>44039</v>
      </c>
      <c r="B372" s="21" t="s">
        <v>235</v>
      </c>
      <c r="C372" s="12">
        <v>121000</v>
      </c>
      <c r="D372" s="13" t="s">
        <v>119</v>
      </c>
      <c r="E372" s="7" t="s">
        <v>47</v>
      </c>
      <c r="G372" s="13" t="str">
        <f>VLOOKUP(E372,Cat!$A$1:$C$28,3,FALSE)</f>
        <v>Out</v>
      </c>
      <c r="I372" s="7">
        <f t="shared" si="30"/>
        <v>-121000</v>
      </c>
    </row>
    <row r="373" spans="1:10" x14ac:dyDescent="0.4">
      <c r="A373" s="17">
        <v>44039</v>
      </c>
      <c r="B373" s="19" t="s">
        <v>180</v>
      </c>
      <c r="C373" s="78">
        <v>23555</v>
      </c>
      <c r="D373" s="13" t="s">
        <v>119</v>
      </c>
      <c r="E373" s="7" t="s">
        <v>123</v>
      </c>
      <c r="G373" s="13" t="str">
        <f>VLOOKUP(E373,Cat!$A$1:$C$28,3,FALSE)</f>
        <v>Out</v>
      </c>
      <c r="I373" s="7">
        <f t="shared" si="30"/>
        <v>-23555</v>
      </c>
    </row>
    <row r="374" spans="1:10" x14ac:dyDescent="0.4">
      <c r="A374" s="17">
        <v>44039</v>
      </c>
      <c r="B374" s="19" t="s">
        <v>180</v>
      </c>
      <c r="C374" s="12">
        <v>6629</v>
      </c>
      <c r="D374" s="7" t="s">
        <v>148</v>
      </c>
      <c r="E374" s="7" t="s">
        <v>123</v>
      </c>
      <c r="G374" s="13" t="str">
        <f>VLOOKUP(E374,Cat!$A$1:$C$28,3,FALSE)</f>
        <v>Out</v>
      </c>
      <c r="I374" s="7">
        <f t="shared" si="30"/>
        <v>-6629</v>
      </c>
    </row>
    <row r="375" spans="1:10" x14ac:dyDescent="0.4">
      <c r="A375" s="17">
        <v>44039</v>
      </c>
      <c r="B375" s="91" t="s">
        <v>240</v>
      </c>
      <c r="C375" s="78">
        <v>688</v>
      </c>
      <c r="D375" s="7" t="s">
        <v>153</v>
      </c>
      <c r="E375" s="88" t="s">
        <v>125</v>
      </c>
      <c r="G375" s="13" t="str">
        <f>VLOOKUP(E375,Cat!$A$1:$C$28,3,FALSE)</f>
        <v>In</v>
      </c>
      <c r="I375" s="88">
        <f t="shared" si="30"/>
        <v>688</v>
      </c>
      <c r="J375" t="s">
        <v>242</v>
      </c>
    </row>
    <row r="376" spans="1:10" x14ac:dyDescent="0.4">
      <c r="A376" s="17">
        <v>44039</v>
      </c>
      <c r="B376" s="19" t="s">
        <v>160</v>
      </c>
      <c r="C376" s="78">
        <v>52809</v>
      </c>
      <c r="D376" s="13" t="s">
        <v>119</v>
      </c>
      <c r="E376" s="7" t="s">
        <v>123</v>
      </c>
      <c r="G376" s="13" t="str">
        <f>VLOOKUP(E376,Cat!$A$1:$C$28,3,FALSE)</f>
        <v>Out</v>
      </c>
      <c r="I376" s="7">
        <f t="shared" si="30"/>
        <v>-52809</v>
      </c>
      <c r="J376" s="81" t="s">
        <v>231</v>
      </c>
    </row>
    <row r="377" spans="1:10" x14ac:dyDescent="0.4">
      <c r="A377" s="17">
        <v>44039</v>
      </c>
      <c r="B377" s="19" t="s">
        <v>160</v>
      </c>
      <c r="C377" s="12">
        <v>34896</v>
      </c>
      <c r="D377" s="7" t="s">
        <v>148</v>
      </c>
      <c r="E377" s="7" t="s">
        <v>123</v>
      </c>
      <c r="G377" s="13" t="str">
        <f>VLOOKUP(E377,Cat!$A$1:$C$28,3,FALSE)</f>
        <v>Out</v>
      </c>
      <c r="I377" s="7">
        <f t="shared" si="30"/>
        <v>-34896</v>
      </c>
    </row>
    <row r="378" spans="1:10" x14ac:dyDescent="0.4">
      <c r="A378" s="17">
        <v>44039</v>
      </c>
      <c r="B378" s="92" t="s">
        <v>241</v>
      </c>
      <c r="C378" s="78">
        <f>52809-36346</f>
        <v>16463</v>
      </c>
      <c r="D378" s="7" t="s">
        <v>153</v>
      </c>
      <c r="E378" s="90" t="s">
        <v>125</v>
      </c>
      <c r="G378" s="13" t="s">
        <v>155</v>
      </c>
      <c r="I378" s="90">
        <f t="shared" si="30"/>
        <v>16463</v>
      </c>
      <c r="J378" t="s">
        <v>242</v>
      </c>
    </row>
    <row r="379" spans="1:10" x14ac:dyDescent="0.4">
      <c r="A379" s="17">
        <v>44039</v>
      </c>
      <c r="B379" s="19" t="s">
        <v>164</v>
      </c>
      <c r="C379" s="12">
        <v>25098</v>
      </c>
      <c r="D379" s="13" t="s">
        <v>119</v>
      </c>
      <c r="E379" s="7" t="s">
        <v>123</v>
      </c>
      <c r="G379" s="13" t="str">
        <f>VLOOKUP(E379,Cat!$A$1:$C$28,3,FALSE)</f>
        <v>Out</v>
      </c>
      <c r="I379" s="7">
        <f t="shared" si="30"/>
        <v>-25098</v>
      </c>
      <c r="J379" s="87" t="s">
        <v>231</v>
      </c>
    </row>
    <row r="380" spans="1:10" x14ac:dyDescent="0.4">
      <c r="A380" s="17">
        <v>44039</v>
      </c>
      <c r="B380" s="19" t="s">
        <v>164</v>
      </c>
      <c r="C380" s="12">
        <v>6642</v>
      </c>
      <c r="D380" s="7" t="s">
        <v>148</v>
      </c>
      <c r="E380" s="7" t="s">
        <v>123</v>
      </c>
      <c r="G380" s="13" t="str">
        <f>VLOOKUP(E380,Cat!$A$1:$C$28,3,FALSE)</f>
        <v>Out</v>
      </c>
      <c r="I380" s="7">
        <f t="shared" si="30"/>
        <v>-6642</v>
      </c>
    </row>
    <row r="381" spans="1:10" x14ac:dyDescent="0.4">
      <c r="A381" s="17">
        <v>44041</v>
      </c>
      <c r="B381" s="19" t="s">
        <v>212</v>
      </c>
      <c r="C381" s="12">
        <v>3000</v>
      </c>
      <c r="D381" s="57" t="s">
        <v>119</v>
      </c>
      <c r="E381" s="20" t="s">
        <v>151</v>
      </c>
      <c r="G381" s="13" t="str">
        <f>VLOOKUP(E381,Cat!$A$1:$C$28,3,FALSE)</f>
        <v>Out</v>
      </c>
      <c r="I381" s="7">
        <f t="shared" si="30"/>
        <v>-3000</v>
      </c>
      <c r="J381" s="31" t="s">
        <v>214</v>
      </c>
    </row>
    <row r="382" spans="1:10" x14ac:dyDescent="0.4">
      <c r="A382" s="17">
        <v>44041</v>
      </c>
      <c r="B382" s="19" t="s">
        <v>236</v>
      </c>
      <c r="C382" s="12">
        <v>30000</v>
      </c>
      <c r="D382" s="7" t="s">
        <v>148</v>
      </c>
      <c r="E382" s="7" t="s">
        <v>149</v>
      </c>
      <c r="G382" s="13" t="str">
        <f>VLOOKUP(E382,Cat!$A$1:$C$28,3,FALSE)</f>
        <v>In</v>
      </c>
      <c r="I382" s="7">
        <f t="shared" si="30"/>
        <v>30000</v>
      </c>
    </row>
    <row r="383" spans="1:10" x14ac:dyDescent="0.4">
      <c r="A383" s="17">
        <v>44041</v>
      </c>
      <c r="B383" s="19" t="s">
        <v>236</v>
      </c>
      <c r="C383" s="12">
        <v>30000</v>
      </c>
      <c r="D383" s="13" t="s">
        <v>119</v>
      </c>
      <c r="E383" s="7" t="s">
        <v>157</v>
      </c>
      <c r="G383" s="13" t="str">
        <f>VLOOKUP(E383,Cat!$A$1:$C$28,3,FALSE)</f>
        <v>Out</v>
      </c>
      <c r="I383" s="7">
        <f t="shared" si="30"/>
        <v>-30000</v>
      </c>
    </row>
    <row r="384" spans="1:10" x14ac:dyDescent="0.4">
      <c r="A384" s="17">
        <v>44044</v>
      </c>
      <c r="B384" s="21" t="s">
        <v>22</v>
      </c>
      <c r="C384" s="12">
        <v>19873</v>
      </c>
      <c r="D384" s="7" t="s">
        <v>42</v>
      </c>
      <c r="E384" s="7" t="s">
        <v>151</v>
      </c>
      <c r="G384" s="13" t="str">
        <f>VLOOKUP(E384,Cat!$A$1:$C$28,3,FALSE)</f>
        <v>Out</v>
      </c>
      <c r="I384" s="7">
        <f t="shared" si="30"/>
        <v>-19873</v>
      </c>
    </row>
    <row r="385" spans="1:9" x14ac:dyDescent="0.4">
      <c r="A385" s="17">
        <v>44044</v>
      </c>
      <c r="B385" s="21" t="s">
        <v>22</v>
      </c>
      <c r="C385" s="12">
        <v>89</v>
      </c>
      <c r="D385" s="13" t="s">
        <v>7</v>
      </c>
      <c r="E385" s="7" t="s">
        <v>125</v>
      </c>
      <c r="F385" s="13" t="s">
        <v>37</v>
      </c>
      <c r="G385" s="13" t="str">
        <f>VLOOKUP(E385,Cat!$A$1:$C$28,3,FALSE)</f>
        <v>In</v>
      </c>
      <c r="I385" s="7">
        <f t="shared" si="30"/>
        <v>89</v>
      </c>
    </row>
    <row r="386" spans="1:9" x14ac:dyDescent="0.4">
      <c r="A386" s="17">
        <v>44044</v>
      </c>
      <c r="B386" s="21" t="s">
        <v>22</v>
      </c>
      <c r="C386" s="12">
        <v>89</v>
      </c>
      <c r="D386" s="13" t="s">
        <v>119</v>
      </c>
      <c r="E386" s="7" t="s">
        <v>129</v>
      </c>
      <c r="F386" s="13" t="s">
        <v>36</v>
      </c>
      <c r="G386" s="13" t="str">
        <f>VLOOKUP(E386,Cat!$A$1:$C$28,3,FALSE)</f>
        <v>Out</v>
      </c>
      <c r="I386" s="7">
        <f t="shared" si="30"/>
        <v>-89</v>
      </c>
    </row>
    <row r="387" spans="1:9" x14ac:dyDescent="0.4">
      <c r="A387" s="17">
        <v>44018</v>
      </c>
      <c r="B387" s="21" t="s">
        <v>237</v>
      </c>
      <c r="C387" s="12">
        <v>1001100</v>
      </c>
      <c r="D387" s="13" t="s">
        <v>42</v>
      </c>
      <c r="E387" s="7" t="s">
        <v>151</v>
      </c>
      <c r="G387" s="13" t="str">
        <f>VLOOKUP(E387,Cat!$A$1:$C$28,3,FALSE)</f>
        <v>Out</v>
      </c>
      <c r="I387" s="7">
        <f t="shared" si="30"/>
        <v>-1001100</v>
      </c>
    </row>
    <row r="388" spans="1:9" x14ac:dyDescent="0.4">
      <c r="A388" s="17">
        <v>44018</v>
      </c>
      <c r="B388" s="21" t="s">
        <v>237</v>
      </c>
      <c r="C388" s="12">
        <v>5000</v>
      </c>
      <c r="D388" s="7" t="s">
        <v>153</v>
      </c>
      <c r="E388" s="7" t="s">
        <v>125</v>
      </c>
      <c r="G388" s="13" t="str">
        <f>VLOOKUP(E388,Cat!$A$1:$C$28,3,FALSE)</f>
        <v>In</v>
      </c>
      <c r="I388" s="7">
        <f t="shared" si="30"/>
        <v>5000</v>
      </c>
    </row>
    <row r="389" spans="1:9" x14ac:dyDescent="0.4">
      <c r="A389" s="17">
        <v>44018</v>
      </c>
      <c r="B389" s="21" t="s">
        <v>237</v>
      </c>
      <c r="C389" s="12">
        <v>5000</v>
      </c>
      <c r="D389" s="7" t="s">
        <v>148</v>
      </c>
      <c r="E389" s="7" t="s">
        <v>159</v>
      </c>
      <c r="G389" s="13" t="str">
        <f>VLOOKUP(E389,Cat!$A$1:$C$28,3,FALSE)</f>
        <v>Out</v>
      </c>
      <c r="I389" s="7">
        <f t="shared" si="30"/>
        <v>-5000</v>
      </c>
    </row>
    <row r="390" spans="1:9" x14ac:dyDescent="0.4">
      <c r="A390" s="17">
        <v>44018</v>
      </c>
      <c r="B390" s="21" t="s">
        <v>238</v>
      </c>
      <c r="C390" s="12">
        <v>1001100</v>
      </c>
      <c r="D390" s="13" t="s">
        <v>42</v>
      </c>
      <c r="E390" s="7" t="s">
        <v>151</v>
      </c>
      <c r="G390" s="13" t="str">
        <f>VLOOKUP(E390,Cat!$A$1:$C$28,3,FALSE)</f>
        <v>Out</v>
      </c>
      <c r="I390" s="7">
        <f t="shared" si="30"/>
        <v>-1001100</v>
      </c>
    </row>
    <row r="391" spans="1:9" x14ac:dyDescent="0.4">
      <c r="A391" s="17">
        <v>44018</v>
      </c>
      <c r="B391" s="21" t="s">
        <v>238</v>
      </c>
      <c r="C391" s="12">
        <v>4461</v>
      </c>
      <c r="D391" s="7" t="s">
        <v>153</v>
      </c>
      <c r="E391" s="7" t="s">
        <v>125</v>
      </c>
      <c r="G391" s="13" t="str">
        <f>VLOOKUP(E391,Cat!$A$1:$C$28,3,FALSE)</f>
        <v>In</v>
      </c>
      <c r="I391" s="7">
        <f t="shared" si="30"/>
        <v>4461</v>
      </c>
    </row>
    <row r="392" spans="1:9" x14ac:dyDescent="0.4">
      <c r="A392" s="17">
        <v>44018</v>
      </c>
      <c r="B392" s="21" t="s">
        <v>238</v>
      </c>
      <c r="C392" s="12">
        <v>4461</v>
      </c>
      <c r="D392" s="13" t="s">
        <v>119</v>
      </c>
      <c r="E392" s="7" t="s">
        <v>159</v>
      </c>
      <c r="G392" s="13" t="str">
        <f>VLOOKUP(E392,Cat!$A$1:$C$28,3,FALSE)</f>
        <v>Out</v>
      </c>
      <c r="I392" s="7">
        <f t="shared" si="30"/>
        <v>-4461</v>
      </c>
    </row>
    <row r="393" spans="1:9" x14ac:dyDescent="0.4">
      <c r="A393" s="17">
        <v>44034</v>
      </c>
      <c r="B393" s="21" t="s">
        <v>239</v>
      </c>
      <c r="C393" s="12">
        <v>358424</v>
      </c>
      <c r="D393" s="13" t="s">
        <v>42</v>
      </c>
      <c r="E393" s="7" t="s">
        <v>151</v>
      </c>
      <c r="G393" s="13" t="str">
        <f>VLOOKUP(E393,Cat!$A$1:$C$28,3,FALSE)</f>
        <v>Out</v>
      </c>
      <c r="I393" s="7">
        <f t="shared" ref="I393:I395" si="31">IF(G393="Out",C393*-1,C393)</f>
        <v>-358424</v>
      </c>
    </row>
    <row r="394" spans="1:9" x14ac:dyDescent="0.4">
      <c r="A394" s="17">
        <v>44034</v>
      </c>
      <c r="B394" s="21" t="s">
        <v>239</v>
      </c>
      <c r="C394" s="12">
        <v>1800</v>
      </c>
      <c r="D394" s="7" t="s">
        <v>153</v>
      </c>
      <c r="E394" s="7" t="s">
        <v>125</v>
      </c>
      <c r="G394" s="13" t="str">
        <f>VLOOKUP(E394,Cat!$A$1:$C$28,3,FALSE)</f>
        <v>In</v>
      </c>
      <c r="I394" s="7">
        <f t="shared" si="31"/>
        <v>1800</v>
      </c>
    </row>
    <row r="395" spans="1:9" x14ac:dyDescent="0.4">
      <c r="A395" s="17">
        <v>44034</v>
      </c>
      <c r="B395" s="21" t="s">
        <v>239</v>
      </c>
      <c r="C395" s="12">
        <v>1800</v>
      </c>
      <c r="D395" s="7" t="s">
        <v>148</v>
      </c>
      <c r="E395" s="7" t="s">
        <v>156</v>
      </c>
      <c r="G395" s="13" t="str">
        <f>VLOOKUP(E395,Cat!$A$1:$C$28,3,FALSE)</f>
        <v>Out</v>
      </c>
      <c r="I395" s="7">
        <f t="shared" si="31"/>
        <v>-1800</v>
      </c>
    </row>
    <row r="396" spans="1:9" x14ac:dyDescent="0.4">
      <c r="A396" s="17">
        <v>44021</v>
      </c>
      <c r="B396" s="21" t="s">
        <v>70</v>
      </c>
      <c r="C396" s="12">
        <v>295890</v>
      </c>
      <c r="D396" s="13" t="s">
        <v>42</v>
      </c>
      <c r="E396" s="7" t="s">
        <v>110</v>
      </c>
      <c r="G396" s="13" t="str">
        <f>VLOOKUP(E396,Cat!$A$1:$C$28,3,FALSE)</f>
        <v>In</v>
      </c>
      <c r="I396" s="7">
        <f t="shared" ref="I396" si="32">IF(G396="Out",C396*-1,C396)</f>
        <v>295890</v>
      </c>
    </row>
    <row r="397" spans="1:9" x14ac:dyDescent="0.4">
      <c r="A397" s="17">
        <v>44044</v>
      </c>
      <c r="B397" s="19" t="s">
        <v>31</v>
      </c>
      <c r="C397" s="12">
        <v>316285</v>
      </c>
      <c r="D397" s="13" t="s">
        <v>119</v>
      </c>
      <c r="E397" s="7" t="s">
        <v>151</v>
      </c>
      <c r="G397" s="13" t="str">
        <f>VLOOKUP(E397,Cat!$A$1:$C$28,3,FALSE)</f>
        <v>Out</v>
      </c>
      <c r="I397" s="7">
        <f t="shared" ref="I397:I398" si="33">IF(G397="Out",C397*-1,C397)</f>
        <v>-316285</v>
      </c>
    </row>
    <row r="398" spans="1:9" x14ac:dyDescent="0.4">
      <c r="A398" s="64">
        <v>44044</v>
      </c>
      <c r="B398" s="65" t="s">
        <v>31</v>
      </c>
      <c r="C398" s="49">
        <v>316285</v>
      </c>
      <c r="D398" s="67" t="s">
        <v>120</v>
      </c>
      <c r="E398" s="66" t="s">
        <v>125</v>
      </c>
      <c r="F398" s="66"/>
      <c r="G398" s="67" t="str">
        <f>VLOOKUP(E398,Cat!$A$1:$C$28,3,FALSE)</f>
        <v>In</v>
      </c>
      <c r="H398" s="66"/>
      <c r="I398" s="66">
        <f t="shared" si="33"/>
        <v>316285</v>
      </c>
    </row>
    <row r="399" spans="1:9" x14ac:dyDescent="0.4">
      <c r="A399" s="69">
        <v>43978</v>
      </c>
      <c r="B399" s="71" t="s">
        <v>160</v>
      </c>
      <c r="C399" s="12">
        <v>87998</v>
      </c>
      <c r="D399" s="13" t="s">
        <v>119</v>
      </c>
      <c r="E399" s="7" t="s">
        <v>123</v>
      </c>
      <c r="G399" s="13" t="str">
        <f>VLOOKUP(E399,Cat!$A$1:$C$28,3,FALSE)</f>
        <v>Out</v>
      </c>
      <c r="I399" s="7">
        <f t="shared" ref="I399:I403" si="34">IF(G399="Out",C399*-1,C399)</f>
        <v>-87998</v>
      </c>
    </row>
    <row r="400" spans="1:9" x14ac:dyDescent="0.4">
      <c r="A400" s="69">
        <v>43978</v>
      </c>
      <c r="B400" s="71" t="s">
        <v>164</v>
      </c>
      <c r="C400" s="12">
        <v>87044</v>
      </c>
      <c r="D400" s="13" t="s">
        <v>119</v>
      </c>
      <c r="E400" s="7" t="s">
        <v>123</v>
      </c>
      <c r="G400" s="13" t="str">
        <f>VLOOKUP(E400,Cat!$A$1:$C$28,3,FALSE)</f>
        <v>Out</v>
      </c>
      <c r="I400" s="7">
        <f t="shared" si="34"/>
        <v>-87044</v>
      </c>
    </row>
    <row r="401" spans="1:10" x14ac:dyDescent="0.4">
      <c r="A401" s="69">
        <v>43980</v>
      </c>
      <c r="B401" s="71" t="s">
        <v>212</v>
      </c>
      <c r="C401" s="12">
        <v>3000</v>
      </c>
      <c r="D401" s="57" t="s">
        <v>119</v>
      </c>
      <c r="E401" s="20" t="s">
        <v>151</v>
      </c>
      <c r="G401" s="13" t="str">
        <f>VLOOKUP(E401,Cat!$A$1:$C$28,3,FALSE)</f>
        <v>Out</v>
      </c>
      <c r="I401" s="7">
        <f t="shared" si="34"/>
        <v>-3000</v>
      </c>
      <c r="J401" s="31" t="s">
        <v>214</v>
      </c>
    </row>
    <row r="402" spans="1:10" x14ac:dyDescent="0.4">
      <c r="A402" s="69">
        <v>43983</v>
      </c>
      <c r="B402" s="71" t="s">
        <v>212</v>
      </c>
      <c r="C402" s="12">
        <v>3000</v>
      </c>
      <c r="D402" s="57" t="s">
        <v>119</v>
      </c>
      <c r="E402" s="20" t="s">
        <v>151</v>
      </c>
      <c r="G402" s="13" t="str">
        <f>VLOOKUP(E402,Cat!$A$1:$C$28,3,FALSE)</f>
        <v>Out</v>
      </c>
      <c r="I402" s="7">
        <f t="shared" si="34"/>
        <v>-3000</v>
      </c>
      <c r="J402" s="31" t="s">
        <v>214</v>
      </c>
    </row>
    <row r="403" spans="1:10" x14ac:dyDescent="0.4">
      <c r="A403" s="69">
        <v>43984</v>
      </c>
      <c r="B403" s="71" t="s">
        <v>212</v>
      </c>
      <c r="C403" s="12">
        <v>10000</v>
      </c>
      <c r="D403" s="57" t="s">
        <v>119</v>
      </c>
      <c r="E403" s="20" t="s">
        <v>151</v>
      </c>
      <c r="G403" s="13" t="str">
        <f>VLOOKUP(E403,Cat!$A$1:$C$28,3,FALSE)</f>
        <v>Out</v>
      </c>
      <c r="I403" s="7">
        <f t="shared" si="34"/>
        <v>-10000</v>
      </c>
      <c r="J403" s="31" t="s">
        <v>214</v>
      </c>
    </row>
    <row r="404" spans="1:10" x14ac:dyDescent="0.4">
      <c r="A404" s="69">
        <v>43985</v>
      </c>
      <c r="B404" s="71" t="s">
        <v>243</v>
      </c>
      <c r="C404" s="12">
        <v>300000</v>
      </c>
      <c r="D404" s="13" t="s">
        <v>119</v>
      </c>
      <c r="E404" s="7" t="s">
        <v>149</v>
      </c>
      <c r="G404" s="13" t="str">
        <f>VLOOKUP(E404,Cat!$A$1:$C$28,3,FALSE)</f>
        <v>In</v>
      </c>
      <c r="I404" s="7">
        <f t="shared" ref="I404:I405" si="35">IF(G404="Out",C404*-1,C404)</f>
        <v>300000</v>
      </c>
    </row>
    <row r="405" spans="1:10" x14ac:dyDescent="0.4">
      <c r="A405" s="69">
        <v>43997</v>
      </c>
      <c r="B405" s="71" t="s">
        <v>244</v>
      </c>
      <c r="C405" s="12">
        <v>4000</v>
      </c>
      <c r="D405" s="13" t="s">
        <v>119</v>
      </c>
      <c r="E405" s="7" t="s">
        <v>122</v>
      </c>
      <c r="G405" s="13" t="str">
        <f>VLOOKUP(E405,Cat!$A$1:$C$28,3,FALSE)</f>
        <v>Out</v>
      </c>
      <c r="I405" s="7">
        <f t="shared" si="35"/>
        <v>-4000</v>
      </c>
    </row>
    <row r="406" spans="1:10" x14ac:dyDescent="0.4">
      <c r="A406" s="69">
        <v>43997</v>
      </c>
      <c r="B406" s="71" t="s">
        <v>245</v>
      </c>
      <c r="C406" s="12">
        <v>60000</v>
      </c>
      <c r="D406" s="13" t="s">
        <v>119</v>
      </c>
      <c r="E406" s="7" t="s">
        <v>149</v>
      </c>
      <c r="G406" s="13" t="str">
        <f>VLOOKUP(E406,Cat!$A$1:$C$28,3,FALSE)</f>
        <v>In</v>
      </c>
      <c r="I406" s="7">
        <f t="shared" ref="I406:I407" si="36">IF(G406="Out",C406*-1,C406)</f>
        <v>60000</v>
      </c>
    </row>
    <row r="407" spans="1:10" x14ac:dyDescent="0.4">
      <c r="A407" s="69">
        <v>43997</v>
      </c>
      <c r="B407" s="71" t="s">
        <v>246</v>
      </c>
      <c r="C407" s="12">
        <v>10000</v>
      </c>
      <c r="D407" s="13" t="s">
        <v>119</v>
      </c>
      <c r="E407" s="7" t="s">
        <v>149</v>
      </c>
      <c r="G407" s="13" t="str">
        <f>VLOOKUP(E407,Cat!$A$1:$C$28,3,FALSE)</f>
        <v>In</v>
      </c>
      <c r="I407" s="7">
        <f t="shared" si="36"/>
        <v>10000</v>
      </c>
    </row>
    <row r="408" spans="1:10" x14ac:dyDescent="0.4">
      <c r="A408" s="69">
        <v>44002</v>
      </c>
      <c r="B408" s="71" t="s">
        <v>247</v>
      </c>
      <c r="C408" s="12">
        <v>49000</v>
      </c>
      <c r="D408" s="7" t="s">
        <v>148</v>
      </c>
      <c r="E408" s="20" t="s">
        <v>151</v>
      </c>
      <c r="G408" s="13" t="str">
        <f>VLOOKUP(E408,Cat!$A$1:$C$28,3,FALSE)</f>
        <v>Out</v>
      </c>
      <c r="I408" s="7">
        <f t="shared" ref="I408" si="37">IF(G408="Out",C408*-1,C408)</f>
        <v>-49000</v>
      </c>
    </row>
    <row r="409" spans="1:10" x14ac:dyDescent="0.4">
      <c r="A409" s="69">
        <v>44007</v>
      </c>
      <c r="B409" s="72" t="s">
        <v>248</v>
      </c>
      <c r="C409" s="12">
        <v>583866</v>
      </c>
      <c r="D409" s="13" t="s">
        <v>119</v>
      </c>
      <c r="E409" s="7" t="s">
        <v>133</v>
      </c>
      <c r="G409" s="13" t="str">
        <f>VLOOKUP(E409,Cat!$A$1:$C$28,3,FALSE)</f>
        <v>In</v>
      </c>
      <c r="I409" s="7">
        <f t="shared" ref="I409:I411" si="38">IF(G409="Out",C409*-1,C409)</f>
        <v>583866</v>
      </c>
    </row>
    <row r="410" spans="1:10" x14ac:dyDescent="0.4">
      <c r="A410" s="69">
        <v>44007</v>
      </c>
      <c r="B410" s="70" t="s">
        <v>249</v>
      </c>
      <c r="C410" s="12">
        <v>121000</v>
      </c>
      <c r="D410" s="13" t="s">
        <v>119</v>
      </c>
      <c r="E410" s="7" t="s">
        <v>47</v>
      </c>
      <c r="G410" s="13" t="str">
        <f>VLOOKUP(E410,Cat!$A$1:$C$28,3,FALSE)</f>
        <v>Out</v>
      </c>
      <c r="I410" s="7">
        <f t="shared" si="38"/>
        <v>-121000</v>
      </c>
    </row>
    <row r="411" spans="1:10" x14ac:dyDescent="0.4">
      <c r="A411" s="69">
        <v>44008</v>
      </c>
      <c r="B411" s="71" t="s">
        <v>180</v>
      </c>
      <c r="C411" s="12">
        <v>9398</v>
      </c>
      <c r="D411" s="13" t="s">
        <v>119</v>
      </c>
      <c r="E411" s="7" t="s">
        <v>123</v>
      </c>
      <c r="G411" s="13" t="str">
        <f>VLOOKUP(E411,Cat!$A$1:$C$28,3,FALSE)</f>
        <v>Out</v>
      </c>
      <c r="I411" s="7">
        <f t="shared" si="38"/>
        <v>-9398</v>
      </c>
    </row>
    <row r="412" spans="1:10" x14ac:dyDescent="0.4">
      <c r="A412" s="69">
        <v>44008</v>
      </c>
      <c r="B412" s="71" t="s">
        <v>180</v>
      </c>
      <c r="C412" s="12">
        <v>8158</v>
      </c>
      <c r="D412" s="7" t="s">
        <v>148</v>
      </c>
      <c r="E412" s="7" t="s">
        <v>123</v>
      </c>
      <c r="G412" s="13" t="str">
        <f>VLOOKUP(E412,Cat!$A$1:$C$28,3,FALSE)</f>
        <v>Out</v>
      </c>
      <c r="I412" s="7">
        <f t="shared" ref="I412" si="39">IF(G412="Out",C412*-1,C412)</f>
        <v>-8158</v>
      </c>
    </row>
    <row r="413" spans="1:10" x14ac:dyDescent="0.4">
      <c r="A413" s="69">
        <v>44011</v>
      </c>
      <c r="B413" s="71" t="s">
        <v>160</v>
      </c>
      <c r="C413" s="12">
        <v>52809</v>
      </c>
      <c r="D413" s="13" t="s">
        <v>119</v>
      </c>
      <c r="E413" s="7" t="s">
        <v>123</v>
      </c>
      <c r="G413" s="13" t="str">
        <f>VLOOKUP(E413,Cat!$A$1:$C$28,3,FALSE)</f>
        <v>Out</v>
      </c>
      <c r="I413" s="7">
        <f t="shared" ref="I413:I430" si="40">IF(G413="Out",C413*-1,C413)</f>
        <v>-52809</v>
      </c>
    </row>
    <row r="414" spans="1:10" x14ac:dyDescent="0.4">
      <c r="A414" s="69">
        <v>44011</v>
      </c>
      <c r="B414" s="71" t="s">
        <v>160</v>
      </c>
      <c r="C414" s="12">
        <v>3272</v>
      </c>
      <c r="D414" s="7" t="s">
        <v>148</v>
      </c>
      <c r="E414" s="7" t="s">
        <v>123</v>
      </c>
      <c r="G414" s="13" t="str">
        <f>VLOOKUP(E414,Cat!$A$1:$C$28,3,FALSE)</f>
        <v>Out</v>
      </c>
      <c r="I414" s="7">
        <f t="shared" si="40"/>
        <v>-3272</v>
      </c>
    </row>
    <row r="415" spans="1:10" x14ac:dyDescent="0.4">
      <c r="A415" s="69">
        <v>44011</v>
      </c>
      <c r="B415" s="71" t="s">
        <v>164</v>
      </c>
      <c r="C415" s="12">
        <v>32713</v>
      </c>
      <c r="D415" s="13" t="s">
        <v>119</v>
      </c>
      <c r="E415" s="7" t="s">
        <v>123</v>
      </c>
      <c r="G415" s="13" t="str">
        <f>VLOOKUP(E415,Cat!$A$1:$C$28,3,FALSE)</f>
        <v>Out</v>
      </c>
      <c r="I415" s="7">
        <f t="shared" si="40"/>
        <v>-32713</v>
      </c>
    </row>
    <row r="416" spans="1:10" x14ac:dyDescent="0.4">
      <c r="A416" s="69">
        <v>44011</v>
      </c>
      <c r="B416" s="71" t="s">
        <v>164</v>
      </c>
      <c r="C416" s="12">
        <v>53269</v>
      </c>
      <c r="D416" s="7" t="s">
        <v>148</v>
      </c>
      <c r="E416" s="7" t="s">
        <v>123</v>
      </c>
      <c r="G416" s="13" t="str">
        <f>VLOOKUP(E416,Cat!$A$1:$C$28,3,FALSE)</f>
        <v>Out</v>
      </c>
      <c r="I416" s="7">
        <f t="shared" si="40"/>
        <v>-53269</v>
      </c>
    </row>
    <row r="417" spans="1:10" x14ac:dyDescent="0.4">
      <c r="A417" s="69">
        <v>43983</v>
      </c>
      <c r="B417" s="70" t="s">
        <v>22</v>
      </c>
      <c r="C417" s="12">
        <v>8174</v>
      </c>
      <c r="D417" s="7" t="s">
        <v>42</v>
      </c>
      <c r="E417" s="7" t="s">
        <v>151</v>
      </c>
      <c r="G417" s="13" t="str">
        <f>VLOOKUP(E417,Cat!$A$1:$C$28,3,FALSE)</f>
        <v>Out</v>
      </c>
      <c r="I417" s="7">
        <f t="shared" si="40"/>
        <v>-8174</v>
      </c>
    </row>
    <row r="418" spans="1:10" x14ac:dyDescent="0.4">
      <c r="A418" s="69">
        <v>43983</v>
      </c>
      <c r="B418" s="70" t="s">
        <v>22</v>
      </c>
      <c r="C418" s="12">
        <v>38</v>
      </c>
      <c r="D418" s="13" t="s">
        <v>7</v>
      </c>
      <c r="E418" s="7" t="s">
        <v>125</v>
      </c>
      <c r="F418" s="13" t="s">
        <v>37</v>
      </c>
      <c r="G418" s="13" t="str">
        <f>VLOOKUP(E418,Cat!$A$1:$C$28,3,FALSE)</f>
        <v>In</v>
      </c>
      <c r="I418" s="7">
        <f t="shared" si="40"/>
        <v>38</v>
      </c>
    </row>
    <row r="419" spans="1:10" x14ac:dyDescent="0.4">
      <c r="A419" s="69">
        <v>43983</v>
      </c>
      <c r="B419" s="70" t="s">
        <v>22</v>
      </c>
      <c r="C419" s="12">
        <v>38</v>
      </c>
      <c r="D419" s="13" t="s">
        <v>119</v>
      </c>
      <c r="E419" s="7" t="s">
        <v>129</v>
      </c>
      <c r="F419" s="13" t="s">
        <v>36</v>
      </c>
      <c r="G419" s="13" t="str">
        <f>VLOOKUP(E419,Cat!$A$1:$C$28,3,FALSE)</f>
        <v>Out</v>
      </c>
      <c r="I419" s="7">
        <f t="shared" si="40"/>
        <v>-38</v>
      </c>
    </row>
    <row r="420" spans="1:10" x14ac:dyDescent="0.4">
      <c r="A420" s="69">
        <v>43985</v>
      </c>
      <c r="B420" s="70" t="s">
        <v>250</v>
      </c>
      <c r="C420" s="12">
        <v>876100</v>
      </c>
      <c r="D420" s="13" t="s">
        <v>42</v>
      </c>
      <c r="E420" s="7" t="s">
        <v>151</v>
      </c>
      <c r="G420" s="13" t="str">
        <f>VLOOKUP(E420,Cat!$A$1:$C$28,3,FALSE)</f>
        <v>Out</v>
      </c>
      <c r="I420" s="7">
        <f t="shared" si="40"/>
        <v>-876100</v>
      </c>
    </row>
    <row r="421" spans="1:10" x14ac:dyDescent="0.4">
      <c r="A421" s="69">
        <v>43985</v>
      </c>
      <c r="B421" s="70" t="s">
        <v>250</v>
      </c>
      <c r="C421" s="12">
        <v>4380</v>
      </c>
      <c r="D421" s="7" t="s">
        <v>153</v>
      </c>
      <c r="E421" s="7" t="s">
        <v>125</v>
      </c>
      <c r="G421" s="13" t="str">
        <f>VLOOKUP(E421,Cat!$A$1:$C$28,3,FALSE)</f>
        <v>In</v>
      </c>
      <c r="I421" s="7">
        <f t="shared" si="40"/>
        <v>4380</v>
      </c>
    </row>
    <row r="422" spans="1:10" x14ac:dyDescent="0.4">
      <c r="A422" s="69">
        <v>43985</v>
      </c>
      <c r="B422" s="70" t="s">
        <v>250</v>
      </c>
      <c r="C422" s="12">
        <v>4380</v>
      </c>
      <c r="D422" s="7" t="s">
        <v>148</v>
      </c>
      <c r="E422" s="7" t="s">
        <v>159</v>
      </c>
      <c r="G422" s="13" t="str">
        <f>VLOOKUP(E422,Cat!$A$1:$C$28,3,FALSE)</f>
        <v>Out</v>
      </c>
      <c r="I422" s="7">
        <f t="shared" si="40"/>
        <v>-4380</v>
      </c>
    </row>
    <row r="423" spans="1:10" x14ac:dyDescent="0.4">
      <c r="A423" s="69">
        <v>43985</v>
      </c>
      <c r="B423" s="70" t="s">
        <v>251</v>
      </c>
      <c r="C423" s="12">
        <v>876100</v>
      </c>
      <c r="D423" s="13" t="s">
        <v>42</v>
      </c>
      <c r="E423" s="7" t="s">
        <v>151</v>
      </c>
      <c r="G423" s="13" t="str">
        <f>VLOOKUP(E423,Cat!$A$1:$C$28,3,FALSE)</f>
        <v>Out</v>
      </c>
      <c r="I423" s="7">
        <f t="shared" si="40"/>
        <v>-876100</v>
      </c>
    </row>
    <row r="424" spans="1:10" x14ac:dyDescent="0.4">
      <c r="A424" s="69">
        <v>43985</v>
      </c>
      <c r="B424" s="70" t="s">
        <v>251</v>
      </c>
      <c r="C424" s="12">
        <v>4075</v>
      </c>
      <c r="D424" s="7" t="s">
        <v>153</v>
      </c>
      <c r="E424" s="7" t="s">
        <v>125</v>
      </c>
      <c r="G424" s="13" t="str">
        <f>VLOOKUP(E424,Cat!$A$1:$C$28,3,FALSE)</f>
        <v>In</v>
      </c>
      <c r="I424" s="7">
        <f t="shared" si="40"/>
        <v>4075</v>
      </c>
    </row>
    <row r="425" spans="1:10" x14ac:dyDescent="0.4">
      <c r="A425" s="69">
        <v>43985</v>
      </c>
      <c r="B425" s="70" t="s">
        <v>251</v>
      </c>
      <c r="C425" s="12">
        <v>4075</v>
      </c>
      <c r="D425" s="13" t="s">
        <v>119</v>
      </c>
      <c r="E425" s="7" t="s">
        <v>159</v>
      </c>
      <c r="G425" s="13" t="str">
        <f>VLOOKUP(E425,Cat!$A$1:$C$28,3,FALSE)</f>
        <v>Out</v>
      </c>
      <c r="I425" s="7">
        <f t="shared" si="40"/>
        <v>-4075</v>
      </c>
    </row>
    <row r="426" spans="1:10" x14ac:dyDescent="0.4">
      <c r="A426" s="69">
        <v>43991</v>
      </c>
      <c r="B426" s="70" t="s">
        <v>70</v>
      </c>
      <c r="C426" s="12">
        <v>293178</v>
      </c>
      <c r="D426" s="13" t="s">
        <v>42</v>
      </c>
      <c r="E426" s="7" t="s">
        <v>110</v>
      </c>
      <c r="G426" s="13" t="str">
        <f>VLOOKUP(E426,Cat!$A$1:$C$28,3,FALSE)</f>
        <v>In</v>
      </c>
      <c r="I426" s="7">
        <f t="shared" si="40"/>
        <v>293178</v>
      </c>
    </row>
    <row r="427" spans="1:10" x14ac:dyDescent="0.4">
      <c r="A427" s="69">
        <v>44011</v>
      </c>
      <c r="B427" s="71" t="s">
        <v>252</v>
      </c>
      <c r="C427" s="12">
        <v>30000</v>
      </c>
      <c r="D427" s="7" t="s">
        <v>148</v>
      </c>
      <c r="E427" s="7" t="s">
        <v>149</v>
      </c>
      <c r="G427" s="13" t="str">
        <f>VLOOKUP(E427,Cat!$A$1:$C$28,3,FALSE)</f>
        <v>In</v>
      </c>
      <c r="I427" s="7">
        <f t="shared" si="40"/>
        <v>30000</v>
      </c>
    </row>
    <row r="428" spans="1:10" x14ac:dyDescent="0.4">
      <c r="A428" s="69">
        <v>44011</v>
      </c>
      <c r="B428" s="71" t="s">
        <v>252</v>
      </c>
      <c r="C428" s="12">
        <v>30000</v>
      </c>
      <c r="D428" s="13" t="s">
        <v>119</v>
      </c>
      <c r="E428" s="7" t="s">
        <v>157</v>
      </c>
      <c r="G428" s="13" t="str">
        <f>VLOOKUP(E428,Cat!$A$1:$C$28,3,FALSE)</f>
        <v>Out</v>
      </c>
      <c r="I428" s="7">
        <f t="shared" si="40"/>
        <v>-30000</v>
      </c>
    </row>
    <row r="429" spans="1:10" x14ac:dyDescent="0.4">
      <c r="A429" s="69">
        <v>44013</v>
      </c>
      <c r="B429" s="71" t="s">
        <v>31</v>
      </c>
      <c r="C429" s="12">
        <v>686833</v>
      </c>
      <c r="D429" s="13" t="s">
        <v>119</v>
      </c>
      <c r="E429" s="7" t="s">
        <v>151</v>
      </c>
      <c r="G429" s="13" t="str">
        <f>VLOOKUP(E429,Cat!$A$1:$C$28,3,FALSE)</f>
        <v>Out</v>
      </c>
      <c r="I429" s="7">
        <f t="shared" si="40"/>
        <v>-686833</v>
      </c>
    </row>
    <row r="430" spans="1:10" x14ac:dyDescent="0.4">
      <c r="A430" s="69">
        <v>44013</v>
      </c>
      <c r="B430" s="71" t="s">
        <v>31</v>
      </c>
      <c r="C430" s="12">
        <v>686833</v>
      </c>
      <c r="D430" s="67" t="s">
        <v>120</v>
      </c>
      <c r="E430" s="66" t="s">
        <v>125</v>
      </c>
      <c r="F430" s="66"/>
      <c r="G430" s="67" t="str">
        <f>VLOOKUP(E430,Cat!$A$1:$C$28,3,FALSE)</f>
        <v>In</v>
      </c>
      <c r="H430" s="66"/>
      <c r="I430" s="66">
        <f t="shared" si="40"/>
        <v>686833</v>
      </c>
    </row>
    <row r="431" spans="1:10" x14ac:dyDescent="0.4">
      <c r="A431" s="69">
        <v>43980</v>
      </c>
      <c r="B431" s="71" t="s">
        <v>262</v>
      </c>
      <c r="C431" s="12">
        <v>3000</v>
      </c>
      <c r="D431" s="89" t="s">
        <v>119</v>
      </c>
      <c r="E431" s="7" t="s">
        <v>121</v>
      </c>
      <c r="G431" s="13" t="str">
        <f>VLOOKUP(E431,Cat!$A$1:$C$28,3,FALSE)</f>
        <v>In</v>
      </c>
      <c r="I431" s="90">
        <f t="shared" ref="I431" si="41">IF(G431="Out",C431*-1,C431)</f>
        <v>3000</v>
      </c>
    </row>
    <row r="432" spans="1:10" x14ac:dyDescent="0.4">
      <c r="A432" s="69">
        <v>43980</v>
      </c>
      <c r="B432" s="71" t="s">
        <v>262</v>
      </c>
      <c r="C432" s="78">
        <v>3000</v>
      </c>
      <c r="D432" s="7" t="s">
        <v>153</v>
      </c>
      <c r="E432" s="90" t="s">
        <v>254</v>
      </c>
      <c r="G432" s="13" t="str">
        <f>VLOOKUP(E432,Cat!$A$1:$C$28,3,FALSE)</f>
        <v>Out</v>
      </c>
      <c r="I432" s="7">
        <f t="shared" ref="I432" si="42">IF(G432="Out",C432*-1,C432)</f>
        <v>-3000</v>
      </c>
      <c r="J432" s="81" t="s">
        <v>265</v>
      </c>
    </row>
    <row r="433" spans="1:10" x14ac:dyDescent="0.4">
      <c r="A433" s="17">
        <v>43947</v>
      </c>
      <c r="B433" t="s">
        <v>255</v>
      </c>
      <c r="C433" s="12">
        <v>19000</v>
      </c>
      <c r="D433" s="7" t="s">
        <v>148</v>
      </c>
      <c r="E433" s="7" t="s">
        <v>151</v>
      </c>
      <c r="G433" s="13" t="str">
        <f>VLOOKUP(E433,Cat!$A$1:$C$28,3,FALSE)</f>
        <v>Out</v>
      </c>
      <c r="I433" s="7">
        <f t="shared" ref="I433:I438" si="43">IF(G433="Out",C433*-1,C433)</f>
        <v>-19000</v>
      </c>
    </row>
    <row r="434" spans="1:10" x14ac:dyDescent="0.4">
      <c r="A434" s="17">
        <v>43948</v>
      </c>
      <c r="B434" s="21" t="s">
        <v>256</v>
      </c>
      <c r="C434" s="12">
        <v>121000</v>
      </c>
      <c r="D434" s="13" t="s">
        <v>119</v>
      </c>
      <c r="E434" s="7" t="s">
        <v>47</v>
      </c>
      <c r="G434" s="13" t="str">
        <f>VLOOKUP(E434,Cat!$A$1:$C$28,3,FALSE)</f>
        <v>Out</v>
      </c>
      <c r="I434" s="7">
        <f t="shared" si="43"/>
        <v>-121000</v>
      </c>
    </row>
    <row r="435" spans="1:10" x14ac:dyDescent="0.4">
      <c r="A435" s="17">
        <v>43948</v>
      </c>
      <c r="B435" s="19" t="s">
        <v>180</v>
      </c>
      <c r="C435" s="12">
        <v>43466</v>
      </c>
      <c r="D435" s="13" t="s">
        <v>119</v>
      </c>
      <c r="E435" s="7" t="s">
        <v>123</v>
      </c>
      <c r="G435" s="13" t="str">
        <f>VLOOKUP(E435,Cat!$A$1:$C$28,3,FALSE)</f>
        <v>Out</v>
      </c>
      <c r="I435" s="7">
        <f t="shared" si="43"/>
        <v>-43466</v>
      </c>
    </row>
    <row r="436" spans="1:10" x14ac:dyDescent="0.4">
      <c r="A436" s="17">
        <v>43948</v>
      </c>
      <c r="B436" s="19" t="s">
        <v>180</v>
      </c>
      <c r="C436" s="12">
        <v>7794</v>
      </c>
      <c r="D436" s="7" t="s">
        <v>148</v>
      </c>
      <c r="E436" s="7" t="s">
        <v>123</v>
      </c>
      <c r="G436" s="13" t="str">
        <f>VLOOKUP(E436,Cat!$A$1:$C$28,3,FALSE)</f>
        <v>Out</v>
      </c>
      <c r="I436" s="7">
        <f t="shared" si="43"/>
        <v>-7794</v>
      </c>
    </row>
    <row r="437" spans="1:10" x14ac:dyDescent="0.4">
      <c r="A437" s="17">
        <v>43948</v>
      </c>
      <c r="B437" s="19" t="s">
        <v>160</v>
      </c>
      <c r="C437" s="12">
        <v>108675</v>
      </c>
      <c r="D437" s="13" t="s">
        <v>119</v>
      </c>
      <c r="E437" s="7" t="s">
        <v>123</v>
      </c>
      <c r="G437" s="13" t="str">
        <f>VLOOKUP(E437,Cat!$A$1:$C$28,3,FALSE)</f>
        <v>Out</v>
      </c>
      <c r="I437" s="7">
        <f t="shared" si="43"/>
        <v>-108675</v>
      </c>
    </row>
    <row r="438" spans="1:10" x14ac:dyDescent="0.4">
      <c r="A438" s="17">
        <v>43948</v>
      </c>
      <c r="B438" s="19" t="s">
        <v>164</v>
      </c>
      <c r="C438" s="12">
        <v>96923</v>
      </c>
      <c r="D438" s="13" t="s">
        <v>119</v>
      </c>
      <c r="E438" s="7" t="s">
        <v>123</v>
      </c>
      <c r="G438" s="13" t="str">
        <f>VLOOKUP(E438,Cat!$A$1:$C$28,3,FALSE)</f>
        <v>Out</v>
      </c>
      <c r="I438" s="7">
        <f t="shared" si="43"/>
        <v>-96923</v>
      </c>
    </row>
    <row r="439" spans="1:10" x14ac:dyDescent="0.4">
      <c r="A439" s="17">
        <v>43948</v>
      </c>
      <c r="B439" s="19" t="s">
        <v>164</v>
      </c>
      <c r="C439" s="12">
        <v>19255</v>
      </c>
      <c r="D439" s="7" t="s">
        <v>148</v>
      </c>
      <c r="E439" s="7" t="s">
        <v>123</v>
      </c>
      <c r="G439" s="13" t="str">
        <f>VLOOKUP(E439,Cat!$A$1:$C$28,3,FALSE)</f>
        <v>Out</v>
      </c>
      <c r="I439" s="7">
        <f t="shared" ref="I439" si="44">IF(G439="Out",C439*-1,C439)</f>
        <v>-19255</v>
      </c>
    </row>
    <row r="440" spans="1:10" x14ac:dyDescent="0.4">
      <c r="A440" s="17">
        <v>43951</v>
      </c>
      <c r="B440" s="19" t="s">
        <v>212</v>
      </c>
      <c r="C440" s="12">
        <v>10000</v>
      </c>
      <c r="D440" s="57" t="s">
        <v>119</v>
      </c>
      <c r="E440" s="20" t="s">
        <v>151</v>
      </c>
      <c r="G440" s="13" t="str">
        <f>VLOOKUP(E440,Cat!$A$1:$C$28,3,FALSE)</f>
        <v>Out</v>
      </c>
      <c r="I440" s="7">
        <f t="shared" ref="I440" si="45">IF(G440="Out",C440*-1,C440)</f>
        <v>-10000</v>
      </c>
      <c r="J440" s="31" t="s">
        <v>214</v>
      </c>
    </row>
    <row r="441" spans="1:10" x14ac:dyDescent="0.4">
      <c r="A441" s="17">
        <v>43961</v>
      </c>
      <c r="B441" s="19" t="s">
        <v>257</v>
      </c>
      <c r="C441" s="12">
        <v>21500000</v>
      </c>
      <c r="D441" s="13" t="s">
        <v>42</v>
      </c>
      <c r="E441" s="7" t="s">
        <v>125</v>
      </c>
      <c r="G441" s="13" t="str">
        <f>VLOOKUP(E441,Cat!$A$1:$C$28,3,FALSE)</f>
        <v>In</v>
      </c>
      <c r="I441" s="7">
        <f t="shared" ref="I441" si="46">IF(G441="Out",C441*-1,C441)</f>
        <v>21500000</v>
      </c>
    </row>
    <row r="442" spans="1:10" x14ac:dyDescent="0.4">
      <c r="A442" s="17">
        <v>43961</v>
      </c>
      <c r="B442" s="19" t="s">
        <v>257</v>
      </c>
      <c r="C442" s="12">
        <v>100000</v>
      </c>
      <c r="D442" s="7" t="s">
        <v>153</v>
      </c>
      <c r="E442" s="20" t="s">
        <v>151</v>
      </c>
      <c r="G442" s="13" t="str">
        <f>VLOOKUP(E442,Cat!$A$1:$C$28,3,FALSE)</f>
        <v>Out</v>
      </c>
      <c r="I442" s="7">
        <f t="shared" ref="I442:I455" si="47">IF(G442="Out",C442*-1,C442)</f>
        <v>-100000</v>
      </c>
    </row>
    <row r="443" spans="1:10" x14ac:dyDescent="0.4">
      <c r="A443" s="17">
        <v>43966</v>
      </c>
      <c r="B443" s="19" t="s">
        <v>221</v>
      </c>
      <c r="C443" s="12">
        <v>4100</v>
      </c>
      <c r="D443" s="13" t="s">
        <v>119</v>
      </c>
      <c r="E443" s="7" t="s">
        <v>122</v>
      </c>
      <c r="G443" s="13" t="str">
        <f>VLOOKUP(E443,Cat!$A$1:$C$28,3,FALSE)</f>
        <v>Out</v>
      </c>
      <c r="I443" s="7">
        <f t="shared" si="47"/>
        <v>-4100</v>
      </c>
    </row>
    <row r="444" spans="1:10" x14ac:dyDescent="0.4">
      <c r="A444" s="17">
        <v>43976</v>
      </c>
      <c r="B444" s="22" t="s">
        <v>258</v>
      </c>
      <c r="C444" s="12">
        <v>606345</v>
      </c>
      <c r="D444" s="13" t="s">
        <v>119</v>
      </c>
      <c r="E444" s="7" t="s">
        <v>133</v>
      </c>
      <c r="G444" s="13" t="str">
        <f>VLOOKUP(E444,Cat!$A$1:$C$28,3,FALSE)</f>
        <v>In</v>
      </c>
      <c r="I444" s="7">
        <f t="shared" si="47"/>
        <v>606345</v>
      </c>
    </row>
    <row r="445" spans="1:10" x14ac:dyDescent="0.4">
      <c r="A445" s="17">
        <v>43976</v>
      </c>
      <c r="B445" s="21" t="s">
        <v>259</v>
      </c>
      <c r="C445" s="12">
        <v>121000</v>
      </c>
      <c r="D445" s="13" t="s">
        <v>119</v>
      </c>
      <c r="E445" s="7" t="s">
        <v>47</v>
      </c>
      <c r="G445" s="13" t="str">
        <f>VLOOKUP(E445,Cat!$A$1:$C$28,3,FALSE)</f>
        <v>Out</v>
      </c>
      <c r="I445" s="7">
        <f t="shared" si="47"/>
        <v>-121000</v>
      </c>
    </row>
    <row r="446" spans="1:10" x14ac:dyDescent="0.4">
      <c r="A446" s="17">
        <v>43977</v>
      </c>
      <c r="B446" s="19" t="s">
        <v>180</v>
      </c>
      <c r="C446" s="12">
        <v>20165</v>
      </c>
      <c r="D446" s="13" t="s">
        <v>119</v>
      </c>
      <c r="E446" s="7" t="s">
        <v>123</v>
      </c>
      <c r="G446" s="13" t="str">
        <f>VLOOKUP(E446,Cat!$A$1:$C$28,3,FALSE)</f>
        <v>Out</v>
      </c>
      <c r="I446" s="7">
        <f t="shared" si="47"/>
        <v>-20165</v>
      </c>
    </row>
    <row r="447" spans="1:10" x14ac:dyDescent="0.4">
      <c r="A447" s="17">
        <v>43977</v>
      </c>
      <c r="B447" s="19" t="s">
        <v>180</v>
      </c>
      <c r="C447" s="12">
        <v>13041</v>
      </c>
      <c r="D447" s="7" t="s">
        <v>148</v>
      </c>
      <c r="E447" s="7" t="s">
        <v>123</v>
      </c>
      <c r="G447" s="13" t="str">
        <f>VLOOKUP(E447,Cat!$A$1:$C$28,3,FALSE)</f>
        <v>Out</v>
      </c>
      <c r="I447" s="7">
        <f t="shared" si="47"/>
        <v>-13041</v>
      </c>
    </row>
    <row r="448" spans="1:10" x14ac:dyDescent="0.4">
      <c r="A448" s="17">
        <v>43977</v>
      </c>
      <c r="B448" s="19" t="s">
        <v>260</v>
      </c>
      <c r="C448" s="12">
        <v>30000</v>
      </c>
      <c r="D448" s="7" t="s">
        <v>148</v>
      </c>
      <c r="E448" s="7" t="s">
        <v>149</v>
      </c>
      <c r="G448" s="13" t="str">
        <f>VLOOKUP(E448,Cat!$A$1:$C$28,3,FALSE)</f>
        <v>In</v>
      </c>
      <c r="I448" s="7">
        <f t="shared" si="47"/>
        <v>30000</v>
      </c>
    </row>
    <row r="449" spans="1:10" x14ac:dyDescent="0.4">
      <c r="A449" s="17">
        <v>43977</v>
      </c>
      <c r="B449" s="19" t="s">
        <v>260</v>
      </c>
      <c r="C449" s="12">
        <v>30000</v>
      </c>
      <c r="D449" s="13" t="s">
        <v>119</v>
      </c>
      <c r="E449" s="7" t="s">
        <v>157</v>
      </c>
      <c r="G449" s="13" t="str">
        <f>VLOOKUP(E449,Cat!$A$1:$C$28,3,FALSE)</f>
        <v>Out</v>
      </c>
      <c r="I449" s="7">
        <f t="shared" si="47"/>
        <v>-30000</v>
      </c>
    </row>
    <row r="450" spans="1:10" x14ac:dyDescent="0.4">
      <c r="A450" s="17">
        <v>43977</v>
      </c>
      <c r="B450" s="21" t="s">
        <v>22</v>
      </c>
      <c r="C450" s="12">
        <v>20144</v>
      </c>
      <c r="D450" s="7" t="s">
        <v>42</v>
      </c>
      <c r="E450" s="7" t="s">
        <v>151</v>
      </c>
      <c r="G450" s="13" t="str">
        <f>VLOOKUP(E450,Cat!$A$1:$C$28,3,FALSE)</f>
        <v>Out</v>
      </c>
      <c r="I450" s="7">
        <f t="shared" si="47"/>
        <v>-20144</v>
      </c>
    </row>
    <row r="451" spans="1:10" x14ac:dyDescent="0.4">
      <c r="A451" s="17">
        <v>43977</v>
      </c>
      <c r="B451" s="21" t="s">
        <v>22</v>
      </c>
      <c r="C451" s="12">
        <v>94</v>
      </c>
      <c r="D451" s="13" t="s">
        <v>7</v>
      </c>
      <c r="E451" s="7" t="s">
        <v>125</v>
      </c>
      <c r="F451" s="13" t="s">
        <v>37</v>
      </c>
      <c r="G451" s="13" t="str">
        <f>VLOOKUP(E451,Cat!$A$1:$C$28,3,FALSE)</f>
        <v>In</v>
      </c>
      <c r="I451" s="7">
        <f t="shared" si="47"/>
        <v>94</v>
      </c>
    </row>
    <row r="452" spans="1:10" x14ac:dyDescent="0.4">
      <c r="A452" s="17">
        <v>43977</v>
      </c>
      <c r="B452" s="21" t="s">
        <v>22</v>
      </c>
      <c r="C452" s="12">
        <v>94</v>
      </c>
      <c r="D452" s="13" t="s">
        <v>119</v>
      </c>
      <c r="E452" s="7" t="s">
        <v>129</v>
      </c>
      <c r="F452" s="13" t="s">
        <v>36</v>
      </c>
      <c r="G452" s="13" t="str">
        <f>VLOOKUP(E452,Cat!$A$1:$C$28,3,FALSE)</f>
        <v>Out</v>
      </c>
      <c r="I452" s="7">
        <f t="shared" si="47"/>
        <v>-94</v>
      </c>
    </row>
    <row r="453" spans="1:10" x14ac:dyDescent="0.4">
      <c r="A453" s="17">
        <v>43962</v>
      </c>
      <c r="B453" s="21" t="s">
        <v>70</v>
      </c>
      <c r="C453" s="12">
        <v>339288</v>
      </c>
      <c r="D453" s="13" t="s">
        <v>42</v>
      </c>
      <c r="E453" s="7" t="s">
        <v>110</v>
      </c>
      <c r="G453" s="13" t="str">
        <f>VLOOKUP(E453,Cat!$A$1:$C$28,3,FALSE)</f>
        <v>In</v>
      </c>
      <c r="I453" s="7">
        <f t="shared" si="47"/>
        <v>339288</v>
      </c>
    </row>
    <row r="454" spans="1:10" x14ac:dyDescent="0.4">
      <c r="A454" s="17">
        <v>43977</v>
      </c>
      <c r="B454" s="19" t="s">
        <v>31</v>
      </c>
      <c r="C454" s="12">
        <v>124944</v>
      </c>
      <c r="D454" s="13" t="s">
        <v>119</v>
      </c>
      <c r="E454" s="7" t="s">
        <v>151</v>
      </c>
      <c r="G454" s="13" t="str">
        <f>VLOOKUP(E454,Cat!$A$1:$C$28,3,FALSE)</f>
        <v>Out</v>
      </c>
      <c r="I454" s="7">
        <f t="shared" si="47"/>
        <v>-124944</v>
      </c>
    </row>
    <row r="455" spans="1:10" x14ac:dyDescent="0.4">
      <c r="A455" s="17">
        <v>43977</v>
      </c>
      <c r="B455" s="19" t="s">
        <v>31</v>
      </c>
      <c r="C455" s="12">
        <v>124944</v>
      </c>
      <c r="D455" s="67" t="s">
        <v>120</v>
      </c>
      <c r="E455" s="66" t="s">
        <v>125</v>
      </c>
      <c r="F455" s="66"/>
      <c r="G455" s="67" t="str">
        <f>VLOOKUP(E455,Cat!$A$1:$C$28,3,FALSE)</f>
        <v>In</v>
      </c>
      <c r="H455" s="66"/>
      <c r="I455" s="66">
        <f t="shared" si="47"/>
        <v>124944</v>
      </c>
    </row>
    <row r="456" spans="1:10" x14ac:dyDescent="0.4">
      <c r="A456" s="82">
        <v>43916</v>
      </c>
      <c r="B456" s="84" t="s">
        <v>180</v>
      </c>
      <c r="C456" s="12">
        <v>59215</v>
      </c>
      <c r="D456" s="13" t="s">
        <v>119</v>
      </c>
      <c r="E456" s="7" t="s">
        <v>123</v>
      </c>
      <c r="G456" s="13" t="str">
        <f>VLOOKUP(E456,Cat!$A$1:$C$28,3,FALSE)</f>
        <v>Out</v>
      </c>
      <c r="I456" s="7">
        <f t="shared" ref="I456:I459" si="48">IF(G456="Out",C456*-1,C456)</f>
        <v>-59215</v>
      </c>
    </row>
    <row r="457" spans="1:10" x14ac:dyDescent="0.4">
      <c r="A457" s="82">
        <v>43916</v>
      </c>
      <c r="B457" s="84" t="s">
        <v>160</v>
      </c>
      <c r="C457" s="12">
        <v>129218</v>
      </c>
      <c r="D457" s="13" t="s">
        <v>119</v>
      </c>
      <c r="E457" s="7" t="s">
        <v>123</v>
      </c>
      <c r="G457" s="13" t="str">
        <f>VLOOKUP(E457,Cat!$A$1:$C$28,3,FALSE)</f>
        <v>Out</v>
      </c>
      <c r="I457" s="7">
        <f t="shared" si="48"/>
        <v>-129218</v>
      </c>
    </row>
    <row r="458" spans="1:10" x14ac:dyDescent="0.4">
      <c r="A458" s="82">
        <v>43917</v>
      </c>
      <c r="B458" s="84" t="s">
        <v>164</v>
      </c>
      <c r="C458" s="12">
        <v>407728</v>
      </c>
      <c r="D458" s="13" t="s">
        <v>119</v>
      </c>
      <c r="E458" s="7" t="s">
        <v>123</v>
      </c>
      <c r="G458" s="13" t="str">
        <f>VLOOKUP(E458,Cat!$A$1:$C$28,3,FALSE)</f>
        <v>Out</v>
      </c>
      <c r="I458" s="7">
        <f t="shared" si="48"/>
        <v>-407728</v>
      </c>
    </row>
    <row r="459" spans="1:10" x14ac:dyDescent="0.4">
      <c r="A459" s="82">
        <v>43917</v>
      </c>
      <c r="B459" s="84" t="s">
        <v>164</v>
      </c>
      <c r="C459" s="12">
        <v>19244</v>
      </c>
      <c r="D459" s="7" t="s">
        <v>148</v>
      </c>
      <c r="E459" s="7" t="s">
        <v>123</v>
      </c>
      <c r="G459" s="13" t="str">
        <f>VLOOKUP(E459,Cat!$A$1:$C$28,3,FALSE)</f>
        <v>Out</v>
      </c>
      <c r="I459" s="7">
        <f t="shared" si="48"/>
        <v>-19244</v>
      </c>
    </row>
    <row r="460" spans="1:10" x14ac:dyDescent="0.4">
      <c r="A460" s="82">
        <v>43917</v>
      </c>
      <c r="B460" s="84" t="s">
        <v>212</v>
      </c>
      <c r="C460" s="12">
        <v>15000</v>
      </c>
      <c r="D460" s="57" t="s">
        <v>119</v>
      </c>
      <c r="E460" s="20" t="s">
        <v>151</v>
      </c>
      <c r="G460" s="13" t="str">
        <f>VLOOKUP(E460,Cat!$A$1:$C$28,3,FALSE)</f>
        <v>Out</v>
      </c>
      <c r="I460" s="7">
        <f t="shared" ref="I460:I462" si="49">IF(G460="Out",C460*-1,C460)</f>
        <v>-15000</v>
      </c>
      <c r="J460" s="31" t="s">
        <v>214</v>
      </c>
    </row>
    <row r="461" spans="1:10" x14ac:dyDescent="0.4">
      <c r="A461" s="82">
        <v>43920</v>
      </c>
      <c r="B461" s="84" t="s">
        <v>212</v>
      </c>
      <c r="C461" s="12">
        <v>3000</v>
      </c>
      <c r="D461" s="57" t="s">
        <v>119</v>
      </c>
      <c r="E461" s="20" t="s">
        <v>151</v>
      </c>
      <c r="G461" s="13" t="str">
        <f>VLOOKUP(E461,Cat!$A$1:$C$28,3,FALSE)</f>
        <v>Out</v>
      </c>
      <c r="I461" s="7">
        <f t="shared" si="49"/>
        <v>-3000</v>
      </c>
      <c r="J461" s="31" t="s">
        <v>214</v>
      </c>
    </row>
    <row r="462" spans="1:10" x14ac:dyDescent="0.4">
      <c r="A462" s="82">
        <v>43920</v>
      </c>
      <c r="B462" s="84" t="s">
        <v>266</v>
      </c>
      <c r="C462" s="12">
        <v>13619</v>
      </c>
      <c r="D462" s="7" t="s">
        <v>148</v>
      </c>
      <c r="E462" s="7" t="s">
        <v>133</v>
      </c>
      <c r="G462" s="13" t="str">
        <f>VLOOKUP(E462,Cat!$A$1:$C$28,3,FALSE)</f>
        <v>In</v>
      </c>
      <c r="I462" s="7">
        <f t="shared" si="49"/>
        <v>13619</v>
      </c>
    </row>
    <row r="463" spans="1:10" x14ac:dyDescent="0.4">
      <c r="A463" s="82">
        <v>43922</v>
      </c>
      <c r="B463" s="84" t="s">
        <v>70</v>
      </c>
      <c r="C463" s="12">
        <v>45</v>
      </c>
      <c r="D463" s="7" t="s">
        <v>153</v>
      </c>
      <c r="E463" s="7" t="s">
        <v>150</v>
      </c>
      <c r="G463" s="13" t="str">
        <f>VLOOKUP(E463,Cat!$A$1:$C$28,3,FALSE)</f>
        <v>In</v>
      </c>
      <c r="I463" s="7">
        <f t="shared" ref="I463" si="50">IF(G463="Out",C463*-1,C463)</f>
        <v>45</v>
      </c>
    </row>
    <row r="464" spans="1:10" x14ac:dyDescent="0.4">
      <c r="A464" s="82">
        <v>43941</v>
      </c>
      <c r="B464" s="84" t="s">
        <v>267</v>
      </c>
      <c r="C464" s="12">
        <v>50000</v>
      </c>
      <c r="D464" s="7" t="s">
        <v>153</v>
      </c>
      <c r="E464" s="7" t="s">
        <v>125</v>
      </c>
      <c r="G464" s="13" t="str">
        <f>VLOOKUP(E464,Cat!$A$1:$C$28,3,FALSE)</f>
        <v>In</v>
      </c>
      <c r="I464" s="7">
        <f t="shared" ref="I464:I465" si="51">IF(G464="Out",C464*-1,C464)</f>
        <v>50000</v>
      </c>
    </row>
    <row r="465" spans="1:9" x14ac:dyDescent="0.4">
      <c r="A465" s="82">
        <v>43941</v>
      </c>
      <c r="B465" s="84" t="s">
        <v>267</v>
      </c>
      <c r="C465" s="12">
        <v>10603700</v>
      </c>
      <c r="D465" s="13" t="s">
        <v>42</v>
      </c>
      <c r="E465" s="20" t="s">
        <v>151</v>
      </c>
      <c r="G465" s="13" t="str">
        <f>VLOOKUP(E465,Cat!$A$1:$C$28,3,FALSE)</f>
        <v>Out</v>
      </c>
      <c r="I465" s="7">
        <f t="shared" si="51"/>
        <v>-10603700</v>
      </c>
    </row>
    <row r="466" spans="1:9" x14ac:dyDescent="0.4">
      <c r="A466" s="82">
        <v>43945</v>
      </c>
      <c r="B466" s="85" t="s">
        <v>258</v>
      </c>
      <c r="C466" s="12">
        <v>621111</v>
      </c>
      <c r="D466" s="13" t="s">
        <v>119</v>
      </c>
      <c r="E466" s="7" t="s">
        <v>133</v>
      </c>
      <c r="G466" s="13" t="str">
        <f>VLOOKUP(E466,Cat!$A$1:$C$28,3,FALSE)</f>
        <v>In</v>
      </c>
      <c r="I466" s="7">
        <f t="shared" ref="I466:I474" si="52">IF(G466="Out",C466*-1,C466)</f>
        <v>621111</v>
      </c>
    </row>
    <row r="467" spans="1:9" x14ac:dyDescent="0.4">
      <c r="A467" s="82">
        <v>43947</v>
      </c>
      <c r="B467" s="84" t="s">
        <v>268</v>
      </c>
      <c r="C467" s="12">
        <v>30000</v>
      </c>
      <c r="D467" s="7" t="s">
        <v>148</v>
      </c>
      <c r="E467" s="7" t="s">
        <v>149</v>
      </c>
      <c r="G467" s="13" t="str">
        <f>VLOOKUP(E467,Cat!$A$1:$C$28,3,FALSE)</f>
        <v>In</v>
      </c>
      <c r="I467" s="7">
        <f t="shared" si="52"/>
        <v>30000</v>
      </c>
    </row>
    <row r="468" spans="1:9" x14ac:dyDescent="0.4">
      <c r="A468" s="82">
        <v>43947</v>
      </c>
      <c r="B468" s="84" t="s">
        <v>268</v>
      </c>
      <c r="C468" s="12">
        <v>30000</v>
      </c>
      <c r="D468" s="13" t="s">
        <v>119</v>
      </c>
      <c r="E468" s="7" t="s">
        <v>157</v>
      </c>
      <c r="G468" s="13" t="str">
        <f>VLOOKUP(E468,Cat!$A$1:$C$28,3,FALSE)</f>
        <v>Out</v>
      </c>
      <c r="I468" s="7">
        <f t="shared" si="52"/>
        <v>-30000</v>
      </c>
    </row>
    <row r="469" spans="1:9" x14ac:dyDescent="0.4">
      <c r="A469" s="82">
        <v>43942</v>
      </c>
      <c r="B469" s="84" t="s">
        <v>269</v>
      </c>
      <c r="C469" s="12">
        <v>4002200</v>
      </c>
      <c r="D469" s="13" t="s">
        <v>42</v>
      </c>
      <c r="E469" s="7" t="s">
        <v>151</v>
      </c>
      <c r="G469" s="13" t="str">
        <f>VLOOKUP(E469,Cat!$A$1:$C$28,3,FALSE)</f>
        <v>Out</v>
      </c>
      <c r="I469" s="7">
        <f t="shared" si="52"/>
        <v>-4002200</v>
      </c>
    </row>
    <row r="470" spans="1:9" x14ac:dyDescent="0.4">
      <c r="A470" s="82">
        <v>43942</v>
      </c>
      <c r="B470" s="84" t="s">
        <v>269</v>
      </c>
      <c r="C470" s="12">
        <v>20000</v>
      </c>
      <c r="D470" s="7" t="s">
        <v>153</v>
      </c>
      <c r="E470" s="7" t="s">
        <v>125</v>
      </c>
      <c r="G470" s="13" t="str">
        <f>VLOOKUP(E470,Cat!$A$1:$C$28,3,FALSE)</f>
        <v>In</v>
      </c>
      <c r="I470" s="7">
        <f t="shared" si="52"/>
        <v>20000</v>
      </c>
    </row>
    <row r="471" spans="1:9" x14ac:dyDescent="0.4">
      <c r="A471" s="82">
        <v>43942</v>
      </c>
      <c r="B471" s="84" t="s">
        <v>269</v>
      </c>
      <c r="C471" s="12">
        <v>20000</v>
      </c>
      <c r="D471" s="7" t="s">
        <v>148</v>
      </c>
      <c r="E471" s="7" t="s">
        <v>159</v>
      </c>
      <c r="G471" s="13" t="str">
        <f>VLOOKUP(E471,Cat!$A$1:$C$28,3,FALSE)</f>
        <v>Out</v>
      </c>
      <c r="I471" s="7">
        <f t="shared" si="52"/>
        <v>-20000</v>
      </c>
    </row>
    <row r="472" spans="1:9" x14ac:dyDescent="0.4">
      <c r="A472" s="82">
        <v>43947</v>
      </c>
      <c r="B472" s="83" t="s">
        <v>22</v>
      </c>
      <c r="C472" s="12">
        <v>48200</v>
      </c>
      <c r="D472" s="7" t="s">
        <v>42</v>
      </c>
      <c r="E472" s="7" t="s">
        <v>151</v>
      </c>
      <c r="G472" s="13" t="str">
        <f>VLOOKUP(E472,Cat!$A$1:$C$28,3,FALSE)</f>
        <v>Out</v>
      </c>
      <c r="I472" s="7">
        <f t="shared" si="52"/>
        <v>-48200</v>
      </c>
    </row>
    <row r="473" spans="1:9" x14ac:dyDescent="0.4">
      <c r="A473" s="82">
        <v>43947</v>
      </c>
      <c r="B473" s="83" t="s">
        <v>22</v>
      </c>
      <c r="C473" s="12">
        <v>224</v>
      </c>
      <c r="D473" s="13" t="s">
        <v>7</v>
      </c>
      <c r="E473" s="7" t="s">
        <v>125</v>
      </c>
      <c r="F473" s="13" t="s">
        <v>37</v>
      </c>
      <c r="G473" s="13" t="str">
        <f>VLOOKUP(E473,Cat!$A$1:$C$28,3,FALSE)</f>
        <v>In</v>
      </c>
      <c r="I473" s="7">
        <f t="shared" si="52"/>
        <v>224</v>
      </c>
    </row>
    <row r="474" spans="1:9" x14ac:dyDescent="0.4">
      <c r="A474" s="82">
        <v>43947</v>
      </c>
      <c r="B474" s="83" t="s">
        <v>22</v>
      </c>
      <c r="C474" s="12">
        <v>224</v>
      </c>
      <c r="D474" s="13" t="s">
        <v>119</v>
      </c>
      <c r="E474" s="7" t="s">
        <v>129</v>
      </c>
      <c r="F474" s="13" t="s">
        <v>36</v>
      </c>
      <c r="G474" s="13" t="str">
        <f>VLOOKUP(E474,Cat!$A$1:$C$28,3,FALSE)</f>
        <v>Out</v>
      </c>
      <c r="I474" s="7">
        <f t="shared" si="52"/>
        <v>-224</v>
      </c>
    </row>
    <row r="475" spans="1:9" x14ac:dyDescent="0.4">
      <c r="A475" s="82">
        <v>43930</v>
      </c>
      <c r="B475" s="83" t="s">
        <v>70</v>
      </c>
      <c r="C475" s="12">
        <v>344025</v>
      </c>
      <c r="D475" s="13" t="s">
        <v>42</v>
      </c>
      <c r="E475" s="7" t="s">
        <v>110</v>
      </c>
      <c r="G475" s="13" t="str">
        <f>VLOOKUP(E475,Cat!$A$1:$C$28,3,FALSE)</f>
        <v>In</v>
      </c>
      <c r="I475" s="7">
        <f t="shared" ref="I475:I481" si="53">IF(G475="Out",C475*-1,C475)</f>
        <v>344025</v>
      </c>
    </row>
    <row r="476" spans="1:9" x14ac:dyDescent="0.4">
      <c r="A476" s="82">
        <v>43938</v>
      </c>
      <c r="B476" s="83" t="s">
        <v>270</v>
      </c>
      <c r="C476" s="12">
        <v>1951100</v>
      </c>
      <c r="D476" s="13" t="s">
        <v>42</v>
      </c>
      <c r="E476" s="7" t="s">
        <v>151</v>
      </c>
      <c r="G476" s="13" t="str">
        <f>VLOOKUP(E476,Cat!$A$1:$C$28,3,FALSE)</f>
        <v>Out</v>
      </c>
      <c r="I476" s="7">
        <f t="shared" si="53"/>
        <v>-1951100</v>
      </c>
    </row>
    <row r="477" spans="1:9" x14ac:dyDescent="0.4">
      <c r="A477" s="82">
        <v>43938</v>
      </c>
      <c r="B477" s="83" t="s">
        <v>270</v>
      </c>
      <c r="C477" s="12">
        <v>9250</v>
      </c>
      <c r="D477" s="7" t="s">
        <v>153</v>
      </c>
      <c r="E477" s="7" t="s">
        <v>125</v>
      </c>
      <c r="G477" s="13" t="str">
        <f>VLOOKUP(E477,Cat!$A$1:$C$28,3,FALSE)</f>
        <v>In</v>
      </c>
      <c r="I477" s="7">
        <f t="shared" si="53"/>
        <v>9250</v>
      </c>
    </row>
    <row r="478" spans="1:9" x14ac:dyDescent="0.4">
      <c r="A478" s="82">
        <v>43938</v>
      </c>
      <c r="B478" s="83" t="s">
        <v>270</v>
      </c>
      <c r="C478" s="12">
        <v>9250</v>
      </c>
      <c r="D478" s="7" t="s">
        <v>148</v>
      </c>
      <c r="E478" s="7" t="s">
        <v>159</v>
      </c>
      <c r="G478" s="13" t="str">
        <f>VLOOKUP(E478,Cat!$A$1:$C$28,3,FALSE)</f>
        <v>Out</v>
      </c>
      <c r="I478" s="7">
        <f t="shared" si="53"/>
        <v>-9250</v>
      </c>
    </row>
    <row r="479" spans="1:9" x14ac:dyDescent="0.4">
      <c r="A479" s="82">
        <v>43938</v>
      </c>
      <c r="B479" s="83" t="s">
        <v>271</v>
      </c>
      <c r="C479" s="12">
        <v>1951100</v>
      </c>
      <c r="D479" s="13" t="s">
        <v>42</v>
      </c>
      <c r="E479" s="7" t="s">
        <v>151</v>
      </c>
      <c r="G479" s="13" t="str">
        <f>VLOOKUP(E479,Cat!$A$1:$C$28,3,FALSE)</f>
        <v>Out</v>
      </c>
      <c r="I479" s="7">
        <f t="shared" si="53"/>
        <v>-1951100</v>
      </c>
    </row>
    <row r="480" spans="1:9" x14ac:dyDescent="0.4">
      <c r="A480" s="82">
        <v>43938</v>
      </c>
      <c r="B480" s="83" t="s">
        <v>271</v>
      </c>
      <c r="C480" s="12">
        <v>9076</v>
      </c>
      <c r="D480" s="7" t="s">
        <v>153</v>
      </c>
      <c r="E480" s="7" t="s">
        <v>125</v>
      </c>
      <c r="G480" s="13" t="str">
        <f>VLOOKUP(E480,Cat!$A$1:$C$28,3,FALSE)</f>
        <v>In</v>
      </c>
      <c r="I480" s="7">
        <f t="shared" si="53"/>
        <v>9076</v>
      </c>
    </row>
    <row r="481" spans="1:10" x14ac:dyDescent="0.4">
      <c r="A481" s="82">
        <v>43938</v>
      </c>
      <c r="B481" s="83" t="s">
        <v>271</v>
      </c>
      <c r="C481" s="12">
        <v>9076</v>
      </c>
      <c r="D481" s="13" t="s">
        <v>119</v>
      </c>
      <c r="E481" s="7" t="s">
        <v>159</v>
      </c>
      <c r="G481" s="13" t="str">
        <f>VLOOKUP(E481,Cat!$A$1:$C$28,3,FALSE)</f>
        <v>Out</v>
      </c>
      <c r="I481" s="7">
        <f t="shared" si="53"/>
        <v>-9076</v>
      </c>
    </row>
    <row r="482" spans="1:10" x14ac:dyDescent="0.4">
      <c r="A482" s="82">
        <v>43947</v>
      </c>
      <c r="B482" s="86" t="s">
        <v>272</v>
      </c>
      <c r="C482" s="12">
        <v>4581</v>
      </c>
      <c r="D482" s="13" t="s">
        <v>42</v>
      </c>
      <c r="E482" s="74" t="s">
        <v>253</v>
      </c>
      <c r="G482" s="13" t="str">
        <f>VLOOKUP(E482,Cat!$A$1:$C$28,3,FALSE)</f>
        <v>In</v>
      </c>
      <c r="I482" s="7">
        <f t="shared" ref="I482:I488" si="54">IF(G482="Out",C482*-1,C482)</f>
        <v>4581</v>
      </c>
      <c r="J482" s="3"/>
    </row>
    <row r="483" spans="1:10" x14ac:dyDescent="0.4">
      <c r="A483" s="82">
        <v>43947</v>
      </c>
      <c r="B483" s="84" t="s">
        <v>31</v>
      </c>
      <c r="C483" s="12">
        <v>314747</v>
      </c>
      <c r="D483" s="13" t="s">
        <v>119</v>
      </c>
      <c r="E483" s="7" t="s">
        <v>151</v>
      </c>
      <c r="G483" s="13" t="str">
        <f>VLOOKUP(E483,Cat!$A$1:$C$28,3,FALSE)</f>
        <v>Out</v>
      </c>
      <c r="I483" s="7">
        <f t="shared" si="54"/>
        <v>-314747</v>
      </c>
    </row>
    <row r="484" spans="1:10" x14ac:dyDescent="0.4">
      <c r="A484" s="82">
        <v>43947</v>
      </c>
      <c r="B484" s="84" t="s">
        <v>31</v>
      </c>
      <c r="C484" s="12">
        <v>314747</v>
      </c>
      <c r="D484" s="67" t="s">
        <v>120</v>
      </c>
      <c r="E484" s="66" t="s">
        <v>125</v>
      </c>
      <c r="F484" s="66"/>
      <c r="G484" s="67" t="str">
        <f>VLOOKUP(E484,Cat!$A$1:$C$28,3,FALSE)</f>
        <v>In</v>
      </c>
      <c r="H484" s="66"/>
      <c r="I484" s="66">
        <f t="shared" si="54"/>
        <v>314747</v>
      </c>
    </row>
    <row r="485" spans="1:10" x14ac:dyDescent="0.4">
      <c r="A485" s="17">
        <v>43887</v>
      </c>
      <c r="B485" s="19" t="s">
        <v>180</v>
      </c>
      <c r="C485" s="12">
        <v>14531</v>
      </c>
      <c r="D485" s="13" t="s">
        <v>119</v>
      </c>
      <c r="E485" s="7" t="s">
        <v>123</v>
      </c>
      <c r="G485" s="13" t="str">
        <f>VLOOKUP(E485,Cat!$A$1:$C$28,3,FALSE)</f>
        <v>Out</v>
      </c>
      <c r="I485" s="7">
        <f t="shared" si="54"/>
        <v>-14531</v>
      </c>
    </row>
    <row r="486" spans="1:10" x14ac:dyDescent="0.4">
      <c r="A486" s="17">
        <v>43887</v>
      </c>
      <c r="B486" s="19" t="s">
        <v>180</v>
      </c>
      <c r="C486" s="12">
        <v>760</v>
      </c>
      <c r="D486" s="7" t="s">
        <v>148</v>
      </c>
      <c r="E486" s="7" t="s">
        <v>123</v>
      </c>
      <c r="G486" s="13" t="str">
        <f>VLOOKUP(E486,Cat!$A$1:$C$28,3,FALSE)</f>
        <v>Out</v>
      </c>
      <c r="I486" s="7">
        <f t="shared" si="54"/>
        <v>-760</v>
      </c>
    </row>
    <row r="487" spans="1:10" x14ac:dyDescent="0.4">
      <c r="A487" s="17">
        <v>43888</v>
      </c>
      <c r="B487" s="19" t="s">
        <v>160</v>
      </c>
      <c r="C487" s="12">
        <v>105102</v>
      </c>
      <c r="D487" s="13" t="s">
        <v>119</v>
      </c>
      <c r="E487" s="7" t="s">
        <v>123</v>
      </c>
      <c r="G487" s="13" t="str">
        <f>VLOOKUP(E487,Cat!$A$1:$C$28,3,FALSE)</f>
        <v>Out</v>
      </c>
      <c r="I487" s="7">
        <f t="shared" si="54"/>
        <v>-105102</v>
      </c>
    </row>
    <row r="488" spans="1:10" x14ac:dyDescent="0.4">
      <c r="A488" s="17">
        <v>43888</v>
      </c>
      <c r="B488" s="19" t="s">
        <v>164</v>
      </c>
      <c r="C488" s="12">
        <v>102386</v>
      </c>
      <c r="D488" s="13" t="s">
        <v>119</v>
      </c>
      <c r="E488" s="7" t="s">
        <v>123</v>
      </c>
      <c r="G488" s="13" t="str">
        <f>VLOOKUP(E488,Cat!$A$1:$C$28,3,FALSE)</f>
        <v>Out</v>
      </c>
      <c r="I488" s="7">
        <f t="shared" si="54"/>
        <v>-102386</v>
      </c>
    </row>
    <row r="489" spans="1:10" x14ac:dyDescent="0.4">
      <c r="A489" s="17">
        <v>43888</v>
      </c>
      <c r="B489" s="19" t="s">
        <v>164</v>
      </c>
      <c r="C489" s="12">
        <v>10000</v>
      </c>
      <c r="D489" s="7" t="s">
        <v>148</v>
      </c>
      <c r="E489" s="7" t="s">
        <v>123</v>
      </c>
      <c r="G489" s="13" t="str">
        <f>VLOOKUP(E489,Cat!$A$1:$C$28,3,FALSE)</f>
        <v>Out</v>
      </c>
      <c r="I489" s="7">
        <f t="shared" ref="I489" si="55">IF(G489="Out",C489*-1,C489)</f>
        <v>-10000</v>
      </c>
    </row>
    <row r="490" spans="1:10" x14ac:dyDescent="0.4">
      <c r="A490" s="17">
        <v>43889</v>
      </c>
      <c r="B490" s="19" t="s">
        <v>274</v>
      </c>
      <c r="C490" s="12">
        <v>5266</v>
      </c>
      <c r="D490" s="7" t="s">
        <v>148</v>
      </c>
      <c r="E490" s="7" t="s">
        <v>158</v>
      </c>
      <c r="G490" s="13" t="str">
        <f>VLOOKUP(E490,Cat!$A$1:$C$28,3,FALSE)</f>
        <v>In</v>
      </c>
      <c r="I490" s="7">
        <f t="shared" ref="I490:I493" si="56">IF(G490="Out",C490*-1,C490)</f>
        <v>5266</v>
      </c>
    </row>
    <row r="491" spans="1:10" x14ac:dyDescent="0.4">
      <c r="A491" s="17">
        <v>43889</v>
      </c>
      <c r="B491" s="22" t="s">
        <v>282</v>
      </c>
      <c r="C491" s="12">
        <v>544411</v>
      </c>
      <c r="D491" s="13" t="s">
        <v>119</v>
      </c>
      <c r="E491" s="7" t="s">
        <v>133</v>
      </c>
      <c r="G491" s="13" t="str">
        <f>VLOOKUP(E491,Cat!$A$1:$C$28,3,FALSE)</f>
        <v>In</v>
      </c>
      <c r="I491" s="7">
        <f t="shared" si="56"/>
        <v>544411</v>
      </c>
    </row>
    <row r="492" spans="1:10" x14ac:dyDescent="0.4">
      <c r="A492" s="17">
        <v>43890</v>
      </c>
      <c r="B492" s="19" t="s">
        <v>212</v>
      </c>
      <c r="C492" s="12">
        <v>10000</v>
      </c>
      <c r="D492" s="57" t="s">
        <v>119</v>
      </c>
      <c r="E492" s="20" t="s">
        <v>151</v>
      </c>
      <c r="G492" s="13" t="str">
        <f>VLOOKUP(E492,Cat!$A$1:$C$28,3,FALSE)</f>
        <v>Out</v>
      </c>
      <c r="I492" s="7">
        <f t="shared" si="56"/>
        <v>-10000</v>
      </c>
      <c r="J492" s="31" t="s">
        <v>214</v>
      </c>
    </row>
    <row r="493" spans="1:10" x14ac:dyDescent="0.4">
      <c r="A493" s="17">
        <v>43890</v>
      </c>
      <c r="B493" s="19" t="s">
        <v>212</v>
      </c>
      <c r="C493" s="12">
        <v>3000</v>
      </c>
      <c r="D493" s="57" t="s">
        <v>119</v>
      </c>
      <c r="E493" s="20" t="s">
        <v>151</v>
      </c>
      <c r="G493" s="13" t="str">
        <f>VLOOKUP(E493,Cat!$A$1:$C$28,3,FALSE)</f>
        <v>Out</v>
      </c>
      <c r="I493" s="7">
        <f t="shared" si="56"/>
        <v>-3000</v>
      </c>
      <c r="J493" s="31" t="s">
        <v>214</v>
      </c>
    </row>
    <row r="494" spans="1:10" x14ac:dyDescent="0.4">
      <c r="A494" s="17">
        <v>43892</v>
      </c>
      <c r="B494" s="19" t="s">
        <v>275</v>
      </c>
      <c r="C494" s="12">
        <v>1950000</v>
      </c>
      <c r="D494" s="7" t="s">
        <v>153</v>
      </c>
      <c r="E494" s="7" t="s">
        <v>125</v>
      </c>
      <c r="G494" s="13" t="str">
        <f>VLOOKUP(E494,Cat!$A$1:$C$28,3,FALSE)</f>
        <v>In</v>
      </c>
      <c r="I494" s="7">
        <f t="shared" ref="I494:I497" si="57">IF(G494="Out",C494*-1,C494)</f>
        <v>1950000</v>
      </c>
    </row>
    <row r="495" spans="1:10" x14ac:dyDescent="0.4">
      <c r="A495" s="17">
        <v>43892</v>
      </c>
      <c r="B495" s="19" t="s">
        <v>276</v>
      </c>
      <c r="C495" s="12">
        <v>50000</v>
      </c>
      <c r="D495" s="7" t="s">
        <v>153</v>
      </c>
      <c r="E495" s="7" t="s">
        <v>125</v>
      </c>
      <c r="G495" s="13" t="str">
        <f>VLOOKUP(E495,Cat!$A$1:$C$28,3,FALSE)</f>
        <v>In</v>
      </c>
      <c r="I495" s="7">
        <f t="shared" si="57"/>
        <v>50000</v>
      </c>
    </row>
    <row r="496" spans="1:10" x14ac:dyDescent="0.4">
      <c r="A496" s="17">
        <v>43892</v>
      </c>
      <c r="B496" s="19" t="s">
        <v>275</v>
      </c>
      <c r="C496" s="12">
        <v>421604200</v>
      </c>
      <c r="D496" s="13" t="s">
        <v>42</v>
      </c>
      <c r="E496" s="7" t="s">
        <v>151</v>
      </c>
      <c r="G496" s="13" t="str">
        <f>VLOOKUP(E496,Cat!$A$1:$C$28,3,FALSE)</f>
        <v>Out</v>
      </c>
      <c r="I496" s="7">
        <f t="shared" si="57"/>
        <v>-421604200</v>
      </c>
    </row>
    <row r="497" spans="1:10" x14ac:dyDescent="0.4">
      <c r="A497" s="17">
        <v>43892</v>
      </c>
      <c r="B497" s="19" t="s">
        <v>277</v>
      </c>
      <c r="C497" s="12">
        <v>50000</v>
      </c>
      <c r="D497" s="13" t="s">
        <v>119</v>
      </c>
      <c r="E497" s="7" t="s">
        <v>151</v>
      </c>
      <c r="G497" s="13" t="str">
        <f>VLOOKUP(E497,Cat!$A$1:$C$28,3,FALSE)</f>
        <v>Out</v>
      </c>
      <c r="I497" s="7">
        <f t="shared" si="57"/>
        <v>-50000</v>
      </c>
      <c r="J497" s="81" t="s">
        <v>263</v>
      </c>
    </row>
    <row r="498" spans="1:10" x14ac:dyDescent="0.4">
      <c r="A498" s="17">
        <v>43892</v>
      </c>
      <c r="B498" s="7" t="s">
        <v>287</v>
      </c>
      <c r="C498" s="12">
        <v>50000</v>
      </c>
      <c r="D498" s="7" t="s">
        <v>289</v>
      </c>
      <c r="E498" s="7" t="s">
        <v>261</v>
      </c>
      <c r="G498" s="13" t="str">
        <f>VLOOKUP(E498,Cat!$A$1:$C$28,3,FALSE)</f>
        <v>In</v>
      </c>
      <c r="I498" s="7">
        <f>IF(G498="Out",C498*-1,C498)</f>
        <v>50000</v>
      </c>
    </row>
    <row r="499" spans="1:10" x14ac:dyDescent="0.4">
      <c r="A499" s="17">
        <v>43920</v>
      </c>
      <c r="B499" s="7" t="s">
        <v>290</v>
      </c>
      <c r="C499" s="12">
        <v>50000</v>
      </c>
      <c r="D499" s="7" t="s">
        <v>289</v>
      </c>
      <c r="E499" s="7" t="s">
        <v>273</v>
      </c>
      <c r="G499" s="13" t="str">
        <f>VLOOKUP(E499,Cat!$A$1:$C$28,3,FALSE)</f>
        <v>Out</v>
      </c>
      <c r="I499" s="7">
        <f t="shared" ref="I499" si="58">IF(G499="Out",C499*-1,C499)</f>
        <v>-50000</v>
      </c>
    </row>
    <row r="500" spans="1:10" x14ac:dyDescent="0.4">
      <c r="A500" s="17">
        <v>43897</v>
      </c>
      <c r="B500" s="19" t="s">
        <v>212</v>
      </c>
      <c r="C500" s="12">
        <v>3000</v>
      </c>
      <c r="D500" s="57" t="s">
        <v>119</v>
      </c>
      <c r="E500" s="20" t="s">
        <v>151</v>
      </c>
      <c r="G500" s="13" t="str">
        <f>VLOOKUP(E500,Cat!$A$1:$C$28,3,FALSE)</f>
        <v>Out</v>
      </c>
      <c r="I500" s="7">
        <f t="shared" ref="I500:I501" si="59">IF(G500="Out",C500*-1,C500)</f>
        <v>-3000</v>
      </c>
      <c r="J500" s="31" t="s">
        <v>214</v>
      </c>
    </row>
    <row r="501" spans="1:10" x14ac:dyDescent="0.4">
      <c r="A501" s="17">
        <v>43915</v>
      </c>
      <c r="B501" s="19" t="s">
        <v>278</v>
      </c>
      <c r="C501" s="12">
        <v>23330</v>
      </c>
      <c r="D501" s="13" t="s">
        <v>119</v>
      </c>
      <c r="E501" s="7" t="s">
        <v>47</v>
      </c>
      <c r="G501" s="13" t="str">
        <f>VLOOKUP(E501,Cat!$A$1:$C$28,3,FALSE)</f>
        <v>Out</v>
      </c>
      <c r="I501" s="7">
        <f t="shared" si="59"/>
        <v>-23330</v>
      </c>
    </row>
    <row r="502" spans="1:10" x14ac:dyDescent="0.4">
      <c r="A502" s="17">
        <v>43915</v>
      </c>
      <c r="B502" s="22" t="s">
        <v>279</v>
      </c>
      <c r="C502" s="12">
        <v>679250</v>
      </c>
      <c r="D502" s="13" t="s">
        <v>119</v>
      </c>
      <c r="E502" s="7" t="s">
        <v>133</v>
      </c>
      <c r="G502" s="13" t="str">
        <f>VLOOKUP(E502,Cat!$A$1:$C$28,3,FALSE)</f>
        <v>In</v>
      </c>
      <c r="I502" s="7">
        <f t="shared" ref="I502:I507" si="60">IF(G502="Out",C502*-1,C502)</f>
        <v>679250</v>
      </c>
    </row>
    <row r="503" spans="1:10" x14ac:dyDescent="0.4">
      <c r="A503" s="17">
        <v>43915</v>
      </c>
      <c r="B503" s="19" t="s">
        <v>268</v>
      </c>
      <c r="C503" s="12">
        <v>30000</v>
      </c>
      <c r="D503" s="7" t="s">
        <v>148</v>
      </c>
      <c r="E503" s="7" t="s">
        <v>149</v>
      </c>
      <c r="G503" s="13" t="str">
        <f>VLOOKUP(E503,Cat!$A$1:$C$28,3,FALSE)</f>
        <v>In</v>
      </c>
      <c r="I503" s="7">
        <f t="shared" si="60"/>
        <v>30000</v>
      </c>
    </row>
    <row r="504" spans="1:10" x14ac:dyDescent="0.4">
      <c r="A504" s="17">
        <v>43915</v>
      </c>
      <c r="B504" s="19" t="s">
        <v>268</v>
      </c>
      <c r="C504" s="12">
        <v>30000</v>
      </c>
      <c r="D504" s="13" t="s">
        <v>119</v>
      </c>
      <c r="E504" s="7" t="s">
        <v>157</v>
      </c>
      <c r="G504" s="13" t="str">
        <f>VLOOKUP(E504,Cat!$A$1:$C$28,3,FALSE)</f>
        <v>Out</v>
      </c>
      <c r="I504" s="7">
        <f t="shared" si="60"/>
        <v>-30000</v>
      </c>
    </row>
    <row r="505" spans="1:10" x14ac:dyDescent="0.4">
      <c r="A505" s="17">
        <v>43914</v>
      </c>
      <c r="B505" s="21" t="s">
        <v>22</v>
      </c>
      <c r="C505" s="12">
        <v>166409</v>
      </c>
      <c r="D505" s="7" t="s">
        <v>42</v>
      </c>
      <c r="E505" s="7" t="s">
        <v>151</v>
      </c>
      <c r="G505" s="13" t="str">
        <f>VLOOKUP(E505,Cat!$A$1:$C$28,3,FALSE)</f>
        <v>Out</v>
      </c>
      <c r="I505" s="7">
        <f t="shared" si="60"/>
        <v>-166409</v>
      </c>
    </row>
    <row r="506" spans="1:10" x14ac:dyDescent="0.4">
      <c r="A506" s="17">
        <v>43914</v>
      </c>
      <c r="B506" s="21" t="s">
        <v>22</v>
      </c>
      <c r="C506" s="12">
        <v>804</v>
      </c>
      <c r="D506" s="13" t="s">
        <v>7</v>
      </c>
      <c r="E506" s="7" t="s">
        <v>125</v>
      </c>
      <c r="F506" s="13" t="s">
        <v>37</v>
      </c>
      <c r="G506" s="13" t="str">
        <f>VLOOKUP(E506,Cat!$A$1:$C$28,3,FALSE)</f>
        <v>In</v>
      </c>
      <c r="I506" s="7">
        <f t="shared" si="60"/>
        <v>804</v>
      </c>
    </row>
    <row r="507" spans="1:10" x14ac:dyDescent="0.4">
      <c r="A507" s="17">
        <v>43914</v>
      </c>
      <c r="B507" s="21" t="s">
        <v>22</v>
      </c>
      <c r="C507" s="12">
        <v>804</v>
      </c>
      <c r="D507" s="13" t="s">
        <v>119</v>
      </c>
      <c r="E507" s="7" t="s">
        <v>129</v>
      </c>
      <c r="F507" s="13" t="s">
        <v>36</v>
      </c>
      <c r="G507" s="13" t="str">
        <f>VLOOKUP(E507,Cat!$A$1:$C$28,3,FALSE)</f>
        <v>Out</v>
      </c>
      <c r="I507" s="7">
        <f t="shared" si="60"/>
        <v>-804</v>
      </c>
    </row>
    <row r="508" spans="1:10" x14ac:dyDescent="0.4">
      <c r="A508" s="17">
        <v>43884</v>
      </c>
      <c r="B508" s="76" t="s">
        <v>280</v>
      </c>
      <c r="C508" s="12">
        <v>1519780</v>
      </c>
      <c r="D508" s="13" t="s">
        <v>42</v>
      </c>
      <c r="E508" s="7" t="s">
        <v>151</v>
      </c>
      <c r="G508" s="13" t="str">
        <f>VLOOKUP(E508,Cat!$A$1:$C$28,3,FALSE)</f>
        <v>Out</v>
      </c>
      <c r="I508" s="7">
        <f t="shared" ref="I508:I517" si="61">IF(G508="Out",C508*-1,C508)</f>
        <v>-1519780</v>
      </c>
    </row>
    <row r="509" spans="1:10" x14ac:dyDescent="0.4">
      <c r="A509" s="17">
        <v>43884</v>
      </c>
      <c r="B509" s="76" t="s">
        <v>280</v>
      </c>
      <c r="C509" s="12">
        <v>6391</v>
      </c>
      <c r="D509" s="7" t="s">
        <v>153</v>
      </c>
      <c r="E509" s="7" t="s">
        <v>125</v>
      </c>
      <c r="G509" s="13" t="str">
        <f>VLOOKUP(E509,Cat!$A$1:$C$28,3,FALSE)</f>
        <v>In</v>
      </c>
      <c r="I509" s="7">
        <f t="shared" si="61"/>
        <v>6391</v>
      </c>
    </row>
    <row r="510" spans="1:10" x14ac:dyDescent="0.4">
      <c r="A510" s="17">
        <v>43884</v>
      </c>
      <c r="B510" s="76" t="s">
        <v>280</v>
      </c>
      <c r="C510" s="12">
        <v>6391</v>
      </c>
      <c r="D510" s="7" t="s">
        <v>148</v>
      </c>
      <c r="E510" s="7" t="s">
        <v>283</v>
      </c>
      <c r="G510" s="13" t="str">
        <f>VLOOKUP(E510,Cat!$A$1:$C$28,3,FALSE)</f>
        <v>Out</v>
      </c>
      <c r="I510" s="7">
        <f t="shared" si="61"/>
        <v>-6391</v>
      </c>
    </row>
    <row r="511" spans="1:10" x14ac:dyDescent="0.4">
      <c r="A511" s="17">
        <v>43899</v>
      </c>
      <c r="B511" t="s">
        <v>70</v>
      </c>
      <c r="C511" s="12">
        <v>296876</v>
      </c>
      <c r="D511" s="13" t="s">
        <v>42</v>
      </c>
      <c r="E511" s="7" t="s">
        <v>110</v>
      </c>
      <c r="G511" s="13" t="str">
        <f>VLOOKUP(E511,Cat!$A$1:$C$28,3,FALSE)</f>
        <v>In</v>
      </c>
      <c r="I511" s="7">
        <f t="shared" si="61"/>
        <v>296876</v>
      </c>
    </row>
    <row r="512" spans="1:10" x14ac:dyDescent="0.4">
      <c r="A512" s="17">
        <v>43889</v>
      </c>
      <c r="B512" t="s">
        <v>281</v>
      </c>
      <c r="C512" s="12">
        <v>200000</v>
      </c>
      <c r="D512" s="7" t="s">
        <v>42</v>
      </c>
      <c r="E512" s="7" t="s">
        <v>125</v>
      </c>
      <c r="G512" s="13" t="str">
        <f>VLOOKUP(E512,Cat!$A$1:$C$28,3,FALSE)</f>
        <v>In</v>
      </c>
      <c r="I512" s="7">
        <f t="shared" si="61"/>
        <v>200000</v>
      </c>
    </row>
    <row r="513" spans="1:9" x14ac:dyDescent="0.4">
      <c r="A513" s="17">
        <v>43889</v>
      </c>
      <c r="B513" t="s">
        <v>281</v>
      </c>
      <c r="C513" s="12">
        <v>1000</v>
      </c>
      <c r="D513" s="13" t="s">
        <v>7</v>
      </c>
      <c r="E513" s="7" t="s">
        <v>151</v>
      </c>
      <c r="F513" s="13" t="s">
        <v>37</v>
      </c>
      <c r="G513" s="13" t="str">
        <f>VLOOKUP(E513,Cat!$A$1:$C$28,3,FALSE)</f>
        <v>Out</v>
      </c>
      <c r="I513" s="7">
        <f t="shared" si="61"/>
        <v>-1000</v>
      </c>
    </row>
    <row r="514" spans="1:9" x14ac:dyDescent="0.4">
      <c r="A514" s="17">
        <v>43889</v>
      </c>
      <c r="B514" t="s">
        <v>281</v>
      </c>
      <c r="C514" s="12">
        <v>1000</v>
      </c>
      <c r="D514" s="7" t="s">
        <v>148</v>
      </c>
      <c r="E514" s="7" t="s">
        <v>149</v>
      </c>
      <c r="F514" s="13" t="s">
        <v>36</v>
      </c>
      <c r="G514" s="13" t="str">
        <f>VLOOKUP(E514,Cat!$A$1:$C$28,3,FALSE)</f>
        <v>In</v>
      </c>
      <c r="I514" s="7">
        <f t="shared" si="61"/>
        <v>1000</v>
      </c>
    </row>
    <row r="515" spans="1:9" x14ac:dyDescent="0.4">
      <c r="A515" s="17">
        <v>43916</v>
      </c>
      <c r="B515" s="19" t="s">
        <v>31</v>
      </c>
      <c r="C515" s="12">
        <v>507366</v>
      </c>
      <c r="D515" s="13" t="s">
        <v>119</v>
      </c>
      <c r="E515" s="7" t="s">
        <v>151</v>
      </c>
      <c r="G515" s="13" t="str">
        <f>VLOOKUP(E515,Cat!$A$1:$C$28,3,FALSE)</f>
        <v>Out</v>
      </c>
      <c r="I515" s="7">
        <f t="shared" si="61"/>
        <v>-507366</v>
      </c>
    </row>
    <row r="516" spans="1:9" x14ac:dyDescent="0.4">
      <c r="A516" s="17">
        <v>43916</v>
      </c>
      <c r="B516" s="19" t="s">
        <v>31</v>
      </c>
      <c r="C516" s="12">
        <v>507366</v>
      </c>
      <c r="D516" s="67" t="s">
        <v>120</v>
      </c>
      <c r="E516" s="66" t="s">
        <v>125</v>
      </c>
      <c r="F516" s="66"/>
      <c r="G516" s="67" t="str">
        <f>VLOOKUP(E516,Cat!$A$1:$C$28,3,FALSE)</f>
        <v>In</v>
      </c>
      <c r="H516" s="66"/>
      <c r="I516" s="66">
        <f t="shared" si="61"/>
        <v>507366</v>
      </c>
    </row>
    <row r="517" spans="1:9" x14ac:dyDescent="0.4">
      <c r="A517" s="82">
        <v>43920</v>
      </c>
      <c r="B517" s="7" t="s">
        <v>298</v>
      </c>
      <c r="C517" s="12">
        <v>222019</v>
      </c>
      <c r="D517" s="55" t="s">
        <v>153</v>
      </c>
      <c r="E517" s="74" t="s">
        <v>254</v>
      </c>
      <c r="F517" s="55"/>
      <c r="G517" s="75" t="str">
        <f>VLOOKUP(E517,Cat!$A$1:$C$28,3,FALSE)</f>
        <v>Out</v>
      </c>
      <c r="H517" s="55"/>
      <c r="I517" s="7">
        <f t="shared" si="61"/>
        <v>-222019</v>
      </c>
    </row>
    <row r="518" spans="1:9" x14ac:dyDescent="0.4">
      <c r="A518" s="82">
        <v>43920</v>
      </c>
      <c r="B518" s="7" t="s">
        <v>299</v>
      </c>
      <c r="C518" s="12">
        <v>222019</v>
      </c>
      <c r="D518" s="13" t="s">
        <v>119</v>
      </c>
      <c r="E518" s="74" t="s">
        <v>253</v>
      </c>
      <c r="F518" s="55"/>
      <c r="G518" s="75" t="str">
        <f>VLOOKUP(E518,Cat!$A$1:$C$28,3,FALSE)</f>
        <v>In</v>
      </c>
      <c r="H518" s="55"/>
      <c r="I518" s="7">
        <f t="shared" ref="I518" si="62">IF(G518="Out",C518*-1,C518)</f>
        <v>222019</v>
      </c>
    </row>
    <row r="519" spans="1:9" x14ac:dyDescent="0.4">
      <c r="A519" s="82">
        <v>43920</v>
      </c>
      <c r="B519" s="51" t="s">
        <v>284</v>
      </c>
      <c r="C519" s="12">
        <v>10758</v>
      </c>
      <c r="D519" s="55" t="s">
        <v>153</v>
      </c>
      <c r="E519" s="74" t="s">
        <v>253</v>
      </c>
      <c r="F519" s="55"/>
      <c r="G519" s="75" t="str">
        <f>VLOOKUP(E519,Cat!$A$1:$C$28,3,FALSE)</f>
        <v>In</v>
      </c>
      <c r="H519" s="55"/>
      <c r="I519" s="7">
        <f t="shared" ref="I519" si="63">IF(G519="Out",C519*-1,C519)</f>
        <v>10758</v>
      </c>
    </row>
    <row r="520" spans="1:9" x14ac:dyDescent="0.4">
      <c r="A520" s="17">
        <v>44193</v>
      </c>
      <c r="B520" s="7" t="s">
        <v>285</v>
      </c>
      <c r="C520" s="12">
        <v>4300</v>
      </c>
      <c r="D520" s="7" t="s">
        <v>286</v>
      </c>
      <c r="E520" s="7" t="s">
        <v>181</v>
      </c>
      <c r="G520" s="13" t="str">
        <f>VLOOKUP(E520,Cat!$A$1:$C$28,3,FALSE)</f>
        <v>Out</v>
      </c>
      <c r="I520" s="7">
        <f t="shared" ref="I520" si="64">IF(G520="Out",C520*-1,C520)</f>
        <v>-4300</v>
      </c>
    </row>
    <row r="521" spans="1:9" x14ac:dyDescent="0.4">
      <c r="A521" s="17">
        <v>44193</v>
      </c>
      <c r="B521" s="7" t="s">
        <v>285</v>
      </c>
      <c r="C521" s="12">
        <v>7600</v>
      </c>
      <c r="D521" s="7" t="s">
        <v>286</v>
      </c>
      <c r="E521" s="7" t="s">
        <v>181</v>
      </c>
      <c r="G521" s="13" t="str">
        <f>VLOOKUP(E521,Cat!$A$1:$C$28,3,FALSE)</f>
        <v>Out</v>
      </c>
      <c r="I521" s="7">
        <f t="shared" ref="I521:I526" si="65">IF(G521="Out",C521*-1,C521)</f>
        <v>-7600</v>
      </c>
    </row>
    <row r="522" spans="1:9" x14ac:dyDescent="0.4">
      <c r="A522" s="17">
        <v>44192</v>
      </c>
      <c r="B522" s="7" t="s">
        <v>287</v>
      </c>
      <c r="C522" s="12">
        <v>50000</v>
      </c>
      <c r="D522" s="7" t="s">
        <v>286</v>
      </c>
      <c r="E522" s="7" t="s">
        <v>151</v>
      </c>
      <c r="G522" s="13" t="str">
        <f>VLOOKUP(E522,Cat!$A$1:$C$28,3,FALSE)</f>
        <v>Out</v>
      </c>
      <c r="I522" s="7">
        <f t="shared" si="65"/>
        <v>-50000</v>
      </c>
    </row>
    <row r="523" spans="1:9" x14ac:dyDescent="0.4">
      <c r="A523" s="17">
        <v>44180</v>
      </c>
      <c r="B523" s="7" t="s">
        <v>288</v>
      </c>
      <c r="C523" s="12">
        <v>2000</v>
      </c>
      <c r="D523" s="7" t="s">
        <v>286</v>
      </c>
      <c r="E523" s="7" t="s">
        <v>163</v>
      </c>
      <c r="G523" s="13" t="str">
        <f>VLOOKUP(E523,Cat!$A$1:$C$28,3,FALSE)</f>
        <v>Out</v>
      </c>
      <c r="I523" s="7">
        <f t="shared" si="65"/>
        <v>-2000</v>
      </c>
    </row>
    <row r="524" spans="1:9" x14ac:dyDescent="0.4">
      <c r="A524" s="17">
        <v>44174</v>
      </c>
      <c r="B524" s="7" t="s">
        <v>285</v>
      </c>
      <c r="C524" s="12">
        <v>4900</v>
      </c>
      <c r="D524" s="7" t="s">
        <v>286</v>
      </c>
      <c r="E524" s="7" t="s">
        <v>181</v>
      </c>
      <c r="G524" s="13" t="str">
        <f>VLOOKUP(E524,Cat!$A$1:$C$28,3,FALSE)</f>
        <v>Out</v>
      </c>
      <c r="I524" s="7">
        <f t="shared" si="65"/>
        <v>-4900</v>
      </c>
    </row>
    <row r="525" spans="1:9" x14ac:dyDescent="0.4">
      <c r="A525" s="17">
        <v>44192</v>
      </c>
      <c r="B525" s="7" t="s">
        <v>287</v>
      </c>
      <c r="C525" s="12">
        <v>50000</v>
      </c>
      <c r="D525" s="7" t="s">
        <v>289</v>
      </c>
      <c r="E525" s="7" t="s">
        <v>261</v>
      </c>
      <c r="G525" s="13" t="str">
        <f>VLOOKUP(E525,Cat!$A$1:$C$28,3,FALSE)</f>
        <v>In</v>
      </c>
      <c r="I525" s="7">
        <f t="shared" si="65"/>
        <v>50000</v>
      </c>
    </row>
    <row r="526" spans="1:9" x14ac:dyDescent="0.4">
      <c r="A526" s="17">
        <v>44195</v>
      </c>
      <c r="B526" s="7" t="s">
        <v>290</v>
      </c>
      <c r="C526" s="12">
        <v>50000</v>
      </c>
      <c r="D526" s="7" t="s">
        <v>289</v>
      </c>
      <c r="E526" s="7" t="s">
        <v>273</v>
      </c>
      <c r="G526" s="13" t="str">
        <f>VLOOKUP(E526,Cat!$A$1:$C$28,3,FALSE)</f>
        <v>Out</v>
      </c>
      <c r="I526" s="7">
        <f t="shared" si="65"/>
        <v>-50000</v>
      </c>
    </row>
    <row r="527" spans="1:9" x14ac:dyDescent="0.4">
      <c r="A527" s="17">
        <v>44158</v>
      </c>
      <c r="B527" s="7" t="s">
        <v>287</v>
      </c>
      <c r="C527" s="12">
        <v>50000</v>
      </c>
      <c r="D527" s="7" t="s">
        <v>286</v>
      </c>
      <c r="E527" s="7" t="s">
        <v>151</v>
      </c>
      <c r="G527" s="13" t="str">
        <f>VLOOKUP(E527,Cat!$A$1:$C$28,3,FALSE)</f>
        <v>Out</v>
      </c>
      <c r="I527" s="7">
        <f t="shared" ref="I527:I528" si="66">IF(G527="Out",C527*-1,C527)</f>
        <v>-50000</v>
      </c>
    </row>
    <row r="528" spans="1:9" x14ac:dyDescent="0.4">
      <c r="A528" s="17">
        <v>44151</v>
      </c>
      <c r="B528" s="7" t="s">
        <v>288</v>
      </c>
      <c r="C528" s="12">
        <v>2000</v>
      </c>
      <c r="D528" s="7" t="s">
        <v>286</v>
      </c>
      <c r="E528" s="7" t="s">
        <v>163</v>
      </c>
      <c r="G528" s="13" t="str">
        <f>VLOOKUP(E528,Cat!$A$1:$C$28,3,FALSE)</f>
        <v>Out</v>
      </c>
      <c r="I528" s="7">
        <f t="shared" si="66"/>
        <v>-2000</v>
      </c>
    </row>
    <row r="529" spans="1:12" x14ac:dyDescent="0.4">
      <c r="A529" s="17">
        <v>44149</v>
      </c>
      <c r="B529" s="7" t="s">
        <v>285</v>
      </c>
      <c r="C529" s="12">
        <v>7947</v>
      </c>
      <c r="D529" s="7" t="s">
        <v>286</v>
      </c>
      <c r="E529" s="7" t="s">
        <v>181</v>
      </c>
      <c r="G529" s="13" t="str">
        <f>VLOOKUP(E529,Cat!$A$1:$C$28,3,FALSE)</f>
        <v>Out</v>
      </c>
      <c r="I529" s="7">
        <f>IF(G529="Out",C529*-1,C529)</f>
        <v>-7947</v>
      </c>
    </row>
    <row r="530" spans="1:12" x14ac:dyDescent="0.4">
      <c r="A530" s="17">
        <v>44158</v>
      </c>
      <c r="B530" s="7" t="s">
        <v>287</v>
      </c>
      <c r="C530" s="12">
        <v>50000</v>
      </c>
      <c r="D530" s="7" t="s">
        <v>289</v>
      </c>
      <c r="E530" s="7" t="s">
        <v>261</v>
      </c>
      <c r="G530" s="13" t="str">
        <f>VLOOKUP(E530,Cat!$A$1:$C$28,3,FALSE)</f>
        <v>In</v>
      </c>
      <c r="I530" s="7">
        <f t="shared" ref="I530:I532" si="67">IF(G530="Out",C530*-1,C530)</f>
        <v>50000</v>
      </c>
    </row>
    <row r="531" spans="1:12" x14ac:dyDescent="0.4">
      <c r="A531" s="17">
        <v>44165</v>
      </c>
      <c r="B531" s="7" t="s">
        <v>290</v>
      </c>
      <c r="C531" s="12">
        <v>50000</v>
      </c>
      <c r="D531" s="7" t="s">
        <v>289</v>
      </c>
      <c r="E531" s="7" t="s">
        <v>273</v>
      </c>
      <c r="G531" s="13" t="str">
        <f>VLOOKUP(E531,Cat!$A$1:$C$28,3,FALSE)</f>
        <v>Out</v>
      </c>
      <c r="I531" s="7">
        <f t="shared" si="67"/>
        <v>-50000</v>
      </c>
    </row>
    <row r="532" spans="1:12" x14ac:dyDescent="0.4">
      <c r="A532" s="17">
        <v>44119</v>
      </c>
      <c r="B532" s="7" t="s">
        <v>288</v>
      </c>
      <c r="C532" s="12">
        <v>2000</v>
      </c>
      <c r="D532" s="7" t="s">
        <v>286</v>
      </c>
      <c r="E532" s="7" t="s">
        <v>163</v>
      </c>
      <c r="G532" s="13" t="str">
        <f>VLOOKUP(E532,Cat!$A$1:$C$28,3,FALSE)</f>
        <v>Out</v>
      </c>
      <c r="I532" s="7">
        <f t="shared" si="67"/>
        <v>-2000</v>
      </c>
    </row>
    <row r="533" spans="1:12" x14ac:dyDescent="0.4">
      <c r="A533" s="17">
        <v>44119</v>
      </c>
      <c r="B533" s="7" t="s">
        <v>143</v>
      </c>
      <c r="C533" s="12">
        <v>33</v>
      </c>
      <c r="D533" s="7" t="s">
        <v>286</v>
      </c>
      <c r="E533" s="7" t="s">
        <v>150</v>
      </c>
      <c r="G533" s="13" t="str">
        <f>VLOOKUP(E533,Cat!$A$1:$C$28,3,FALSE)</f>
        <v>In</v>
      </c>
      <c r="I533" s="7">
        <f t="shared" ref="I533:I534" si="68">IF(G533="Out",C533*-1,C533)</f>
        <v>33</v>
      </c>
      <c r="L533" s="80" t="s">
        <v>291</v>
      </c>
    </row>
    <row r="534" spans="1:12" x14ac:dyDescent="0.4">
      <c r="A534" s="17">
        <v>44089</v>
      </c>
      <c r="B534" s="7" t="s">
        <v>288</v>
      </c>
      <c r="C534" s="12">
        <v>2000</v>
      </c>
      <c r="D534" s="7" t="s">
        <v>286</v>
      </c>
      <c r="E534" s="7" t="s">
        <v>163</v>
      </c>
      <c r="G534" s="13" t="str">
        <f>VLOOKUP(E534,Cat!$A$1:$C$28,3,FALSE)</f>
        <v>Out</v>
      </c>
      <c r="I534" s="7">
        <f t="shared" si="68"/>
        <v>-2000</v>
      </c>
      <c r="L534" s="78" t="s">
        <v>297</v>
      </c>
    </row>
    <row r="535" spans="1:12" x14ac:dyDescent="0.4">
      <c r="A535" s="17">
        <v>44088</v>
      </c>
      <c r="B535" s="7" t="s">
        <v>292</v>
      </c>
      <c r="C535" s="12">
        <v>660000</v>
      </c>
      <c r="D535" s="7" t="s">
        <v>293</v>
      </c>
      <c r="E535" s="7" t="s">
        <v>149</v>
      </c>
      <c r="G535" s="13" t="str">
        <f>VLOOKUP(E535,Cat!$A$1:$C$28,3,FALSE)</f>
        <v>In</v>
      </c>
      <c r="I535" s="7">
        <f t="shared" ref="I535:I537" si="69">IF(G535="Out",C535*-1,C535)</f>
        <v>660000</v>
      </c>
    </row>
    <row r="536" spans="1:12" x14ac:dyDescent="0.4">
      <c r="A536" s="17">
        <v>44086</v>
      </c>
      <c r="B536" s="7" t="s">
        <v>294</v>
      </c>
      <c r="C536" s="12">
        <v>10000</v>
      </c>
      <c r="D536" s="7" t="s">
        <v>286</v>
      </c>
      <c r="E536" s="7" t="s">
        <v>151</v>
      </c>
      <c r="G536" s="13" t="str">
        <f>VLOOKUP(E536,Cat!$A$1:$C$28,3,FALSE)</f>
        <v>Out</v>
      </c>
      <c r="I536" s="7">
        <f t="shared" si="69"/>
        <v>-10000</v>
      </c>
      <c r="J536" s="31" t="s">
        <v>214</v>
      </c>
    </row>
    <row r="537" spans="1:12" x14ac:dyDescent="0.4">
      <c r="A537" s="17">
        <v>44060</v>
      </c>
      <c r="B537" s="7" t="s">
        <v>288</v>
      </c>
      <c r="C537" s="12">
        <v>2000</v>
      </c>
      <c r="D537" s="7" t="s">
        <v>286</v>
      </c>
      <c r="E537" s="7" t="s">
        <v>163</v>
      </c>
      <c r="G537" s="13" t="str">
        <f>VLOOKUP(E537,Cat!$A$1:$C$28,3,FALSE)</f>
        <v>Out</v>
      </c>
      <c r="I537" s="7">
        <f t="shared" si="69"/>
        <v>-2000</v>
      </c>
    </row>
    <row r="538" spans="1:12" x14ac:dyDescent="0.4">
      <c r="A538" s="17">
        <v>44044</v>
      </c>
      <c r="B538" s="7" t="s">
        <v>287</v>
      </c>
      <c r="C538" s="12">
        <v>100000</v>
      </c>
      <c r="D538" s="7" t="s">
        <v>286</v>
      </c>
      <c r="E538" s="7" t="s">
        <v>151</v>
      </c>
      <c r="G538" s="13" t="str">
        <f>VLOOKUP(E538,Cat!$A$1:$C$28,3,FALSE)</f>
        <v>Out</v>
      </c>
      <c r="I538" s="7">
        <f t="shared" ref="I538" si="70">IF(G538="Out",C538*-1,C538)</f>
        <v>-100000</v>
      </c>
    </row>
    <row r="539" spans="1:12" x14ac:dyDescent="0.4">
      <c r="A539" s="11">
        <v>44069</v>
      </c>
      <c r="B539" s="7" t="s">
        <v>295</v>
      </c>
      <c r="C539" s="12">
        <v>150000</v>
      </c>
      <c r="D539" s="7" t="s">
        <v>286</v>
      </c>
      <c r="E539" s="7" t="s">
        <v>158</v>
      </c>
      <c r="G539" s="13" t="str">
        <f>VLOOKUP(E539,Cat!$A$1:$C$28,3,FALSE)</f>
        <v>In</v>
      </c>
      <c r="I539" s="7">
        <f t="shared" ref="I539" si="71">IF(G539="Out",C539*-1,C539)</f>
        <v>150000</v>
      </c>
    </row>
    <row r="540" spans="1:12" x14ac:dyDescent="0.4">
      <c r="A540" s="17">
        <v>44044</v>
      </c>
      <c r="B540" s="7" t="s">
        <v>287</v>
      </c>
      <c r="C540" s="12">
        <v>100000</v>
      </c>
      <c r="D540" s="7" t="s">
        <v>289</v>
      </c>
      <c r="E540" s="7" t="s">
        <v>261</v>
      </c>
      <c r="G540" s="13" t="str">
        <f>VLOOKUP(E540,Cat!$A$1:$C$28,3,FALSE)</f>
        <v>In</v>
      </c>
      <c r="I540" s="7">
        <f>IF(G540="Out",C540*-1,C540)</f>
        <v>100000</v>
      </c>
    </row>
    <row r="541" spans="1:12" x14ac:dyDescent="0.4">
      <c r="A541" s="17">
        <v>44073</v>
      </c>
      <c r="B541" s="7" t="s">
        <v>290</v>
      </c>
      <c r="C541" s="12">
        <v>100000</v>
      </c>
      <c r="D541" s="7" t="s">
        <v>289</v>
      </c>
      <c r="E541" s="7" t="s">
        <v>273</v>
      </c>
      <c r="G541" s="13" t="str">
        <f>VLOOKUP(E541,Cat!$A$1:$C$28,3,FALSE)</f>
        <v>Out</v>
      </c>
      <c r="I541" s="7">
        <f t="shared" ref="I541:I544" si="72">IF(G541="Out",C541*-1,C541)</f>
        <v>-100000</v>
      </c>
    </row>
    <row r="542" spans="1:12" x14ac:dyDescent="0.4">
      <c r="A542" s="17">
        <v>44041</v>
      </c>
      <c r="B542" s="7" t="s">
        <v>294</v>
      </c>
      <c r="C542" s="12">
        <v>5222</v>
      </c>
      <c r="D542" s="7" t="s">
        <v>286</v>
      </c>
      <c r="E542" s="7" t="s">
        <v>151</v>
      </c>
      <c r="G542" s="13" t="str">
        <f>VLOOKUP(E542,Cat!$A$1:$C$28,3,FALSE)</f>
        <v>Out</v>
      </c>
      <c r="I542" s="7">
        <f t="shared" si="72"/>
        <v>-5222</v>
      </c>
      <c r="J542" s="31" t="s">
        <v>214</v>
      </c>
    </row>
    <row r="543" spans="1:12" x14ac:dyDescent="0.4">
      <c r="A543" s="17">
        <v>44027</v>
      </c>
      <c r="B543" s="7" t="s">
        <v>288</v>
      </c>
      <c r="C543" s="12">
        <v>2000</v>
      </c>
      <c r="D543" s="7" t="s">
        <v>286</v>
      </c>
      <c r="E543" s="7" t="s">
        <v>163</v>
      </c>
      <c r="G543" s="13" t="str">
        <f>VLOOKUP(E543,Cat!$A$1:$C$28,3,FALSE)</f>
        <v>Out</v>
      </c>
      <c r="I543" s="7">
        <f t="shared" si="72"/>
        <v>-2000</v>
      </c>
    </row>
    <row r="544" spans="1:12" x14ac:dyDescent="0.4">
      <c r="A544" s="17">
        <v>44014</v>
      </c>
      <c r="B544" s="7" t="s">
        <v>287</v>
      </c>
      <c r="C544" s="12">
        <v>200000</v>
      </c>
      <c r="D544" s="7" t="s">
        <v>286</v>
      </c>
      <c r="E544" s="7" t="s">
        <v>151</v>
      </c>
      <c r="G544" s="13" t="str">
        <f>VLOOKUP(E544,Cat!$A$1:$C$28,3,FALSE)</f>
        <v>Out</v>
      </c>
      <c r="I544" s="7">
        <f t="shared" si="72"/>
        <v>-200000</v>
      </c>
    </row>
    <row r="545" spans="1:10" x14ac:dyDescent="0.4">
      <c r="A545" s="17">
        <v>44014</v>
      </c>
      <c r="B545" s="7" t="s">
        <v>287</v>
      </c>
      <c r="C545" s="12">
        <v>200000</v>
      </c>
      <c r="D545" s="7" t="s">
        <v>289</v>
      </c>
      <c r="E545" s="7" t="s">
        <v>261</v>
      </c>
      <c r="G545" s="13" t="str">
        <f>VLOOKUP(E545,Cat!$A$1:$C$28,3,FALSE)</f>
        <v>In</v>
      </c>
      <c r="I545" s="7">
        <f>IF(G545="Out",C545*-1,C545)</f>
        <v>200000</v>
      </c>
    </row>
    <row r="546" spans="1:10" x14ac:dyDescent="0.4">
      <c r="A546" s="17">
        <v>44042</v>
      </c>
      <c r="B546" s="7" t="s">
        <v>290</v>
      </c>
      <c r="C546" s="12">
        <v>200000</v>
      </c>
      <c r="D546" s="7" t="s">
        <v>289</v>
      </c>
      <c r="E546" s="7" t="s">
        <v>273</v>
      </c>
      <c r="G546" s="13" t="str">
        <f>VLOOKUP(E546,Cat!$A$1:$C$28,3,FALSE)</f>
        <v>Out</v>
      </c>
      <c r="I546" s="7">
        <f t="shared" ref="I546:I549" si="73">IF(G546="Out",C546*-1,C546)</f>
        <v>-200000</v>
      </c>
    </row>
    <row r="547" spans="1:10" x14ac:dyDescent="0.4">
      <c r="A547" s="17">
        <v>43997</v>
      </c>
      <c r="B547" s="7" t="s">
        <v>288</v>
      </c>
      <c r="C547" s="12">
        <v>2000</v>
      </c>
      <c r="D547" s="7" t="s">
        <v>286</v>
      </c>
      <c r="E547" s="7" t="s">
        <v>163</v>
      </c>
      <c r="G547" s="13" t="str">
        <f>VLOOKUP(E547,Cat!$A$1:$C$28,3,FALSE)</f>
        <v>Out</v>
      </c>
      <c r="I547" s="7">
        <f t="shared" si="73"/>
        <v>-2000</v>
      </c>
    </row>
    <row r="548" spans="1:10" x14ac:dyDescent="0.4">
      <c r="A548" s="17">
        <v>43981</v>
      </c>
      <c r="B548" s="7" t="s">
        <v>294</v>
      </c>
      <c r="C548" s="12">
        <v>6437</v>
      </c>
      <c r="D548" s="7" t="s">
        <v>286</v>
      </c>
      <c r="E548" s="7" t="s">
        <v>151</v>
      </c>
      <c r="G548" s="13" t="str">
        <f>VLOOKUP(E548,Cat!$A$1:$C$28,3,FALSE)</f>
        <v>Out</v>
      </c>
      <c r="I548" s="7">
        <f t="shared" si="73"/>
        <v>-6437</v>
      </c>
      <c r="J548" s="31" t="s">
        <v>214</v>
      </c>
    </row>
    <row r="549" spans="1:10" x14ac:dyDescent="0.4">
      <c r="A549" s="17">
        <v>43966</v>
      </c>
      <c r="B549" s="7" t="s">
        <v>288</v>
      </c>
      <c r="C549" s="12">
        <v>2100</v>
      </c>
      <c r="D549" s="7" t="s">
        <v>286</v>
      </c>
      <c r="E549" s="7" t="s">
        <v>163</v>
      </c>
      <c r="G549" s="13" t="str">
        <f>VLOOKUP(E549,Cat!$A$1:$C$28,3,FALSE)</f>
        <v>Out</v>
      </c>
      <c r="I549" s="7">
        <f t="shared" si="73"/>
        <v>-2100</v>
      </c>
    </row>
    <row r="550" spans="1:10" x14ac:dyDescent="0.4">
      <c r="A550" s="17">
        <v>43922</v>
      </c>
      <c r="B550" s="7" t="s">
        <v>143</v>
      </c>
      <c r="C550" s="12">
        <v>26</v>
      </c>
      <c r="D550" s="7" t="s">
        <v>286</v>
      </c>
      <c r="E550" s="7" t="s">
        <v>150</v>
      </c>
      <c r="G550" s="13" t="str">
        <f>VLOOKUP(E550,Cat!$A$1:$C$28,3,FALSE)</f>
        <v>In</v>
      </c>
      <c r="I550" s="7">
        <f t="shared" ref="I550" si="74">IF(G550="Out",C550*-1,C550)</f>
        <v>26</v>
      </c>
    </row>
    <row r="551" spans="1:10" x14ac:dyDescent="0.4">
      <c r="A551" s="17">
        <v>43918</v>
      </c>
      <c r="B551" s="7" t="s">
        <v>294</v>
      </c>
      <c r="C551" s="12">
        <v>1631</v>
      </c>
      <c r="D551" s="7" t="s">
        <v>286</v>
      </c>
      <c r="E551" s="7" t="s">
        <v>151</v>
      </c>
      <c r="G551" s="13" t="str">
        <f>VLOOKUP(E551,Cat!$A$1:$C$28,3,FALSE)</f>
        <v>Out</v>
      </c>
      <c r="I551" s="7">
        <f t="shared" ref="I551" si="75">IF(G551="Out",C551*-1,C551)</f>
        <v>-1631</v>
      </c>
      <c r="J551" s="31" t="s">
        <v>214</v>
      </c>
    </row>
    <row r="552" spans="1:10" x14ac:dyDescent="0.4">
      <c r="A552" s="17">
        <v>43905</v>
      </c>
      <c r="B552" s="7" t="s">
        <v>285</v>
      </c>
      <c r="C552" s="12">
        <v>11060</v>
      </c>
      <c r="D552" s="7" t="s">
        <v>286</v>
      </c>
      <c r="E552" s="7" t="s">
        <v>181</v>
      </c>
      <c r="G552" s="13" t="str">
        <f>VLOOKUP(E552,Cat!$A$1:$C$28,3,FALSE)</f>
        <v>Out</v>
      </c>
      <c r="I552" s="7">
        <f>IF(G552="Out",C552*-1,C552)</f>
        <v>-11060</v>
      </c>
    </row>
    <row r="553" spans="1:10" x14ac:dyDescent="0.4">
      <c r="A553" s="17">
        <v>43869</v>
      </c>
      <c r="B553" s="7" t="s">
        <v>285</v>
      </c>
      <c r="C553" s="12">
        <v>11860</v>
      </c>
      <c r="D553" s="7" t="s">
        <v>286</v>
      </c>
      <c r="E553" s="7" t="s">
        <v>181</v>
      </c>
      <c r="G553" s="13" t="str">
        <f>VLOOKUP(E553,Cat!$A$1:$C$28,3,FALSE)</f>
        <v>Out</v>
      </c>
      <c r="I553" s="7">
        <f>IF(G553="Out",C553*-1,C553)</f>
        <v>-11860</v>
      </c>
    </row>
    <row r="554" spans="1:10" x14ac:dyDescent="0.4">
      <c r="A554" s="17">
        <v>43869</v>
      </c>
      <c r="B554" s="7" t="s">
        <v>287</v>
      </c>
      <c r="C554" s="12">
        <v>300000</v>
      </c>
      <c r="D554" s="7" t="s">
        <v>286</v>
      </c>
      <c r="E554" s="7" t="s">
        <v>151</v>
      </c>
      <c r="G554" s="13" t="str">
        <f>VLOOKUP(E554,Cat!$A$1:$C$28,3,FALSE)</f>
        <v>Out</v>
      </c>
      <c r="I554" s="7">
        <f t="shared" ref="I554" si="76">IF(G554="Out",C554*-1,C554)</f>
        <v>-300000</v>
      </c>
    </row>
    <row r="555" spans="1:10" x14ac:dyDescent="0.4">
      <c r="A555" s="17">
        <v>43869</v>
      </c>
      <c r="B555" s="7" t="s">
        <v>287</v>
      </c>
      <c r="C555" s="12">
        <v>300000</v>
      </c>
      <c r="D555" s="7" t="s">
        <v>289</v>
      </c>
      <c r="E555" s="7" t="s">
        <v>261</v>
      </c>
      <c r="G555" s="13" t="str">
        <f>VLOOKUP(E555,Cat!$A$1:$C$28,3,FALSE)</f>
        <v>In</v>
      </c>
      <c r="I555" s="7">
        <f>IF(G555="Out",C555*-1,C555)</f>
        <v>300000</v>
      </c>
    </row>
    <row r="556" spans="1:10" x14ac:dyDescent="0.4">
      <c r="A556" s="17">
        <v>43890</v>
      </c>
      <c r="B556" s="7" t="s">
        <v>290</v>
      </c>
      <c r="C556" s="12">
        <v>300000</v>
      </c>
      <c r="D556" s="7" t="s">
        <v>289</v>
      </c>
      <c r="E556" s="7" t="s">
        <v>273</v>
      </c>
      <c r="G556" s="13" t="str">
        <f>VLOOKUP(E556,Cat!$A$1:$C$28,3,FALSE)</f>
        <v>Out</v>
      </c>
      <c r="I556" s="7">
        <f t="shared" ref="I556" si="77">IF(G556="Out",C556*-1,C556)</f>
        <v>-300000</v>
      </c>
    </row>
    <row r="557" spans="1:10" x14ac:dyDescent="0.4">
      <c r="A557" s="17">
        <v>43814</v>
      </c>
      <c r="B557" s="7" t="s">
        <v>287</v>
      </c>
      <c r="C557" s="12">
        <v>10000</v>
      </c>
      <c r="D557" s="7" t="s">
        <v>286</v>
      </c>
      <c r="E557" s="7" t="s">
        <v>151</v>
      </c>
      <c r="G557" s="13" t="str">
        <f>VLOOKUP(E557,Cat!$A$1:$C$28,3,FALSE)</f>
        <v>Out</v>
      </c>
      <c r="I557" s="7">
        <f>IF(G557="Out",C557*-1,C557)</f>
        <v>-10000</v>
      </c>
    </row>
    <row r="558" spans="1:10" x14ac:dyDescent="0.4">
      <c r="A558" s="17">
        <v>43814</v>
      </c>
      <c r="B558" s="7" t="s">
        <v>287</v>
      </c>
      <c r="C558" s="12">
        <v>10000</v>
      </c>
      <c r="D558" s="7" t="s">
        <v>289</v>
      </c>
      <c r="E558" s="7" t="s">
        <v>261</v>
      </c>
      <c r="G558" s="13" t="str">
        <f>VLOOKUP(E558,Cat!$A$1:$C$28,3,FALSE)</f>
        <v>In</v>
      </c>
      <c r="I558" s="7">
        <f>IF(G558="Out",C558*-1,C558)</f>
        <v>10000</v>
      </c>
    </row>
    <row r="559" spans="1:10" x14ac:dyDescent="0.4">
      <c r="A559" s="17">
        <v>43829</v>
      </c>
      <c r="B559" s="7" t="s">
        <v>290</v>
      </c>
      <c r="C559" s="12">
        <v>10000</v>
      </c>
      <c r="D559" s="7" t="s">
        <v>289</v>
      </c>
      <c r="E559" s="7" t="s">
        <v>273</v>
      </c>
      <c r="G559" s="13" t="str">
        <f>VLOOKUP(E559,Cat!$A$1:$C$28,3,FALSE)</f>
        <v>Out</v>
      </c>
      <c r="I559" s="7">
        <f t="shared" ref="I559" si="78">IF(G559="Out",C559*-1,C559)</f>
        <v>-10000</v>
      </c>
    </row>
    <row r="560" spans="1:10" x14ac:dyDescent="0.4">
      <c r="A560" s="11">
        <v>43799</v>
      </c>
      <c r="B560" s="66" t="s">
        <v>296</v>
      </c>
      <c r="C560" s="12">
        <v>646998</v>
      </c>
      <c r="D560" s="66" t="s">
        <v>286</v>
      </c>
      <c r="E560" s="7" t="s">
        <v>253</v>
      </c>
      <c r="G560" s="13" t="str">
        <f>VLOOKUP(E560,Cat!$A$1:$C$28,3,FALSE)</f>
        <v>In</v>
      </c>
      <c r="I560" s="7">
        <f t="shared" ref="I560:I562" si="79">IF(G560="Out",C560*-1,C560)</f>
        <v>646998</v>
      </c>
    </row>
    <row r="561" spans="1:9" x14ac:dyDescent="0.4">
      <c r="A561" s="11">
        <v>44322</v>
      </c>
      <c r="B561" s="7" t="s">
        <v>301</v>
      </c>
      <c r="C561" s="12">
        <v>9671</v>
      </c>
      <c r="D561" s="55" t="s">
        <v>153</v>
      </c>
      <c r="E561" s="7" t="s">
        <v>254</v>
      </c>
      <c r="G561" s="13" t="str">
        <f>VLOOKUP(E561,Cat!$A$1:$C$28,3,FALSE)</f>
        <v>Out</v>
      </c>
      <c r="I561" s="7">
        <f t="shared" si="79"/>
        <v>-9671</v>
      </c>
    </row>
    <row r="562" spans="1:9" x14ac:dyDescent="0.4">
      <c r="A562" s="11">
        <v>44322</v>
      </c>
      <c r="B562" s="7" t="s">
        <v>302</v>
      </c>
      <c r="C562" s="12">
        <v>9671</v>
      </c>
      <c r="D562" s="7" t="s">
        <v>304</v>
      </c>
      <c r="E562" s="7" t="s">
        <v>253</v>
      </c>
      <c r="G562" s="13" t="str">
        <f>VLOOKUP(E562,Cat!$A$1:$C$28,3,FALSE)</f>
        <v>In</v>
      </c>
      <c r="I562" s="7">
        <f t="shared" si="79"/>
        <v>9671</v>
      </c>
    </row>
    <row r="563" spans="1:9" x14ac:dyDescent="0.4">
      <c r="A563" s="11">
        <v>44322</v>
      </c>
      <c r="B563" s="7" t="s">
        <v>303</v>
      </c>
      <c r="C563" s="12">
        <v>235</v>
      </c>
      <c r="D563" s="7" t="s">
        <v>304</v>
      </c>
      <c r="E563" s="7" t="s">
        <v>254</v>
      </c>
      <c r="G563" s="13" t="str">
        <f>VLOOKUP(E563,Cat!$A$1:$C$28,3,FALSE)</f>
        <v>Out</v>
      </c>
      <c r="I563" s="7">
        <f t="shared" ref="I563:I568" si="80">IF(G563="Out",C563*-1,C563)</f>
        <v>-235</v>
      </c>
    </row>
    <row r="564" spans="1:9" x14ac:dyDescent="0.4">
      <c r="A564" s="11">
        <v>44322</v>
      </c>
      <c r="B564" s="7" t="s">
        <v>303</v>
      </c>
      <c r="C564" s="12">
        <v>235</v>
      </c>
      <c r="D564" s="7" t="s">
        <v>148</v>
      </c>
      <c r="E564" s="7" t="s">
        <v>253</v>
      </c>
      <c r="G564" s="13" t="str">
        <f>VLOOKUP(E564,Cat!$A$1:$C$28,3,FALSE)</f>
        <v>In</v>
      </c>
      <c r="I564" s="7">
        <f t="shared" si="80"/>
        <v>235</v>
      </c>
    </row>
    <row r="565" spans="1:9" x14ac:dyDescent="0.4">
      <c r="A565" s="11">
        <v>44322</v>
      </c>
      <c r="B565" s="7" t="s">
        <v>303</v>
      </c>
      <c r="C565" s="12">
        <v>235</v>
      </c>
      <c r="D565" s="13" t="s">
        <v>119</v>
      </c>
      <c r="E565" s="7" t="s">
        <v>261</v>
      </c>
      <c r="G565" s="13" t="str">
        <f>VLOOKUP(E565,Cat!$A$1:$C$28,3,FALSE)</f>
        <v>In</v>
      </c>
      <c r="H565" s="15"/>
      <c r="I565" s="7">
        <f t="shared" si="80"/>
        <v>235</v>
      </c>
    </row>
    <row r="566" spans="1:9" x14ac:dyDescent="0.4">
      <c r="A566" s="11">
        <v>44322</v>
      </c>
      <c r="B566" s="7" t="s">
        <v>303</v>
      </c>
      <c r="C566" s="12">
        <v>235</v>
      </c>
      <c r="D566" s="13" t="s">
        <v>120</v>
      </c>
      <c r="E566" s="7" t="s">
        <v>126</v>
      </c>
      <c r="G566" s="13" t="str">
        <f>VLOOKUP(E566,Cat!$A$1:$C$28,3,FALSE)</f>
        <v>Out</v>
      </c>
      <c r="H566" s="15"/>
      <c r="I566" s="7">
        <f t="shared" si="80"/>
        <v>-235</v>
      </c>
    </row>
    <row r="567" spans="1:9" x14ac:dyDescent="0.4">
      <c r="A567" s="11">
        <v>44295</v>
      </c>
      <c r="B567" s="7" t="s">
        <v>305</v>
      </c>
      <c r="C567" s="12">
        <v>31604</v>
      </c>
      <c r="D567" s="7" t="s">
        <v>304</v>
      </c>
      <c r="E567" s="7" t="s">
        <v>158</v>
      </c>
      <c r="G567" s="13" t="str">
        <f>VLOOKUP(E567,Cat!$A$1:$C$28,3,FALSE)</f>
        <v>In</v>
      </c>
      <c r="H567" s="15"/>
      <c r="I567" s="7">
        <f t="shared" si="80"/>
        <v>31604</v>
      </c>
    </row>
    <row r="568" spans="1:9" x14ac:dyDescent="0.4">
      <c r="A568" s="11">
        <v>44301</v>
      </c>
      <c r="B568" s="7" t="s">
        <v>306</v>
      </c>
      <c r="C568" s="12">
        <v>5000</v>
      </c>
      <c r="D568" s="7" t="s">
        <v>304</v>
      </c>
      <c r="E568" s="7" t="s">
        <v>163</v>
      </c>
      <c r="G568" s="13" t="str">
        <f>VLOOKUP(E568,Cat!$A$1:$C$28,3,FALSE)</f>
        <v>Out</v>
      </c>
      <c r="H568" s="15"/>
      <c r="I568" s="7">
        <f t="shared" si="80"/>
        <v>-5000</v>
      </c>
    </row>
    <row r="569" spans="1:9" x14ac:dyDescent="0.4">
      <c r="A569" s="11">
        <v>44309</v>
      </c>
      <c r="B569" s="7" t="s">
        <v>307</v>
      </c>
      <c r="C569" s="12">
        <v>672139</v>
      </c>
      <c r="D569" s="7" t="s">
        <v>304</v>
      </c>
      <c r="E569" s="7" t="s">
        <v>162</v>
      </c>
      <c r="G569" s="13" t="str">
        <f>VLOOKUP(E569,Cat!$A$1:$C$28,3,FALSE)</f>
        <v>In</v>
      </c>
      <c r="H569" s="15"/>
      <c r="I569" s="7">
        <f t="shared" ref="I569:I573" si="81">IF(G569="Out",C569*-1,C569)</f>
        <v>672139</v>
      </c>
    </row>
    <row r="570" spans="1:9" x14ac:dyDescent="0.4">
      <c r="A570" s="11">
        <v>44312</v>
      </c>
      <c r="B570" s="5" t="str">
        <f>CONCATENATE("House rental 2021.",TEXT(MONTH(A570),"00"))</f>
        <v>House rental 2021.04</v>
      </c>
      <c r="C570" s="12">
        <v>121000</v>
      </c>
      <c r="D570" s="7" t="s">
        <v>304</v>
      </c>
      <c r="E570" s="7" t="s">
        <v>161</v>
      </c>
      <c r="G570" s="13" t="str">
        <f>VLOOKUP(E570,Cat!$A$1:$C$28,3,FALSE)</f>
        <v>Out</v>
      </c>
      <c r="H570" s="15"/>
      <c r="I570" s="7">
        <f t="shared" si="81"/>
        <v>-121000</v>
      </c>
    </row>
    <row r="571" spans="1:9" x14ac:dyDescent="0.4">
      <c r="A571" s="11">
        <v>44312</v>
      </c>
      <c r="B571" s="7" t="s">
        <v>180</v>
      </c>
      <c r="C571" s="12">
        <v>28966</v>
      </c>
      <c r="D571" s="7" t="s">
        <v>304</v>
      </c>
      <c r="E571" s="7" t="s">
        <v>316</v>
      </c>
      <c r="G571" s="13" t="str">
        <f>VLOOKUP(E571,Cat!$A$1:$C$28,3,FALSE)</f>
        <v>Out</v>
      </c>
      <c r="H571" s="15"/>
      <c r="I571" s="7">
        <f t="shared" si="81"/>
        <v>-28966</v>
      </c>
    </row>
    <row r="572" spans="1:9" x14ac:dyDescent="0.4">
      <c r="A572" s="11">
        <v>44313</v>
      </c>
      <c r="B572" s="5" t="s">
        <v>160</v>
      </c>
      <c r="C572" s="12">
        <f>89237-C573</f>
        <v>88237</v>
      </c>
      <c r="D572" s="7" t="s">
        <v>304</v>
      </c>
      <c r="E572" s="7" t="s">
        <v>316</v>
      </c>
      <c r="G572" s="13" t="str">
        <f>VLOOKUP(E572,Cat!$A$1:$C$28,3,FALSE)</f>
        <v>Out</v>
      </c>
      <c r="H572" s="15"/>
      <c r="I572" s="7">
        <f t="shared" si="81"/>
        <v>-88237</v>
      </c>
    </row>
    <row r="573" spans="1:9" x14ac:dyDescent="0.4">
      <c r="A573" s="11">
        <v>44313</v>
      </c>
      <c r="B573" s="5" t="s">
        <v>317</v>
      </c>
      <c r="C573" s="12">
        <v>1000</v>
      </c>
      <c r="D573" s="7" t="s">
        <v>293</v>
      </c>
      <c r="E573" s="7" t="s">
        <v>316</v>
      </c>
      <c r="G573" s="13" t="str">
        <f>VLOOKUP(E573,Cat!$A$1:$C$28,3,FALSE)</f>
        <v>Out</v>
      </c>
      <c r="H573" s="15"/>
      <c r="I573" s="7">
        <f t="shared" si="81"/>
        <v>-1000</v>
      </c>
    </row>
    <row r="574" spans="1:9" x14ac:dyDescent="0.4">
      <c r="A574" s="11">
        <v>44313</v>
      </c>
      <c r="B574" s="5" t="s">
        <v>319</v>
      </c>
      <c r="C574" s="12">
        <v>1000</v>
      </c>
      <c r="D574" s="13" t="s">
        <v>119</v>
      </c>
      <c r="E574" s="7" t="s">
        <v>126</v>
      </c>
      <c r="G574" s="13" t="str">
        <f>VLOOKUP(E574,Cat!$A$1:$C$28,3,FALSE)</f>
        <v>Out</v>
      </c>
      <c r="H574" s="15"/>
      <c r="I574" s="7">
        <f t="shared" ref="I574:I577" si="82">IF(G574="Out",C574*-1,C574)</f>
        <v>-1000</v>
      </c>
    </row>
    <row r="575" spans="1:9" x14ac:dyDescent="0.4">
      <c r="A575" s="11">
        <v>44313</v>
      </c>
      <c r="B575" s="5" t="s">
        <v>319</v>
      </c>
      <c r="C575" s="12">
        <v>1000</v>
      </c>
      <c r="D575" s="13" t="s">
        <v>120</v>
      </c>
      <c r="E575" s="7" t="s">
        <v>125</v>
      </c>
      <c r="G575" s="13" t="str">
        <f>VLOOKUP(E575,Cat!$A$1:$C$28,3,FALSE)</f>
        <v>In</v>
      </c>
      <c r="H575" s="15"/>
      <c r="I575" s="7">
        <f t="shared" si="82"/>
        <v>1000</v>
      </c>
    </row>
    <row r="576" spans="1:9" x14ac:dyDescent="0.4">
      <c r="A576" s="11">
        <v>44313</v>
      </c>
      <c r="B576" s="5" t="s">
        <v>164</v>
      </c>
      <c r="C576" s="12">
        <f>59042-C577-C578</f>
        <v>50572</v>
      </c>
      <c r="D576" s="7" t="s">
        <v>304</v>
      </c>
      <c r="E576" s="7" t="s">
        <v>316</v>
      </c>
      <c r="G576" s="13" t="str">
        <f>VLOOKUP(E576,Cat!$A$1:$C$28,3,FALSE)</f>
        <v>Out</v>
      </c>
      <c r="H576" s="15"/>
      <c r="I576" s="7">
        <f t="shared" si="82"/>
        <v>-50572</v>
      </c>
    </row>
    <row r="577" spans="1:10" x14ac:dyDescent="0.4">
      <c r="A577" s="11">
        <v>44313</v>
      </c>
      <c r="B577" s="5" t="s">
        <v>318</v>
      </c>
      <c r="C577" s="12">
        <v>980</v>
      </c>
      <c r="D577" s="7" t="s">
        <v>148</v>
      </c>
      <c r="E577" s="7" t="s">
        <v>316</v>
      </c>
      <c r="G577" s="13" t="str">
        <f>VLOOKUP(E577,Cat!$A$1:$C$28,3,FALSE)</f>
        <v>Out</v>
      </c>
      <c r="H577" s="15"/>
      <c r="I577" s="7">
        <f t="shared" si="82"/>
        <v>-980</v>
      </c>
    </row>
    <row r="578" spans="1:10" x14ac:dyDescent="0.4">
      <c r="A578" s="11">
        <v>44313</v>
      </c>
      <c r="B578" s="5" t="s">
        <v>320</v>
      </c>
      <c r="C578" s="12">
        <f>6700+790</f>
        <v>7490</v>
      </c>
      <c r="D578" s="7" t="s">
        <v>293</v>
      </c>
      <c r="E578" s="7" t="s">
        <v>316</v>
      </c>
      <c r="G578" s="13" t="str">
        <f>VLOOKUP(E578,Cat!$A$1:$C$28,3,FALSE)</f>
        <v>Out</v>
      </c>
      <c r="H578" s="15"/>
      <c r="I578" s="7">
        <f t="shared" ref="I578:I581" si="83">IF(G578="Out",C578*-1,C578)</f>
        <v>-7490</v>
      </c>
    </row>
    <row r="579" spans="1:10" x14ac:dyDescent="0.4">
      <c r="A579" s="11">
        <v>44313</v>
      </c>
      <c r="B579" s="5" t="s">
        <v>321</v>
      </c>
      <c r="C579" s="12">
        <f>C578+C577</f>
        <v>8470</v>
      </c>
      <c r="D579" s="13" t="s">
        <v>119</v>
      </c>
      <c r="E579" s="7" t="s">
        <v>126</v>
      </c>
      <c r="G579" s="13" t="str">
        <f>VLOOKUP(E579,Cat!$A$1:$C$28,3,FALSE)</f>
        <v>Out</v>
      </c>
      <c r="H579" s="15"/>
      <c r="I579" s="7">
        <f t="shared" si="83"/>
        <v>-8470</v>
      </c>
    </row>
    <row r="580" spans="1:10" x14ac:dyDescent="0.4">
      <c r="A580" s="11">
        <v>44313</v>
      </c>
      <c r="B580" s="5" t="s">
        <v>321</v>
      </c>
      <c r="C580" s="12">
        <f>C578+C577</f>
        <v>8470</v>
      </c>
      <c r="D580" s="13" t="s">
        <v>120</v>
      </c>
      <c r="E580" s="7" t="s">
        <v>125</v>
      </c>
      <c r="G580" s="13" t="str">
        <f>VLOOKUP(E580,Cat!$A$1:$C$28,3,FALSE)</f>
        <v>In</v>
      </c>
      <c r="H580" s="15"/>
      <c r="I580" s="7">
        <f t="shared" si="83"/>
        <v>8470</v>
      </c>
    </row>
    <row r="581" spans="1:10" x14ac:dyDescent="0.4">
      <c r="A581" s="11">
        <v>44315</v>
      </c>
      <c r="B581" s="5" t="s">
        <v>294</v>
      </c>
      <c r="C581" s="12">
        <v>5800</v>
      </c>
      <c r="D581" s="57" t="s">
        <v>119</v>
      </c>
      <c r="E581" s="20" t="s">
        <v>151</v>
      </c>
      <c r="G581" s="13" t="str">
        <f>VLOOKUP(E581,Cat!$A$1:$C$28,3,FALSE)</f>
        <v>Out</v>
      </c>
      <c r="I581" s="7">
        <f t="shared" si="83"/>
        <v>-5800</v>
      </c>
      <c r="J581" s="81" t="s">
        <v>214</v>
      </c>
    </row>
    <row r="582" spans="1:10" x14ac:dyDescent="0.4">
      <c r="A582" s="11">
        <v>44316</v>
      </c>
      <c r="B582" s="5" t="s">
        <v>315</v>
      </c>
      <c r="C582" s="12">
        <v>65000</v>
      </c>
      <c r="D582" s="57" t="s">
        <v>119</v>
      </c>
      <c r="E582" s="6" t="s">
        <v>309</v>
      </c>
      <c r="G582" s="13" t="str">
        <f>VLOOKUP(E582,Cat!$A$1:$C$28,3,FALSE)</f>
        <v>Out</v>
      </c>
      <c r="I582" s="7">
        <f t="shared" ref="I582:I590" si="84">IF(G582="Out",C582*-1,C582)</f>
        <v>-65000</v>
      </c>
    </row>
    <row r="583" spans="1:10" x14ac:dyDescent="0.4">
      <c r="A583" s="11">
        <v>44301</v>
      </c>
      <c r="B583" s="5" t="s">
        <v>322</v>
      </c>
      <c r="C583" s="12">
        <v>2000</v>
      </c>
      <c r="D583" s="13" t="s">
        <v>120</v>
      </c>
      <c r="E583" s="7" t="s">
        <v>163</v>
      </c>
      <c r="G583" s="13" t="str">
        <f>VLOOKUP(E583,Cat!$A$1:$C$28,3,FALSE)</f>
        <v>Out</v>
      </c>
      <c r="I583" s="7">
        <f t="shared" si="84"/>
        <v>-2000</v>
      </c>
    </row>
    <row r="584" spans="1:10" x14ac:dyDescent="0.4">
      <c r="A584" s="11">
        <v>44306</v>
      </c>
      <c r="B584" s="5" t="s">
        <v>323</v>
      </c>
      <c r="C584" s="12">
        <v>29000</v>
      </c>
      <c r="D584" s="13" t="s">
        <v>120</v>
      </c>
      <c r="E584" s="7" t="s">
        <v>126</v>
      </c>
      <c r="G584" s="13" t="str">
        <f>VLOOKUP(E584,Cat!$A$1:$C$28,3,FALSE)</f>
        <v>Out</v>
      </c>
      <c r="H584" s="15"/>
      <c r="I584" s="7">
        <f t="shared" si="84"/>
        <v>-29000</v>
      </c>
    </row>
    <row r="585" spans="1:10" x14ac:dyDescent="0.4">
      <c r="A585" s="11">
        <v>44306</v>
      </c>
      <c r="B585" s="5" t="s">
        <v>323</v>
      </c>
      <c r="C585" s="12">
        <v>29000</v>
      </c>
      <c r="D585" s="13" t="s">
        <v>289</v>
      </c>
      <c r="E585" s="7" t="s">
        <v>261</v>
      </c>
      <c r="G585" s="13" t="str">
        <f>VLOOKUP(E585,Cat!$A$1:$C$28,3,FALSE)</f>
        <v>In</v>
      </c>
      <c r="H585" s="15"/>
      <c r="I585" s="7">
        <f t="shared" si="84"/>
        <v>29000</v>
      </c>
    </row>
    <row r="586" spans="1:10" x14ac:dyDescent="0.4">
      <c r="A586" s="11">
        <v>44316</v>
      </c>
      <c r="B586" s="5" t="s">
        <v>324</v>
      </c>
      <c r="C586" s="12">
        <v>520000</v>
      </c>
      <c r="D586" s="13" t="s">
        <v>120</v>
      </c>
      <c r="E586" s="7" t="s">
        <v>261</v>
      </c>
      <c r="G586" s="13" t="str">
        <f>VLOOKUP(E586,Cat!$A$1:$C$28,3,FALSE)</f>
        <v>In</v>
      </c>
      <c r="H586" s="15"/>
      <c r="I586" s="7">
        <f t="shared" si="84"/>
        <v>520000</v>
      </c>
    </row>
    <row r="587" spans="1:10" x14ac:dyDescent="0.4">
      <c r="A587" s="11">
        <v>44318</v>
      </c>
      <c r="B587" s="5" t="s">
        <v>323</v>
      </c>
      <c r="C587" s="12">
        <v>54000</v>
      </c>
      <c r="D587" s="13" t="s">
        <v>120</v>
      </c>
      <c r="E587" s="7" t="s">
        <v>126</v>
      </c>
      <c r="G587" s="13" t="str">
        <f>VLOOKUP(E587,Cat!$A$1:$C$28,3,FALSE)</f>
        <v>Out</v>
      </c>
      <c r="I587" s="7">
        <f t="shared" si="84"/>
        <v>-54000</v>
      </c>
    </row>
    <row r="588" spans="1:10" x14ac:dyDescent="0.4">
      <c r="A588" s="11">
        <v>44318</v>
      </c>
      <c r="B588" s="5" t="s">
        <v>323</v>
      </c>
      <c r="C588" s="12">
        <v>54000</v>
      </c>
      <c r="D588" s="13" t="s">
        <v>289</v>
      </c>
      <c r="E588" s="7" t="s">
        <v>261</v>
      </c>
      <c r="G588" s="13" t="str">
        <f>VLOOKUP(E588,Cat!$A$1:$C$28,3,FALSE)</f>
        <v>In</v>
      </c>
      <c r="I588" s="7">
        <f t="shared" si="84"/>
        <v>54000</v>
      </c>
    </row>
    <row r="589" spans="1:10" x14ac:dyDescent="0.4">
      <c r="A589" s="11">
        <v>44316</v>
      </c>
      <c r="B589" s="7" t="s">
        <v>325</v>
      </c>
      <c r="C589" s="12">
        <v>10000</v>
      </c>
      <c r="D589" s="13" t="s">
        <v>120</v>
      </c>
      <c r="E589" s="7" t="s">
        <v>131</v>
      </c>
      <c r="G589" s="13" t="str">
        <f>VLOOKUP(E589,Cat!$A$1:$C$28,3,FALSE)</f>
        <v>Out</v>
      </c>
      <c r="I589" s="7">
        <f t="shared" si="84"/>
        <v>-10000</v>
      </c>
    </row>
    <row r="590" spans="1:10" x14ac:dyDescent="0.4">
      <c r="A590" s="11">
        <v>44316</v>
      </c>
      <c r="B590" s="7" t="s">
        <v>325</v>
      </c>
      <c r="C590" s="12">
        <v>10000</v>
      </c>
      <c r="D590" s="13" t="s">
        <v>148</v>
      </c>
      <c r="E590" s="7" t="s">
        <v>134</v>
      </c>
      <c r="G590" s="13" t="str">
        <f>VLOOKUP(E590,Cat!$A$1:$C$28,3,FALSE)</f>
        <v>In</v>
      </c>
      <c r="I590" s="7">
        <f t="shared" si="84"/>
        <v>10000</v>
      </c>
    </row>
    <row r="591" spans="1:10" x14ac:dyDescent="0.4">
      <c r="A591" s="11">
        <v>44316</v>
      </c>
      <c r="B591" s="7" t="s">
        <v>326</v>
      </c>
      <c r="C591" s="12">
        <v>20000</v>
      </c>
      <c r="D591" s="13" t="s">
        <v>120</v>
      </c>
      <c r="E591" s="7" t="s">
        <v>131</v>
      </c>
      <c r="G591" s="13" t="str">
        <f>VLOOKUP(E591,Cat!$A$1:$C$28,3,FALSE)</f>
        <v>Out</v>
      </c>
      <c r="I591" s="7">
        <f t="shared" ref="I591:I592" si="85">IF(G591="Out",C591*-1,C591)</f>
        <v>-20000</v>
      </c>
    </row>
    <row r="592" spans="1:10" x14ac:dyDescent="0.4">
      <c r="A592" s="11">
        <v>44316</v>
      </c>
      <c r="B592" s="7" t="s">
        <v>326</v>
      </c>
      <c r="C592" s="12">
        <v>20000</v>
      </c>
      <c r="D592" s="13" t="s">
        <v>64</v>
      </c>
      <c r="E592" s="7" t="s">
        <v>134</v>
      </c>
      <c r="G592" s="13" t="str">
        <f>VLOOKUP(E592,Cat!$A$1:$C$28,3,FALSE)</f>
        <v>In</v>
      </c>
      <c r="I592" s="7">
        <f t="shared" si="85"/>
        <v>20000</v>
      </c>
    </row>
    <row r="593" spans="1:9" x14ac:dyDescent="0.4">
      <c r="A593" s="11">
        <v>44290</v>
      </c>
      <c r="B593" s="7" t="s">
        <v>328</v>
      </c>
      <c r="C593" s="12">
        <f>3000-222</f>
        <v>2778</v>
      </c>
      <c r="D593" s="13" t="s">
        <v>289</v>
      </c>
      <c r="E593" s="7" t="s">
        <v>126</v>
      </c>
      <c r="G593" s="13" t="str">
        <f>VLOOKUP(E593,Cat!$A$1:$C$28,3,FALSE)</f>
        <v>Out</v>
      </c>
      <c r="I593" s="7">
        <f t="shared" ref="I593:I614" si="86">IF(G593="Out",C593*-1,C593)</f>
        <v>-2778</v>
      </c>
    </row>
    <row r="594" spans="1:9" x14ac:dyDescent="0.4">
      <c r="A594" s="11">
        <v>44290</v>
      </c>
      <c r="B594" s="7" t="s">
        <v>327</v>
      </c>
      <c r="C594" s="12">
        <v>6697</v>
      </c>
      <c r="D594" s="13" t="s">
        <v>289</v>
      </c>
      <c r="E594" s="7" t="s">
        <v>181</v>
      </c>
      <c r="G594" s="13" t="str">
        <f>VLOOKUP(E594,Cat!$A$1:$C$28,3,FALSE)</f>
        <v>Out</v>
      </c>
      <c r="I594" s="7">
        <f t="shared" si="86"/>
        <v>-6697</v>
      </c>
    </row>
    <row r="595" spans="1:9" x14ac:dyDescent="0.4">
      <c r="A595" s="11">
        <v>44293</v>
      </c>
      <c r="B595" s="7" t="s">
        <v>331</v>
      </c>
      <c r="C595" s="12">
        <v>5222</v>
      </c>
      <c r="D595" s="13" t="s">
        <v>289</v>
      </c>
      <c r="E595" s="6" t="s">
        <v>310</v>
      </c>
      <c r="G595" s="13" t="str">
        <f>VLOOKUP(E595,Cat!$A$1:$C$28,3,FALSE)</f>
        <v>Out</v>
      </c>
      <c r="I595" s="7">
        <f t="shared" si="86"/>
        <v>-5222</v>
      </c>
    </row>
    <row r="596" spans="1:9" x14ac:dyDescent="0.4">
      <c r="A596" s="11">
        <v>44296</v>
      </c>
      <c r="B596" s="7" t="s">
        <v>329</v>
      </c>
      <c r="C596" s="12">
        <v>4651</v>
      </c>
      <c r="D596" s="13" t="s">
        <v>289</v>
      </c>
      <c r="E596" s="7" t="s">
        <v>158</v>
      </c>
      <c r="G596" s="13" t="str">
        <f>VLOOKUP(E596,Cat!$A$1:$C$28,3,FALSE)</f>
        <v>In</v>
      </c>
      <c r="I596" s="7">
        <f t="shared" si="86"/>
        <v>4651</v>
      </c>
    </row>
    <row r="597" spans="1:9" x14ac:dyDescent="0.4">
      <c r="A597" s="11">
        <v>44297</v>
      </c>
      <c r="B597" s="7" t="s">
        <v>327</v>
      </c>
      <c r="C597" s="12">
        <v>4731</v>
      </c>
      <c r="D597" s="13" t="s">
        <v>289</v>
      </c>
      <c r="E597" s="7" t="s">
        <v>181</v>
      </c>
      <c r="G597" s="13" t="str">
        <f>VLOOKUP(E597,Cat!$A$1:$C$28,3,FALSE)</f>
        <v>Out</v>
      </c>
      <c r="I597" s="7">
        <f t="shared" si="86"/>
        <v>-4731</v>
      </c>
    </row>
    <row r="598" spans="1:9" x14ac:dyDescent="0.4">
      <c r="A598" s="11">
        <v>44298</v>
      </c>
      <c r="B598" s="7" t="s">
        <v>330</v>
      </c>
      <c r="C598" s="12">
        <v>460</v>
      </c>
      <c r="D598" s="13" t="s">
        <v>289</v>
      </c>
      <c r="E598" s="6" t="s">
        <v>132</v>
      </c>
      <c r="G598" s="13" t="str">
        <f>VLOOKUP(E598,Cat!$A$1:$C$28,3,FALSE)</f>
        <v>Out</v>
      </c>
      <c r="I598" s="7">
        <f t="shared" si="86"/>
        <v>-460</v>
      </c>
    </row>
    <row r="599" spans="1:9" x14ac:dyDescent="0.4">
      <c r="A599" s="11">
        <v>44298</v>
      </c>
      <c r="B599" s="7" t="s">
        <v>327</v>
      </c>
      <c r="C599" s="12">
        <v>4694</v>
      </c>
      <c r="D599" s="13" t="s">
        <v>289</v>
      </c>
      <c r="E599" s="7" t="s">
        <v>181</v>
      </c>
      <c r="G599" s="13" t="str">
        <f>VLOOKUP(E599,Cat!$A$1:$C$28,3,FALSE)</f>
        <v>Out</v>
      </c>
      <c r="I599" s="7">
        <f t="shared" si="86"/>
        <v>-4694</v>
      </c>
    </row>
    <row r="600" spans="1:9" x14ac:dyDescent="0.4">
      <c r="A600" s="11">
        <v>44301</v>
      </c>
      <c r="B600" s="7" t="s">
        <v>327</v>
      </c>
      <c r="C600" s="12">
        <v>6678</v>
      </c>
      <c r="D600" s="13" t="s">
        <v>289</v>
      </c>
      <c r="E600" s="7" t="s">
        <v>181</v>
      </c>
      <c r="G600" s="13" t="str">
        <f>VLOOKUP(E600,Cat!$A$1:$C$28,3,FALSE)</f>
        <v>Out</v>
      </c>
      <c r="I600" s="7">
        <f t="shared" si="86"/>
        <v>-6678</v>
      </c>
    </row>
    <row r="601" spans="1:9" x14ac:dyDescent="0.4">
      <c r="A601" s="11">
        <v>44305</v>
      </c>
      <c r="B601" s="7" t="s">
        <v>327</v>
      </c>
      <c r="C601" s="12">
        <v>7683</v>
      </c>
      <c r="D601" s="13" t="s">
        <v>289</v>
      </c>
      <c r="E601" s="7" t="s">
        <v>181</v>
      </c>
      <c r="G601" s="13" t="str">
        <f>VLOOKUP(E601,Cat!$A$1:$C$28,3,FALSE)</f>
        <v>Out</v>
      </c>
      <c r="I601" s="7">
        <f t="shared" si="86"/>
        <v>-7683</v>
      </c>
    </row>
    <row r="602" spans="1:9" x14ac:dyDescent="0.4">
      <c r="A602" s="11">
        <v>44308</v>
      </c>
      <c r="B602" s="7" t="s">
        <v>330</v>
      </c>
      <c r="C602" s="12">
        <v>3200</v>
      </c>
      <c r="D602" s="13" t="s">
        <v>289</v>
      </c>
      <c r="E602" s="6" t="s">
        <v>132</v>
      </c>
      <c r="G602" s="13" t="str">
        <f>VLOOKUP(E602,Cat!$A$1:$C$28,3,FALSE)</f>
        <v>Out</v>
      </c>
      <c r="I602" s="7">
        <f t="shared" si="86"/>
        <v>-3200</v>
      </c>
    </row>
    <row r="603" spans="1:9" x14ac:dyDescent="0.4">
      <c r="A603" s="11">
        <v>44308</v>
      </c>
      <c r="B603" s="7" t="s">
        <v>332</v>
      </c>
      <c r="C603" s="12">
        <v>300</v>
      </c>
      <c r="D603" s="13" t="s">
        <v>289</v>
      </c>
      <c r="E603" s="6" t="s">
        <v>132</v>
      </c>
      <c r="G603" s="13" t="str">
        <f>VLOOKUP(E603,Cat!$A$1:$C$28,3,FALSE)</f>
        <v>Out</v>
      </c>
      <c r="I603" s="7">
        <f t="shared" si="86"/>
        <v>-300</v>
      </c>
    </row>
    <row r="604" spans="1:9" x14ac:dyDescent="0.4">
      <c r="A604" s="11">
        <v>44313</v>
      </c>
      <c r="B604" s="7" t="s">
        <v>327</v>
      </c>
      <c r="C604" s="12">
        <v>3072</v>
      </c>
      <c r="D604" s="13" t="s">
        <v>289</v>
      </c>
      <c r="E604" s="7" t="s">
        <v>181</v>
      </c>
      <c r="G604" s="13" t="str">
        <f>VLOOKUP(E604,Cat!$A$1:$C$28,3,FALSE)</f>
        <v>Out</v>
      </c>
      <c r="I604" s="7">
        <f t="shared" si="86"/>
        <v>-3072</v>
      </c>
    </row>
    <row r="605" spans="1:9" x14ac:dyDescent="0.4">
      <c r="A605" s="11">
        <v>44313</v>
      </c>
      <c r="B605" s="7" t="s">
        <v>333</v>
      </c>
      <c r="C605" s="12">
        <v>2170</v>
      </c>
      <c r="D605" s="7" t="s">
        <v>148</v>
      </c>
      <c r="E605" s="7" t="s">
        <v>261</v>
      </c>
      <c r="G605" s="13" t="str">
        <f>VLOOKUP(E605,Cat!$A$1:$C$28,3,FALSE)</f>
        <v>In</v>
      </c>
      <c r="I605" s="7">
        <f t="shared" si="86"/>
        <v>2170</v>
      </c>
    </row>
    <row r="606" spans="1:9" x14ac:dyDescent="0.4">
      <c r="A606" s="11">
        <v>44313</v>
      </c>
      <c r="B606" s="7" t="s">
        <v>333</v>
      </c>
      <c r="C606" s="12">
        <v>2170</v>
      </c>
      <c r="D606" s="13" t="s">
        <v>120</v>
      </c>
      <c r="E606" s="6" t="s">
        <v>312</v>
      </c>
      <c r="G606" s="13" t="str">
        <f>VLOOKUP(E606,Cat!$A$1:$C$28,3,FALSE)</f>
        <v>Out</v>
      </c>
      <c r="I606" s="7">
        <f t="shared" si="86"/>
        <v>-2170</v>
      </c>
    </row>
    <row r="607" spans="1:9" x14ac:dyDescent="0.4">
      <c r="A607" s="11">
        <v>44287</v>
      </c>
      <c r="B607" s="7" t="s">
        <v>334</v>
      </c>
      <c r="C607" s="12">
        <v>1500</v>
      </c>
      <c r="D607" s="7" t="s">
        <v>67</v>
      </c>
      <c r="E607" s="7" t="s">
        <v>134</v>
      </c>
      <c r="G607" s="13" t="str">
        <f>VLOOKUP(E607,Cat!$A$1:$C$28,3,FALSE)</f>
        <v>In</v>
      </c>
      <c r="I607" s="7">
        <f t="shared" si="86"/>
        <v>1500</v>
      </c>
    </row>
    <row r="608" spans="1:9" x14ac:dyDescent="0.4">
      <c r="A608" s="11">
        <v>44288</v>
      </c>
      <c r="B608" s="7" t="s">
        <v>335</v>
      </c>
      <c r="C608" s="12">
        <v>1771</v>
      </c>
      <c r="D608" s="7" t="s">
        <v>67</v>
      </c>
      <c r="E608" s="7" t="s">
        <v>158</v>
      </c>
      <c r="G608" s="13" t="str">
        <f>VLOOKUP(E608,Cat!$A$1:$C$28,3,FALSE)</f>
        <v>In</v>
      </c>
      <c r="I608" s="7">
        <f t="shared" si="86"/>
        <v>1771</v>
      </c>
    </row>
    <row r="609" spans="1:12" x14ac:dyDescent="0.4">
      <c r="A609" s="11">
        <v>44289</v>
      </c>
      <c r="B609" s="7" t="s">
        <v>336</v>
      </c>
      <c r="C609" s="12">
        <v>3732</v>
      </c>
      <c r="D609" s="7" t="s">
        <v>67</v>
      </c>
      <c r="E609" s="7" t="s">
        <v>125</v>
      </c>
      <c r="G609" s="13" t="str">
        <f>VLOOKUP(E609,Cat!$A$1:$C$28,3,FALSE)</f>
        <v>In</v>
      </c>
      <c r="I609" s="7">
        <f t="shared" si="86"/>
        <v>3732</v>
      </c>
    </row>
    <row r="610" spans="1:12" x14ac:dyDescent="0.4">
      <c r="A610" s="11">
        <v>44294</v>
      </c>
      <c r="B610" s="7" t="s">
        <v>336</v>
      </c>
      <c r="C610" s="12">
        <v>1000</v>
      </c>
      <c r="D610" s="7" t="s">
        <v>67</v>
      </c>
      <c r="E610" s="7" t="s">
        <v>125</v>
      </c>
      <c r="G610" s="13" t="str">
        <f>VLOOKUP(E610,Cat!$A$1:$C$28,3,FALSE)</f>
        <v>In</v>
      </c>
      <c r="I610" s="7">
        <f t="shared" si="86"/>
        <v>1000</v>
      </c>
    </row>
    <row r="611" spans="1:12" x14ac:dyDescent="0.4">
      <c r="A611" s="11">
        <v>44315</v>
      </c>
      <c r="B611" s="7" t="s">
        <v>337</v>
      </c>
      <c r="C611" s="12">
        <v>5800</v>
      </c>
      <c r="D611" s="7" t="s">
        <v>67</v>
      </c>
      <c r="E611" s="7" t="s">
        <v>125</v>
      </c>
      <c r="G611" s="13" t="str">
        <f>VLOOKUP(E611,Cat!$A$1:$C$28,3,FALSE)</f>
        <v>In</v>
      </c>
      <c r="I611" s="7">
        <f t="shared" si="86"/>
        <v>5800</v>
      </c>
    </row>
    <row r="612" spans="1:12" x14ac:dyDescent="0.4">
      <c r="A612" s="11">
        <v>44316</v>
      </c>
      <c r="B612" s="7" t="s">
        <v>336</v>
      </c>
      <c r="C612" s="12">
        <v>8063</v>
      </c>
      <c r="D612" s="7" t="s">
        <v>67</v>
      </c>
      <c r="E612" s="7" t="s">
        <v>125</v>
      </c>
      <c r="G612" s="13" t="str">
        <f>VLOOKUP(E612,Cat!$A$1:$C$28,3,FALSE)</f>
        <v>In</v>
      </c>
      <c r="I612" s="7">
        <f t="shared" si="86"/>
        <v>8063</v>
      </c>
    </row>
    <row r="613" spans="1:12" x14ac:dyDescent="0.4">
      <c r="A613" s="11">
        <v>44316</v>
      </c>
      <c r="B613" s="5" t="s">
        <v>338</v>
      </c>
      <c r="C613" s="12">
        <v>1854</v>
      </c>
      <c r="D613" s="7" t="s">
        <v>67</v>
      </c>
      <c r="E613" s="7" t="s">
        <v>110</v>
      </c>
      <c r="G613" s="13" t="str">
        <f>VLOOKUP(E613,Cat!$A$1:$C$28,3,FALSE)</f>
        <v>In</v>
      </c>
      <c r="I613" s="7">
        <f t="shared" si="86"/>
        <v>1854</v>
      </c>
    </row>
    <row r="614" spans="1:12" x14ac:dyDescent="0.4">
      <c r="A614" s="11">
        <v>44316</v>
      </c>
      <c r="B614" s="5" t="s">
        <v>104</v>
      </c>
      <c r="C614" s="12">
        <v>9878</v>
      </c>
      <c r="D614" s="7" t="s">
        <v>67</v>
      </c>
      <c r="E614" s="7" t="s">
        <v>129</v>
      </c>
      <c r="G614" s="13" t="str">
        <f>VLOOKUP(E614,Cat!$A$1:$C$28,3,FALSE)</f>
        <v>Out</v>
      </c>
      <c r="I614" s="7">
        <f t="shared" si="86"/>
        <v>-9878</v>
      </c>
      <c r="K614" s="7" t="s">
        <v>344</v>
      </c>
      <c r="L614" s="7" t="s">
        <v>106</v>
      </c>
    </row>
    <row r="615" spans="1:12" x14ac:dyDescent="0.4">
      <c r="A615" s="11">
        <v>44316</v>
      </c>
      <c r="B615" s="7" t="s">
        <v>339</v>
      </c>
      <c r="C615" s="12">
        <v>5755</v>
      </c>
      <c r="D615" s="7" t="s">
        <v>67</v>
      </c>
      <c r="E615" s="7" t="s">
        <v>181</v>
      </c>
      <c r="G615" s="13" t="str">
        <f>VLOOKUP(E615,Cat!$A$1:$C$28,3,FALSE)</f>
        <v>Out</v>
      </c>
      <c r="I615" s="7">
        <f t="shared" ref="I615" si="87">IF(G615="Out",C615*-1,C615)</f>
        <v>-5755</v>
      </c>
      <c r="K615" s="5" t="s">
        <v>104</v>
      </c>
      <c r="L615" s="6" t="s">
        <v>310</v>
      </c>
    </row>
    <row r="616" spans="1:12" x14ac:dyDescent="0.4">
      <c r="A616" s="11">
        <v>44294</v>
      </c>
      <c r="B616" s="7" t="s">
        <v>340</v>
      </c>
      <c r="C616" s="12">
        <v>1000</v>
      </c>
      <c r="D616" s="7" t="s">
        <v>67</v>
      </c>
      <c r="E616" s="7" t="s">
        <v>151</v>
      </c>
      <c r="G616" s="13" t="str">
        <f>VLOOKUP(E616,Cat!$A$1:$C$28,3,FALSE)</f>
        <v>Out</v>
      </c>
      <c r="I616" s="7">
        <f t="shared" ref="I616:I620" si="88">IF(G616="Out",C616*-1,C616)</f>
        <v>-1000</v>
      </c>
      <c r="K616" s="7" t="s">
        <v>345</v>
      </c>
      <c r="L616" s="7" t="s">
        <v>106</v>
      </c>
    </row>
    <row r="617" spans="1:12" x14ac:dyDescent="0.4">
      <c r="A617" s="11">
        <v>44294</v>
      </c>
      <c r="B617" s="7" t="s">
        <v>340</v>
      </c>
      <c r="C617" s="12">
        <v>1000</v>
      </c>
      <c r="D617" s="13" t="s">
        <v>120</v>
      </c>
      <c r="E617" s="7" t="s">
        <v>261</v>
      </c>
      <c r="G617" s="13" t="str">
        <f>VLOOKUP(E617,Cat!$A$1:$C$28,3,FALSE)</f>
        <v>In</v>
      </c>
      <c r="H617" s="15"/>
      <c r="I617" s="7">
        <f t="shared" si="88"/>
        <v>1000</v>
      </c>
    </row>
    <row r="618" spans="1:12" x14ac:dyDescent="0.4">
      <c r="A618" s="11">
        <v>44294</v>
      </c>
      <c r="B618" s="7" t="s">
        <v>340</v>
      </c>
      <c r="C618" s="12">
        <v>1000</v>
      </c>
      <c r="D618" s="13" t="s">
        <v>148</v>
      </c>
      <c r="E618" s="7" t="s">
        <v>341</v>
      </c>
      <c r="G618" s="13" t="str">
        <f>VLOOKUP(E618,Cat!$A$1:$C$28,3,FALSE)</f>
        <v>Out</v>
      </c>
      <c r="H618" s="15"/>
      <c r="I618" s="7">
        <f t="shared" si="88"/>
        <v>-1000</v>
      </c>
    </row>
    <row r="619" spans="1:12" x14ac:dyDescent="0.4">
      <c r="A619" s="30">
        <v>44322</v>
      </c>
      <c r="B619" s="55" t="s">
        <v>342</v>
      </c>
      <c r="C619" s="29">
        <f>1500+392</f>
        <v>1892</v>
      </c>
      <c r="D619" s="55" t="s">
        <v>67</v>
      </c>
      <c r="E619" s="55" t="s">
        <v>134</v>
      </c>
      <c r="F619" s="55"/>
      <c r="G619" s="75" t="str">
        <f>VLOOKUP(E619,Cat!$A$1:$C$28,3,FALSE)</f>
        <v>In</v>
      </c>
      <c r="H619" s="55"/>
      <c r="I619" s="55">
        <f t="shared" si="88"/>
        <v>1892</v>
      </c>
      <c r="K619" s="7" t="s">
        <v>346</v>
      </c>
      <c r="L619" s="2" t="s">
        <v>312</v>
      </c>
    </row>
    <row r="620" spans="1:12" x14ac:dyDescent="0.4">
      <c r="A620" s="11">
        <v>44289</v>
      </c>
      <c r="B620" s="5" t="s">
        <v>104</v>
      </c>
      <c r="C620" s="12">
        <v>10010</v>
      </c>
      <c r="D620" s="7" t="s">
        <v>67</v>
      </c>
      <c r="E620" s="7" t="s">
        <v>129</v>
      </c>
      <c r="G620" s="13" t="str">
        <f>VLOOKUP(E620,Cat!$A$1:$C$28,3,FALSE)</f>
        <v>Out</v>
      </c>
      <c r="I620" s="7">
        <f t="shared" si="88"/>
        <v>-10010</v>
      </c>
      <c r="K620" s="7" t="s">
        <v>348</v>
      </c>
      <c r="L620" s="2" t="s">
        <v>283</v>
      </c>
    </row>
    <row r="621" spans="1:12" x14ac:dyDescent="0.4">
      <c r="A621" s="11">
        <v>44316</v>
      </c>
      <c r="B621" s="5" t="s">
        <v>117</v>
      </c>
      <c r="C621" s="12">
        <v>27000</v>
      </c>
      <c r="D621" s="7" t="s">
        <v>289</v>
      </c>
      <c r="E621" s="7" t="s">
        <v>159</v>
      </c>
      <c r="G621" s="13" t="str">
        <f>VLOOKUP(E621,Cat!$A$1:$C$28,3,FALSE)</f>
        <v>Out</v>
      </c>
      <c r="I621" s="7">
        <f t="shared" ref="I621" si="89">IF(G621="Out",C621*-1,C621)</f>
        <v>-27000</v>
      </c>
    </row>
    <row r="622" spans="1:12" x14ac:dyDescent="0.4">
      <c r="A622" s="11">
        <v>44316</v>
      </c>
      <c r="B622" s="7" t="s">
        <v>290</v>
      </c>
      <c r="C622" s="12">
        <v>18000</v>
      </c>
      <c r="D622" s="7" t="s">
        <v>289</v>
      </c>
      <c r="E622" s="7" t="s">
        <v>273</v>
      </c>
      <c r="G622" s="13" t="str">
        <f>VLOOKUP(E622,Cat!$A$1:$C$28,3,FALSE)</f>
        <v>Out</v>
      </c>
      <c r="I622" s="7">
        <f t="shared" ref="I622" si="90">IF(G622="Out",C622*-1,C622)</f>
        <v>-18000</v>
      </c>
    </row>
    <row r="623" spans="1:12" x14ac:dyDescent="0.4">
      <c r="A623" s="11">
        <v>44316</v>
      </c>
      <c r="B623" s="7" t="s">
        <v>290</v>
      </c>
      <c r="C623" s="12">
        <v>9000</v>
      </c>
      <c r="D623" s="13" t="s">
        <v>120</v>
      </c>
      <c r="E623" s="7" t="s">
        <v>261</v>
      </c>
      <c r="G623" s="13" t="str">
        <f>VLOOKUP(E623,Cat!$A$1:$C$28,3,FALSE)</f>
        <v>In</v>
      </c>
      <c r="I623" s="7">
        <f t="shared" ref="I623:I626" si="91">IF(G623="Out",C623*-1,C623)</f>
        <v>9000</v>
      </c>
    </row>
    <row r="624" spans="1:12" x14ac:dyDescent="0.4">
      <c r="A624" s="11">
        <v>44316</v>
      </c>
      <c r="B624" s="7" t="s">
        <v>290</v>
      </c>
      <c r="C624" s="12">
        <v>9000</v>
      </c>
      <c r="D624" s="7" t="s">
        <v>293</v>
      </c>
      <c r="E624" s="7" t="s">
        <v>151</v>
      </c>
      <c r="G624" s="13" t="str">
        <f>VLOOKUP(E624,Cat!$A$1:$C$28,3,FALSE)</f>
        <v>Out</v>
      </c>
      <c r="I624" s="7">
        <f t="shared" si="91"/>
        <v>-9000</v>
      </c>
    </row>
    <row r="625" spans="1:12" x14ac:dyDescent="0.4">
      <c r="A625" s="30">
        <v>44322</v>
      </c>
      <c r="B625" s="55" t="s">
        <v>343</v>
      </c>
      <c r="C625" s="29">
        <v>40</v>
      </c>
      <c r="D625" s="55" t="s">
        <v>67</v>
      </c>
      <c r="E625" s="55" t="s">
        <v>253</v>
      </c>
      <c r="F625" s="55"/>
      <c r="G625" s="75" t="str">
        <f>VLOOKUP(E625,Cat!$A$1:$C$28,3,FALSE)</f>
        <v>In</v>
      </c>
      <c r="H625" s="55"/>
      <c r="I625" s="55">
        <f t="shared" si="91"/>
        <v>40</v>
      </c>
      <c r="K625" s="7" t="s">
        <v>353</v>
      </c>
      <c r="L625" s="7" t="s">
        <v>106</v>
      </c>
    </row>
    <row r="626" spans="1:12" x14ac:dyDescent="0.4">
      <c r="A626" s="11">
        <v>44560</v>
      </c>
      <c r="B626" s="5" t="s">
        <v>104</v>
      </c>
      <c r="C626" s="12">
        <v>9131</v>
      </c>
      <c r="D626" s="7" t="s">
        <v>67</v>
      </c>
      <c r="E626" s="7" t="s">
        <v>129</v>
      </c>
      <c r="G626" s="13" t="str">
        <f>VLOOKUP(E626,Cat!$A$1:$C$28,3,FALSE)</f>
        <v>Out</v>
      </c>
      <c r="I626" s="7">
        <f t="shared" si="91"/>
        <v>-9131</v>
      </c>
      <c r="K626" s="7" t="s">
        <v>354</v>
      </c>
      <c r="L626" s="7" t="s">
        <v>106</v>
      </c>
    </row>
    <row r="627" spans="1:12" x14ac:dyDescent="0.4">
      <c r="A627" s="11">
        <v>44560</v>
      </c>
      <c r="B627" s="7" t="s">
        <v>344</v>
      </c>
      <c r="C627" s="12">
        <v>1784</v>
      </c>
      <c r="D627" s="7" t="s">
        <v>67</v>
      </c>
      <c r="E627" s="7" t="s">
        <v>106</v>
      </c>
      <c r="G627" s="13" t="str">
        <f>VLOOKUP(E627,Cat!$A$1:$C$28,3,FALSE)</f>
        <v>Out</v>
      </c>
      <c r="I627" s="7">
        <f t="shared" ref="I627:I690" si="92">IF(G627="Out",C627*-1,C627)</f>
        <v>-1784</v>
      </c>
      <c r="K627" s="7" t="s">
        <v>357</v>
      </c>
      <c r="L627" s="7" t="s">
        <v>106</v>
      </c>
    </row>
    <row r="628" spans="1:12" x14ac:dyDescent="0.4">
      <c r="A628" s="11">
        <v>44560</v>
      </c>
      <c r="B628" s="7" t="s">
        <v>345</v>
      </c>
      <c r="C628" s="12">
        <v>3792</v>
      </c>
      <c r="D628" s="7" t="s">
        <v>67</v>
      </c>
      <c r="E628" s="7" t="s">
        <v>106</v>
      </c>
      <c r="G628" s="13" t="str">
        <f>VLOOKUP(E628,Cat!$A$1:$C$28,3,FALSE)</f>
        <v>Out</v>
      </c>
      <c r="I628" s="7">
        <f t="shared" si="92"/>
        <v>-3792</v>
      </c>
      <c r="K628" s="7" t="s">
        <v>349</v>
      </c>
      <c r="L628" s="6" t="s">
        <v>311</v>
      </c>
    </row>
    <row r="629" spans="1:12" x14ac:dyDescent="0.4">
      <c r="A629" s="11">
        <v>44559</v>
      </c>
      <c r="B629" s="7" t="s">
        <v>346</v>
      </c>
      <c r="C629" s="12">
        <v>1300</v>
      </c>
      <c r="D629" s="7" t="s">
        <v>67</v>
      </c>
      <c r="E629" s="7" t="s">
        <v>137</v>
      </c>
      <c r="G629" s="13" t="str">
        <f>VLOOKUP(E629,Cat!$A$1:$C$28,3,FALSE)</f>
        <v>Out</v>
      </c>
      <c r="I629" s="7">
        <f t="shared" si="92"/>
        <v>-1300</v>
      </c>
      <c r="K629" s="7" t="s">
        <v>358</v>
      </c>
      <c r="L629" s="6" t="s">
        <v>311</v>
      </c>
    </row>
    <row r="630" spans="1:12" x14ac:dyDescent="0.4">
      <c r="A630" s="11">
        <v>44557</v>
      </c>
      <c r="B630" s="7" t="s">
        <v>347</v>
      </c>
      <c r="C630" s="12">
        <v>638</v>
      </c>
      <c r="D630" s="7" t="s">
        <v>67</v>
      </c>
      <c r="E630" s="7" t="s">
        <v>183</v>
      </c>
      <c r="G630" s="13" t="str">
        <f>VLOOKUP(E630,Cat!$A$1:$C$28,3,FALSE)</f>
        <v>Out</v>
      </c>
      <c r="I630" s="7">
        <f t="shared" si="92"/>
        <v>-638</v>
      </c>
      <c r="K630" s="7" t="s">
        <v>359</v>
      </c>
      <c r="L630" s="7" t="s">
        <v>106</v>
      </c>
    </row>
    <row r="631" spans="1:12" x14ac:dyDescent="0.4">
      <c r="A631" s="11">
        <v>44557</v>
      </c>
      <c r="B631" s="7" t="s">
        <v>344</v>
      </c>
      <c r="C631" s="12">
        <v>170</v>
      </c>
      <c r="D631" s="7" t="s">
        <v>67</v>
      </c>
      <c r="E631" s="7" t="s">
        <v>106</v>
      </c>
      <c r="G631" s="13" t="str">
        <f>VLOOKUP(E631,Cat!$A$1:$C$28,3,FALSE)</f>
        <v>Out</v>
      </c>
      <c r="I631" s="7">
        <f t="shared" si="92"/>
        <v>-170</v>
      </c>
      <c r="K631" s="7" t="s">
        <v>361</v>
      </c>
      <c r="L631" s="7" t="s">
        <v>106</v>
      </c>
    </row>
    <row r="632" spans="1:12" x14ac:dyDescent="0.4">
      <c r="A632" s="11">
        <v>44556</v>
      </c>
      <c r="B632" s="7" t="s">
        <v>348</v>
      </c>
      <c r="C632" s="12">
        <v>2948</v>
      </c>
      <c r="D632" s="7" t="s">
        <v>67</v>
      </c>
      <c r="E632" s="7" t="s">
        <v>139</v>
      </c>
      <c r="G632" s="13" t="str">
        <f>VLOOKUP(E632,Cat!$A$1:$C$28,3,FALSE)</f>
        <v>Out</v>
      </c>
      <c r="I632" s="7">
        <f t="shared" si="92"/>
        <v>-2948</v>
      </c>
    </row>
    <row r="633" spans="1:12" x14ac:dyDescent="0.4">
      <c r="A633" s="11">
        <v>44551</v>
      </c>
      <c r="B633" s="7" t="s">
        <v>344</v>
      </c>
      <c r="C633" s="12">
        <v>819</v>
      </c>
      <c r="D633" s="7" t="s">
        <v>67</v>
      </c>
      <c r="E633" s="7" t="s">
        <v>106</v>
      </c>
      <c r="G633" s="13" t="str">
        <f>VLOOKUP(E633,Cat!$A$1:$C$28,3,FALSE)</f>
        <v>Out</v>
      </c>
      <c r="I633" s="7">
        <f t="shared" si="92"/>
        <v>-819</v>
      </c>
    </row>
    <row r="634" spans="1:12" x14ac:dyDescent="0.4">
      <c r="A634" s="11">
        <v>44551</v>
      </c>
      <c r="B634" s="7" t="s">
        <v>345</v>
      </c>
      <c r="C634" s="12">
        <v>1592</v>
      </c>
      <c r="D634" s="7" t="s">
        <v>67</v>
      </c>
      <c r="E634" s="7" t="s">
        <v>106</v>
      </c>
      <c r="G634" s="13" t="str">
        <f>VLOOKUP(E634,Cat!$A$1:$C$28,3,FALSE)</f>
        <v>Out</v>
      </c>
      <c r="I634" s="7">
        <f t="shared" si="92"/>
        <v>-1592</v>
      </c>
    </row>
    <row r="635" spans="1:12" x14ac:dyDescent="0.4">
      <c r="A635" s="11">
        <v>44551</v>
      </c>
      <c r="B635" s="7" t="s">
        <v>349</v>
      </c>
      <c r="C635" s="12">
        <v>220</v>
      </c>
      <c r="D635" s="7" t="s">
        <v>67</v>
      </c>
      <c r="E635" s="7" t="s">
        <v>136</v>
      </c>
      <c r="G635" s="13" t="str">
        <f>VLOOKUP(E635,Cat!$A$1:$C$28,3,FALSE)</f>
        <v>Out</v>
      </c>
      <c r="I635" s="7">
        <f t="shared" si="92"/>
        <v>-220</v>
      </c>
    </row>
    <row r="636" spans="1:12" x14ac:dyDescent="0.4">
      <c r="A636" s="11">
        <v>44551</v>
      </c>
      <c r="B636" s="7" t="s">
        <v>345</v>
      </c>
      <c r="C636" s="12">
        <v>3132</v>
      </c>
      <c r="D636" s="7" t="s">
        <v>67</v>
      </c>
      <c r="E636" s="7" t="s">
        <v>106</v>
      </c>
      <c r="G636" s="13" t="str">
        <f>VLOOKUP(E636,Cat!$A$1:$C$28,3,FALSE)</f>
        <v>Out</v>
      </c>
      <c r="I636" s="7">
        <f t="shared" si="92"/>
        <v>-3132</v>
      </c>
    </row>
    <row r="637" spans="1:12" x14ac:dyDescent="0.4">
      <c r="A637" s="11">
        <v>44550</v>
      </c>
      <c r="B637" s="7" t="s">
        <v>350</v>
      </c>
      <c r="C637" s="12">
        <v>150</v>
      </c>
      <c r="D637" s="7" t="s">
        <v>67</v>
      </c>
      <c r="E637" s="7" t="s">
        <v>183</v>
      </c>
      <c r="G637" s="13" t="str">
        <f>VLOOKUP(E637,Cat!$A$1:$C$28,3,FALSE)</f>
        <v>Out</v>
      </c>
      <c r="I637" s="7">
        <f t="shared" si="92"/>
        <v>-150</v>
      </c>
    </row>
    <row r="638" spans="1:12" x14ac:dyDescent="0.4">
      <c r="A638" s="11">
        <v>44549</v>
      </c>
      <c r="B638" s="7" t="s">
        <v>351</v>
      </c>
      <c r="C638" s="12">
        <v>443</v>
      </c>
      <c r="D638" s="7" t="s">
        <v>67</v>
      </c>
      <c r="E638" s="7" t="s">
        <v>106</v>
      </c>
      <c r="G638" s="13" t="str">
        <f>VLOOKUP(E638,Cat!$A$1:$C$28,3,FALSE)</f>
        <v>Out</v>
      </c>
      <c r="I638" s="7">
        <f t="shared" si="92"/>
        <v>-443</v>
      </c>
    </row>
    <row r="639" spans="1:12" x14ac:dyDescent="0.4">
      <c r="A639" s="11">
        <v>44546</v>
      </c>
      <c r="B639" s="7" t="s">
        <v>344</v>
      </c>
      <c r="C639" s="12">
        <v>84</v>
      </c>
      <c r="D639" s="7" t="s">
        <v>67</v>
      </c>
      <c r="E639" s="7" t="s">
        <v>106</v>
      </c>
      <c r="G639" s="13" t="str">
        <f>VLOOKUP(E639,Cat!$A$1:$C$28,3,FALSE)</f>
        <v>Out</v>
      </c>
      <c r="I639" s="7">
        <f t="shared" si="92"/>
        <v>-84</v>
      </c>
    </row>
    <row r="640" spans="1:12" x14ac:dyDescent="0.4">
      <c r="A640" s="11">
        <v>44546</v>
      </c>
      <c r="B640" s="7" t="s">
        <v>344</v>
      </c>
      <c r="C640" s="12">
        <v>1989</v>
      </c>
      <c r="D640" s="7" t="s">
        <v>67</v>
      </c>
      <c r="E640" s="7" t="s">
        <v>106</v>
      </c>
      <c r="G640" s="13" t="str">
        <f>VLOOKUP(E640,Cat!$A$1:$C$28,3,FALSE)</f>
        <v>Out</v>
      </c>
      <c r="I640" s="7">
        <f t="shared" si="92"/>
        <v>-1989</v>
      </c>
    </row>
    <row r="641" spans="1:9" x14ac:dyDescent="0.4">
      <c r="A641" s="11">
        <v>44546</v>
      </c>
      <c r="B641" s="7" t="s">
        <v>345</v>
      </c>
      <c r="C641" s="12">
        <v>2248</v>
      </c>
      <c r="D641" s="7" t="s">
        <v>67</v>
      </c>
      <c r="E641" s="7" t="s">
        <v>106</v>
      </c>
      <c r="G641" s="13" t="str">
        <f>VLOOKUP(E641,Cat!$A$1:$C$28,3,FALSE)</f>
        <v>Out</v>
      </c>
      <c r="I641" s="7">
        <f t="shared" si="92"/>
        <v>-2248</v>
      </c>
    </row>
    <row r="642" spans="1:9" x14ac:dyDescent="0.4">
      <c r="A642" s="11">
        <v>44545</v>
      </c>
      <c r="B642" s="7" t="s">
        <v>346</v>
      </c>
      <c r="C642" s="12">
        <v>302</v>
      </c>
      <c r="D642" s="7" t="s">
        <v>67</v>
      </c>
      <c r="E642" s="7" t="s">
        <v>137</v>
      </c>
      <c r="G642" s="13" t="str">
        <f>VLOOKUP(E642,Cat!$A$1:$C$28,3,FALSE)</f>
        <v>Out</v>
      </c>
      <c r="I642" s="7">
        <f t="shared" si="92"/>
        <v>-302</v>
      </c>
    </row>
    <row r="643" spans="1:9" x14ac:dyDescent="0.4">
      <c r="A643" s="11">
        <v>44543</v>
      </c>
      <c r="B643" s="7" t="s">
        <v>352</v>
      </c>
      <c r="C643" s="12">
        <v>3020</v>
      </c>
      <c r="D643" s="7" t="s">
        <v>67</v>
      </c>
      <c r="E643" s="7" t="s">
        <v>107</v>
      </c>
      <c r="G643" s="13" t="str">
        <f>VLOOKUP(E643,Cat!$A$1:$C$28,3,FALSE)</f>
        <v>Out</v>
      </c>
      <c r="I643" s="7">
        <f t="shared" si="92"/>
        <v>-3020</v>
      </c>
    </row>
    <row r="644" spans="1:9" x14ac:dyDescent="0.4">
      <c r="A644" s="11">
        <v>44543</v>
      </c>
      <c r="B644" s="7" t="s">
        <v>353</v>
      </c>
      <c r="C644" s="12">
        <v>150</v>
      </c>
      <c r="D644" s="7" t="s">
        <v>67</v>
      </c>
      <c r="E644" s="7" t="s">
        <v>106</v>
      </c>
      <c r="G644" s="13" t="str">
        <f>VLOOKUP(E644,Cat!$A$1:$C$28,3,FALSE)</f>
        <v>Out</v>
      </c>
      <c r="I644" s="7">
        <f t="shared" si="92"/>
        <v>-150</v>
      </c>
    </row>
    <row r="645" spans="1:9" x14ac:dyDescent="0.4">
      <c r="A645" s="11">
        <v>44542</v>
      </c>
      <c r="B645" s="7" t="s">
        <v>344</v>
      </c>
      <c r="C645" s="12">
        <v>1366</v>
      </c>
      <c r="D645" s="7" t="s">
        <v>67</v>
      </c>
      <c r="E645" s="7" t="s">
        <v>106</v>
      </c>
      <c r="G645" s="13" t="str">
        <f>VLOOKUP(E645,Cat!$A$1:$C$28,3,FALSE)</f>
        <v>Out</v>
      </c>
      <c r="I645" s="7">
        <f t="shared" si="92"/>
        <v>-1366</v>
      </c>
    </row>
    <row r="646" spans="1:9" x14ac:dyDescent="0.4">
      <c r="A646" s="11">
        <v>44542</v>
      </c>
      <c r="B646" s="7" t="s">
        <v>354</v>
      </c>
      <c r="C646" s="12">
        <v>875</v>
      </c>
      <c r="D646" s="7" t="s">
        <v>67</v>
      </c>
      <c r="E646" s="7" t="s">
        <v>106</v>
      </c>
      <c r="G646" s="13" t="str">
        <f>VLOOKUP(E646,Cat!$A$1:$C$28,3,FALSE)</f>
        <v>Out</v>
      </c>
      <c r="I646" s="7">
        <f t="shared" si="92"/>
        <v>-875</v>
      </c>
    </row>
    <row r="647" spans="1:9" x14ac:dyDescent="0.4">
      <c r="A647" s="11">
        <v>44176</v>
      </c>
      <c r="B647" s="7" t="s">
        <v>344</v>
      </c>
      <c r="C647" s="12">
        <v>1299</v>
      </c>
      <c r="D647" s="7" t="s">
        <v>67</v>
      </c>
      <c r="E647" s="7" t="s">
        <v>106</v>
      </c>
      <c r="G647" s="13" t="str">
        <f>VLOOKUP(E647,Cat!$A$1:$C$28,3,FALSE)</f>
        <v>Out</v>
      </c>
      <c r="I647" s="7">
        <f t="shared" si="92"/>
        <v>-1299</v>
      </c>
    </row>
    <row r="648" spans="1:9" x14ac:dyDescent="0.4">
      <c r="A648" s="11">
        <v>44175</v>
      </c>
      <c r="B648" s="7" t="s">
        <v>344</v>
      </c>
      <c r="C648" s="12">
        <v>1615</v>
      </c>
      <c r="D648" s="7" t="s">
        <v>67</v>
      </c>
      <c r="E648" s="7" t="s">
        <v>106</v>
      </c>
      <c r="G648" s="13" t="str">
        <f>VLOOKUP(E648,Cat!$A$1:$C$28,3,FALSE)</f>
        <v>Out</v>
      </c>
      <c r="I648" s="7">
        <f t="shared" si="92"/>
        <v>-1615</v>
      </c>
    </row>
    <row r="649" spans="1:9" x14ac:dyDescent="0.4">
      <c r="A649" s="11">
        <v>44175</v>
      </c>
      <c r="B649" s="7" t="s">
        <v>353</v>
      </c>
      <c r="C649" s="12">
        <v>132</v>
      </c>
      <c r="D649" s="7" t="s">
        <v>67</v>
      </c>
      <c r="E649" s="7" t="s">
        <v>106</v>
      </c>
      <c r="G649" s="13" t="str">
        <f>VLOOKUP(E649,Cat!$A$1:$C$28,3,FALSE)</f>
        <v>Out</v>
      </c>
      <c r="I649" s="7">
        <f t="shared" si="92"/>
        <v>-132</v>
      </c>
    </row>
    <row r="650" spans="1:9" x14ac:dyDescent="0.4">
      <c r="A650" s="11">
        <v>44174</v>
      </c>
      <c r="B650" s="7" t="s">
        <v>355</v>
      </c>
      <c r="C650" s="12">
        <v>2035</v>
      </c>
      <c r="D650" s="7" t="s">
        <v>67</v>
      </c>
      <c r="E650" s="7" t="s">
        <v>130</v>
      </c>
      <c r="G650" s="13" t="str">
        <f>VLOOKUP(E650,Cat!$A$1:$C$28,3,FALSE)</f>
        <v>Out</v>
      </c>
      <c r="I650" s="7">
        <f t="shared" si="92"/>
        <v>-2035</v>
      </c>
    </row>
    <row r="651" spans="1:9" x14ac:dyDescent="0.4">
      <c r="A651" s="11">
        <v>44174</v>
      </c>
      <c r="B651" s="7" t="s">
        <v>344</v>
      </c>
      <c r="C651" s="12">
        <v>1288</v>
      </c>
      <c r="D651" s="7" t="s">
        <v>67</v>
      </c>
      <c r="E651" s="7" t="s">
        <v>106</v>
      </c>
      <c r="G651" s="13" t="str">
        <f>VLOOKUP(E651,Cat!$A$1:$C$28,3,FALSE)</f>
        <v>Out</v>
      </c>
      <c r="I651" s="7">
        <f t="shared" si="92"/>
        <v>-1288</v>
      </c>
    </row>
    <row r="652" spans="1:9" x14ac:dyDescent="0.4">
      <c r="A652" s="11">
        <v>44173</v>
      </c>
      <c r="B652" s="7" t="s">
        <v>344</v>
      </c>
      <c r="C652" s="12">
        <v>427</v>
      </c>
      <c r="D652" s="7" t="s">
        <v>67</v>
      </c>
      <c r="E652" s="7" t="s">
        <v>106</v>
      </c>
      <c r="G652" s="13" t="str">
        <f>VLOOKUP(E652,Cat!$A$1:$C$28,3,FALSE)</f>
        <v>Out</v>
      </c>
      <c r="I652" s="7">
        <f t="shared" si="92"/>
        <v>-427</v>
      </c>
    </row>
    <row r="653" spans="1:9" x14ac:dyDescent="0.4">
      <c r="A653" s="11">
        <v>44173</v>
      </c>
      <c r="B653" s="7" t="s">
        <v>344</v>
      </c>
      <c r="C653" s="12">
        <v>2677</v>
      </c>
      <c r="D653" s="7" t="s">
        <v>67</v>
      </c>
      <c r="E653" s="7" t="s">
        <v>106</v>
      </c>
      <c r="G653" s="13" t="str">
        <f>VLOOKUP(E653,Cat!$A$1:$C$28,3,FALSE)</f>
        <v>Out</v>
      </c>
      <c r="I653" s="7">
        <f t="shared" si="92"/>
        <v>-2677</v>
      </c>
    </row>
    <row r="654" spans="1:9" x14ac:dyDescent="0.4">
      <c r="A654" s="11">
        <v>44172</v>
      </c>
      <c r="B654" s="7" t="s">
        <v>344</v>
      </c>
      <c r="C654" s="12">
        <v>982</v>
      </c>
      <c r="D654" s="7" t="s">
        <v>67</v>
      </c>
      <c r="E654" s="7" t="s">
        <v>106</v>
      </c>
      <c r="G654" s="13" t="str">
        <f>VLOOKUP(E654,Cat!$A$1:$C$28,3,FALSE)</f>
        <v>Out</v>
      </c>
      <c r="I654" s="7">
        <f t="shared" si="92"/>
        <v>-982</v>
      </c>
    </row>
    <row r="655" spans="1:9" x14ac:dyDescent="0.4">
      <c r="A655" s="11">
        <v>44171</v>
      </c>
      <c r="B655" s="7" t="s">
        <v>344</v>
      </c>
      <c r="C655" s="12">
        <v>524</v>
      </c>
      <c r="D655" s="7" t="s">
        <v>67</v>
      </c>
      <c r="E655" s="7" t="s">
        <v>106</v>
      </c>
      <c r="G655" s="13" t="str">
        <f>VLOOKUP(E655,Cat!$A$1:$C$28,3,FALSE)</f>
        <v>Out</v>
      </c>
      <c r="I655" s="7">
        <f t="shared" si="92"/>
        <v>-524</v>
      </c>
    </row>
    <row r="656" spans="1:9" x14ac:dyDescent="0.4">
      <c r="A656" s="11">
        <v>44169</v>
      </c>
      <c r="B656" s="7" t="s">
        <v>344</v>
      </c>
      <c r="C656" s="12">
        <v>1303</v>
      </c>
      <c r="D656" s="7" t="s">
        <v>67</v>
      </c>
      <c r="E656" s="7" t="s">
        <v>106</v>
      </c>
      <c r="G656" s="13" t="str">
        <f>VLOOKUP(E656,Cat!$A$1:$C$28,3,FALSE)</f>
        <v>Out</v>
      </c>
      <c r="I656" s="7">
        <f t="shared" si="92"/>
        <v>-1303</v>
      </c>
    </row>
    <row r="657" spans="1:9" x14ac:dyDescent="0.4">
      <c r="A657" s="11">
        <v>44169</v>
      </c>
      <c r="B657" s="7" t="s">
        <v>345</v>
      </c>
      <c r="C657" s="12">
        <v>1663</v>
      </c>
      <c r="D657" s="7" t="s">
        <v>67</v>
      </c>
      <c r="E657" s="7" t="s">
        <v>106</v>
      </c>
      <c r="G657" s="13" t="str">
        <f>VLOOKUP(E657,Cat!$A$1:$C$28,3,FALSE)</f>
        <v>Out</v>
      </c>
      <c r="I657" s="7">
        <f t="shared" si="92"/>
        <v>-1663</v>
      </c>
    </row>
    <row r="658" spans="1:9" x14ac:dyDescent="0.4">
      <c r="A658" s="11">
        <v>44168</v>
      </c>
      <c r="B658" s="5" t="s">
        <v>104</v>
      </c>
      <c r="C658" s="12">
        <v>8076</v>
      </c>
      <c r="D658" s="7" t="s">
        <v>67</v>
      </c>
      <c r="E658" s="7" t="s">
        <v>129</v>
      </c>
      <c r="G658" s="13" t="str">
        <f>VLOOKUP(E658,Cat!$A$1:$C$28,3,FALSE)</f>
        <v>Out</v>
      </c>
      <c r="I658" s="7">
        <f t="shared" si="92"/>
        <v>-8076</v>
      </c>
    </row>
    <row r="659" spans="1:9" x14ac:dyDescent="0.4">
      <c r="A659" s="11">
        <v>44168</v>
      </c>
      <c r="B659" s="7" t="s">
        <v>344</v>
      </c>
      <c r="C659" s="12">
        <v>605</v>
      </c>
      <c r="D659" s="7" t="s">
        <v>67</v>
      </c>
      <c r="E659" s="7" t="s">
        <v>106</v>
      </c>
      <c r="G659" s="13" t="str">
        <f>VLOOKUP(E659,Cat!$A$1:$C$28,3,FALSE)</f>
        <v>Out</v>
      </c>
      <c r="I659" s="7">
        <f t="shared" si="92"/>
        <v>-605</v>
      </c>
    </row>
    <row r="660" spans="1:9" x14ac:dyDescent="0.4">
      <c r="A660" s="11">
        <v>44164</v>
      </c>
      <c r="B660" s="7" t="s">
        <v>356</v>
      </c>
      <c r="C660" s="12">
        <v>291</v>
      </c>
      <c r="D660" s="7" t="s">
        <v>67</v>
      </c>
      <c r="E660" s="7" t="s">
        <v>107</v>
      </c>
      <c r="G660" s="13" t="str">
        <f>VLOOKUP(E660,Cat!$A$1:$C$28,3,FALSE)</f>
        <v>Out</v>
      </c>
      <c r="I660" s="7">
        <f t="shared" si="92"/>
        <v>-291</v>
      </c>
    </row>
    <row r="661" spans="1:9" x14ac:dyDescent="0.4">
      <c r="A661" s="11">
        <v>44164</v>
      </c>
      <c r="B661" s="7" t="s">
        <v>348</v>
      </c>
      <c r="C661" s="12">
        <v>4257</v>
      </c>
      <c r="D661" s="7" t="s">
        <v>67</v>
      </c>
      <c r="E661" s="7" t="s">
        <v>139</v>
      </c>
      <c r="G661" s="13" t="str">
        <f>VLOOKUP(E661,Cat!$A$1:$C$28,3,FALSE)</f>
        <v>Out</v>
      </c>
      <c r="I661" s="7">
        <f t="shared" si="92"/>
        <v>-4257</v>
      </c>
    </row>
    <row r="662" spans="1:9" x14ac:dyDescent="0.4">
      <c r="A662" s="11">
        <v>44162</v>
      </c>
      <c r="B662" s="7" t="s">
        <v>344</v>
      </c>
      <c r="C662" s="12">
        <v>1105</v>
      </c>
      <c r="D662" s="7" t="s">
        <v>67</v>
      </c>
      <c r="E662" s="7" t="s">
        <v>106</v>
      </c>
      <c r="G662" s="13" t="str">
        <f>VLOOKUP(E662,Cat!$A$1:$C$28,3,FALSE)</f>
        <v>Out</v>
      </c>
      <c r="I662" s="7">
        <f t="shared" si="92"/>
        <v>-1105</v>
      </c>
    </row>
    <row r="663" spans="1:9" x14ac:dyDescent="0.4">
      <c r="A663" s="11">
        <v>44161</v>
      </c>
      <c r="B663" s="7" t="s">
        <v>344</v>
      </c>
      <c r="C663" s="12">
        <v>1582</v>
      </c>
      <c r="D663" s="7" t="s">
        <v>67</v>
      </c>
      <c r="E663" s="7" t="s">
        <v>106</v>
      </c>
      <c r="G663" s="13" t="str">
        <f>VLOOKUP(E663,Cat!$A$1:$C$28,3,FALSE)</f>
        <v>Out</v>
      </c>
      <c r="I663" s="7">
        <f t="shared" si="92"/>
        <v>-1582</v>
      </c>
    </row>
    <row r="664" spans="1:9" x14ac:dyDescent="0.4">
      <c r="A664" s="11">
        <v>44161</v>
      </c>
      <c r="B664" s="7" t="s">
        <v>345</v>
      </c>
      <c r="C664" s="12">
        <v>1246</v>
      </c>
      <c r="D664" s="7" t="s">
        <v>67</v>
      </c>
      <c r="E664" s="7" t="s">
        <v>106</v>
      </c>
      <c r="G664" s="13" t="str">
        <f>VLOOKUP(E664,Cat!$A$1:$C$28,3,FALSE)</f>
        <v>Out</v>
      </c>
      <c r="I664" s="7">
        <f t="shared" si="92"/>
        <v>-1246</v>
      </c>
    </row>
    <row r="665" spans="1:9" x14ac:dyDescent="0.4">
      <c r="A665" s="11">
        <v>44160</v>
      </c>
      <c r="B665" s="7" t="s">
        <v>346</v>
      </c>
      <c r="C665" s="12">
        <v>3840</v>
      </c>
      <c r="D665" s="7" t="s">
        <v>67</v>
      </c>
      <c r="E665" s="7" t="s">
        <v>137</v>
      </c>
      <c r="G665" s="13" t="str">
        <f>VLOOKUP(E665,Cat!$A$1:$C$28,3,FALSE)</f>
        <v>Out</v>
      </c>
      <c r="I665" s="7">
        <f t="shared" si="92"/>
        <v>-3840</v>
      </c>
    </row>
    <row r="666" spans="1:9" x14ac:dyDescent="0.4">
      <c r="A666" s="11">
        <v>44158</v>
      </c>
      <c r="B666" s="7" t="s">
        <v>357</v>
      </c>
      <c r="C666" s="12">
        <v>160</v>
      </c>
      <c r="D666" s="7" t="s">
        <v>67</v>
      </c>
      <c r="E666" s="7" t="s">
        <v>106</v>
      </c>
      <c r="G666" s="13" t="str">
        <f>VLOOKUP(E666,Cat!$A$1:$C$28,3,FALSE)</f>
        <v>Out</v>
      </c>
      <c r="I666" s="7">
        <f t="shared" si="92"/>
        <v>-160</v>
      </c>
    </row>
    <row r="667" spans="1:9" x14ac:dyDescent="0.4">
      <c r="A667" s="11">
        <v>44158</v>
      </c>
      <c r="B667" s="7" t="s">
        <v>344</v>
      </c>
      <c r="C667" s="12">
        <v>997</v>
      </c>
      <c r="D667" s="7" t="s">
        <v>67</v>
      </c>
      <c r="E667" s="7" t="s">
        <v>106</v>
      </c>
      <c r="G667" s="13" t="str">
        <f>VLOOKUP(E667,Cat!$A$1:$C$28,3,FALSE)</f>
        <v>Out</v>
      </c>
      <c r="I667" s="7">
        <f t="shared" si="92"/>
        <v>-997</v>
      </c>
    </row>
    <row r="668" spans="1:9" x14ac:dyDescent="0.4">
      <c r="A668" s="11">
        <v>44157</v>
      </c>
      <c r="B668" s="7" t="s">
        <v>349</v>
      </c>
      <c r="C668" s="12">
        <v>330</v>
      </c>
      <c r="D668" s="7" t="s">
        <v>67</v>
      </c>
      <c r="E668" s="7" t="s">
        <v>136</v>
      </c>
      <c r="G668" s="13" t="str">
        <f>VLOOKUP(E668,Cat!$A$1:$C$28,3,FALSE)</f>
        <v>Out</v>
      </c>
      <c r="I668" s="7">
        <f t="shared" si="92"/>
        <v>-330</v>
      </c>
    </row>
    <row r="669" spans="1:9" x14ac:dyDescent="0.4">
      <c r="A669" s="11">
        <v>44157</v>
      </c>
      <c r="B669" s="7" t="s">
        <v>358</v>
      </c>
      <c r="C669" s="12">
        <v>408</v>
      </c>
      <c r="D669" s="7" t="s">
        <v>67</v>
      </c>
      <c r="E669" s="7" t="s">
        <v>136</v>
      </c>
      <c r="G669" s="13" t="str">
        <f>VLOOKUP(E669,Cat!$A$1:$C$28,3,FALSE)</f>
        <v>Out</v>
      </c>
      <c r="I669" s="7">
        <f t="shared" si="92"/>
        <v>-408</v>
      </c>
    </row>
    <row r="670" spans="1:9" x14ac:dyDescent="0.4">
      <c r="A670" s="11">
        <v>44154</v>
      </c>
      <c r="B670" s="7" t="s">
        <v>359</v>
      </c>
      <c r="C670" s="12">
        <v>736</v>
      </c>
      <c r="D670" s="7" t="s">
        <v>67</v>
      </c>
      <c r="E670" s="7" t="s">
        <v>106</v>
      </c>
      <c r="G670" s="13" t="str">
        <f>VLOOKUP(E670,Cat!$A$1:$C$28,3,FALSE)</f>
        <v>Out</v>
      </c>
      <c r="I670" s="7">
        <f t="shared" si="92"/>
        <v>-736</v>
      </c>
    </row>
    <row r="671" spans="1:9" x14ac:dyDescent="0.4">
      <c r="A671" s="11">
        <v>44153</v>
      </c>
      <c r="B671" s="7" t="s">
        <v>344</v>
      </c>
      <c r="C671" s="12">
        <v>1278</v>
      </c>
      <c r="D671" s="7" t="s">
        <v>67</v>
      </c>
      <c r="E671" s="7" t="s">
        <v>106</v>
      </c>
      <c r="G671" s="13" t="str">
        <f>VLOOKUP(E671,Cat!$A$1:$C$28,3,FALSE)</f>
        <v>Out</v>
      </c>
      <c r="I671" s="7">
        <f t="shared" si="92"/>
        <v>-1278</v>
      </c>
    </row>
    <row r="672" spans="1:9" x14ac:dyDescent="0.4">
      <c r="A672" s="11">
        <v>44152</v>
      </c>
      <c r="B672" s="7" t="s">
        <v>344</v>
      </c>
      <c r="C672" s="12">
        <v>829</v>
      </c>
      <c r="D672" s="7" t="s">
        <v>67</v>
      </c>
      <c r="E672" s="7" t="s">
        <v>106</v>
      </c>
      <c r="G672" s="13" t="str">
        <f>VLOOKUP(E672,Cat!$A$1:$C$28,3,FALSE)</f>
        <v>Out</v>
      </c>
      <c r="I672" s="7">
        <f t="shared" si="92"/>
        <v>-829</v>
      </c>
    </row>
    <row r="673" spans="1:9" x14ac:dyDescent="0.4">
      <c r="A673" s="11">
        <v>44152</v>
      </c>
      <c r="B673" s="7" t="s">
        <v>360</v>
      </c>
      <c r="C673" s="12">
        <v>2662</v>
      </c>
      <c r="D673" s="7" t="s">
        <v>67</v>
      </c>
      <c r="E673" s="7" t="s">
        <v>107</v>
      </c>
      <c r="G673" s="13" t="str">
        <f>VLOOKUP(E673,Cat!$A$1:$C$28,3,FALSE)</f>
        <v>Out</v>
      </c>
      <c r="I673" s="7">
        <f t="shared" si="92"/>
        <v>-2662</v>
      </c>
    </row>
    <row r="674" spans="1:9" x14ac:dyDescent="0.4">
      <c r="A674" s="11">
        <v>44152</v>
      </c>
      <c r="B674" s="7" t="s">
        <v>344</v>
      </c>
      <c r="C674" s="12">
        <v>332</v>
      </c>
      <c r="D674" s="7" t="s">
        <v>67</v>
      </c>
      <c r="E674" s="7" t="s">
        <v>106</v>
      </c>
      <c r="G674" s="13" t="str">
        <f>VLOOKUP(E674,Cat!$A$1:$C$28,3,FALSE)</f>
        <v>Out</v>
      </c>
      <c r="I674" s="7">
        <f t="shared" si="92"/>
        <v>-332</v>
      </c>
    </row>
    <row r="675" spans="1:9" x14ac:dyDescent="0.4">
      <c r="A675" s="11">
        <v>44150</v>
      </c>
      <c r="B675" s="7" t="s">
        <v>361</v>
      </c>
      <c r="C675" s="12">
        <v>302</v>
      </c>
      <c r="D675" s="7" t="s">
        <v>67</v>
      </c>
      <c r="E675" s="7" t="s">
        <v>106</v>
      </c>
      <c r="G675" s="13" t="str">
        <f>VLOOKUP(E675,Cat!$A$1:$C$28,3,FALSE)</f>
        <v>Out</v>
      </c>
      <c r="I675" s="7">
        <f t="shared" si="92"/>
        <v>-302</v>
      </c>
    </row>
    <row r="676" spans="1:9" x14ac:dyDescent="0.4">
      <c r="A676" s="11">
        <v>44148</v>
      </c>
      <c r="B676" s="7" t="s">
        <v>354</v>
      </c>
      <c r="C676" s="12">
        <v>1274</v>
      </c>
      <c r="D676" s="7" t="s">
        <v>67</v>
      </c>
      <c r="E676" s="7" t="s">
        <v>106</v>
      </c>
      <c r="G676" s="13" t="str">
        <f>VLOOKUP(E676,Cat!$A$1:$C$28,3,FALSE)</f>
        <v>Out</v>
      </c>
      <c r="I676" s="7">
        <f t="shared" si="92"/>
        <v>-1274</v>
      </c>
    </row>
    <row r="677" spans="1:9" x14ac:dyDescent="0.4">
      <c r="A677" s="11">
        <v>44147</v>
      </c>
      <c r="B677" s="7" t="s">
        <v>345</v>
      </c>
      <c r="C677" s="12">
        <v>1118</v>
      </c>
      <c r="D677" s="7" t="s">
        <v>67</v>
      </c>
      <c r="E677" s="7" t="s">
        <v>106</v>
      </c>
      <c r="G677" s="13" t="str">
        <f>VLOOKUP(E677,Cat!$A$1:$C$28,3,FALSE)</f>
        <v>Out</v>
      </c>
      <c r="I677" s="7">
        <f t="shared" si="92"/>
        <v>-1118</v>
      </c>
    </row>
    <row r="678" spans="1:9" x14ac:dyDescent="0.4">
      <c r="A678" s="11">
        <v>44146</v>
      </c>
      <c r="B678" s="7" t="s">
        <v>345</v>
      </c>
      <c r="C678" s="12">
        <v>254</v>
      </c>
      <c r="D678" s="7" t="s">
        <v>67</v>
      </c>
      <c r="E678" s="7" t="s">
        <v>106</v>
      </c>
      <c r="G678" s="13" t="str">
        <f>VLOOKUP(E678,Cat!$A$1:$C$28,3,FALSE)</f>
        <v>Out</v>
      </c>
      <c r="I678" s="7">
        <f t="shared" si="92"/>
        <v>-254</v>
      </c>
    </row>
    <row r="679" spans="1:9" x14ac:dyDescent="0.4">
      <c r="A679" s="11">
        <v>44145</v>
      </c>
      <c r="B679" s="7" t="s">
        <v>348</v>
      </c>
      <c r="C679" s="12">
        <v>2387</v>
      </c>
      <c r="D679" s="7" t="s">
        <v>67</v>
      </c>
      <c r="E679" s="7" t="s">
        <v>139</v>
      </c>
      <c r="G679" s="13" t="str">
        <f>VLOOKUP(E679,Cat!$A$1:$C$28,3,FALSE)</f>
        <v>Out</v>
      </c>
      <c r="I679" s="7">
        <f t="shared" si="92"/>
        <v>-2387</v>
      </c>
    </row>
    <row r="680" spans="1:9" x14ac:dyDescent="0.4">
      <c r="A680" s="11">
        <v>44145</v>
      </c>
      <c r="B680" s="7" t="s">
        <v>346</v>
      </c>
      <c r="C680" s="12">
        <v>1300</v>
      </c>
      <c r="D680" s="7" t="s">
        <v>67</v>
      </c>
      <c r="E680" s="7" t="s">
        <v>137</v>
      </c>
      <c r="G680" s="13" t="str">
        <f>VLOOKUP(E680,Cat!$A$1:$C$28,3,FALSE)</f>
        <v>Out</v>
      </c>
      <c r="I680" s="7">
        <f t="shared" si="92"/>
        <v>-1300</v>
      </c>
    </row>
    <row r="681" spans="1:9" x14ac:dyDescent="0.4">
      <c r="A681" s="11">
        <v>44144</v>
      </c>
      <c r="B681" s="7" t="s">
        <v>344</v>
      </c>
      <c r="C681" s="12">
        <v>1094</v>
      </c>
      <c r="D681" s="7" t="s">
        <v>67</v>
      </c>
      <c r="E681" s="7" t="s">
        <v>106</v>
      </c>
      <c r="G681" s="13" t="str">
        <f>VLOOKUP(E681,Cat!$A$1:$C$28,3,FALSE)</f>
        <v>Out</v>
      </c>
      <c r="I681" s="7">
        <f t="shared" si="92"/>
        <v>-1094</v>
      </c>
    </row>
    <row r="682" spans="1:9" x14ac:dyDescent="0.4">
      <c r="A682" s="11">
        <v>44142</v>
      </c>
      <c r="B682" s="7" t="s">
        <v>344</v>
      </c>
      <c r="C682" s="12">
        <v>1112</v>
      </c>
      <c r="D682" s="7" t="s">
        <v>67</v>
      </c>
      <c r="E682" s="7" t="s">
        <v>106</v>
      </c>
      <c r="G682" s="13" t="str">
        <f>VLOOKUP(E682,Cat!$A$1:$C$28,3,FALSE)</f>
        <v>Out</v>
      </c>
      <c r="I682" s="7">
        <f t="shared" si="92"/>
        <v>-1112</v>
      </c>
    </row>
    <row r="683" spans="1:9" x14ac:dyDescent="0.4">
      <c r="A683" s="11">
        <v>44141</v>
      </c>
      <c r="B683" s="7" t="s">
        <v>344</v>
      </c>
      <c r="C683" s="12">
        <v>1115</v>
      </c>
      <c r="D683" s="7" t="s">
        <v>67</v>
      </c>
      <c r="E683" s="7" t="s">
        <v>106</v>
      </c>
      <c r="G683" s="13" t="str">
        <f>VLOOKUP(E683,Cat!$A$1:$C$28,3,FALSE)</f>
        <v>Out</v>
      </c>
      <c r="I683" s="7">
        <f t="shared" si="92"/>
        <v>-1115</v>
      </c>
    </row>
    <row r="684" spans="1:9" x14ac:dyDescent="0.4">
      <c r="A684" s="11">
        <v>44141</v>
      </c>
      <c r="B684" s="7" t="s">
        <v>345</v>
      </c>
      <c r="C684" s="12">
        <v>2394</v>
      </c>
      <c r="D684" s="7" t="s">
        <v>67</v>
      </c>
      <c r="E684" s="7" t="s">
        <v>106</v>
      </c>
      <c r="G684" s="13" t="str">
        <f>VLOOKUP(E684,Cat!$A$1:$C$28,3,FALSE)</f>
        <v>Out</v>
      </c>
      <c r="I684" s="7">
        <f t="shared" si="92"/>
        <v>-2394</v>
      </c>
    </row>
    <row r="685" spans="1:9" x14ac:dyDescent="0.4">
      <c r="A685" s="11">
        <v>44141</v>
      </c>
      <c r="B685" s="7" t="s">
        <v>354</v>
      </c>
      <c r="C685" s="12">
        <v>562</v>
      </c>
      <c r="D685" s="7" t="s">
        <v>67</v>
      </c>
      <c r="E685" s="7" t="s">
        <v>106</v>
      </c>
      <c r="G685" s="13" t="str">
        <f>VLOOKUP(E685,Cat!$A$1:$C$28,3,FALSE)</f>
        <v>Out</v>
      </c>
      <c r="I685" s="7">
        <f t="shared" si="92"/>
        <v>-562</v>
      </c>
    </row>
    <row r="686" spans="1:9" x14ac:dyDescent="0.4">
      <c r="A686" s="11">
        <v>44139</v>
      </c>
      <c r="B686" s="7" t="s">
        <v>344</v>
      </c>
      <c r="C686" s="12">
        <v>101</v>
      </c>
      <c r="D686" s="7" t="s">
        <v>67</v>
      </c>
      <c r="E686" s="7" t="s">
        <v>106</v>
      </c>
      <c r="G686" s="13" t="str">
        <f>VLOOKUP(E686,Cat!$A$1:$C$28,3,FALSE)</f>
        <v>Out</v>
      </c>
      <c r="I686" s="7">
        <f t="shared" si="92"/>
        <v>-101</v>
      </c>
    </row>
    <row r="687" spans="1:9" x14ac:dyDescent="0.4">
      <c r="A687" s="11">
        <v>44139</v>
      </c>
      <c r="B687" s="7" t="s">
        <v>362</v>
      </c>
      <c r="C687" s="12">
        <v>5240</v>
      </c>
      <c r="D687" s="7" t="s">
        <v>67</v>
      </c>
      <c r="E687" s="7" t="s">
        <v>132</v>
      </c>
      <c r="G687" s="13" t="str">
        <f>VLOOKUP(E687,Cat!$A$1:$C$28,3,FALSE)</f>
        <v>Out</v>
      </c>
      <c r="I687" s="7">
        <f t="shared" si="92"/>
        <v>-5240</v>
      </c>
    </row>
    <row r="688" spans="1:9" x14ac:dyDescent="0.4">
      <c r="A688" s="11">
        <v>44139</v>
      </c>
      <c r="B688" s="7" t="s">
        <v>349</v>
      </c>
      <c r="C688" s="12">
        <v>660</v>
      </c>
      <c r="D688" s="7" t="s">
        <v>67</v>
      </c>
      <c r="E688" s="7" t="s">
        <v>136</v>
      </c>
      <c r="G688" s="13" t="str">
        <f>VLOOKUP(E688,Cat!$A$1:$C$28,3,FALSE)</f>
        <v>Out</v>
      </c>
      <c r="I688" s="7">
        <f t="shared" si="92"/>
        <v>-660</v>
      </c>
    </row>
    <row r="689" spans="1:9" x14ac:dyDescent="0.4">
      <c r="A689" s="11">
        <v>44138</v>
      </c>
      <c r="B689" s="7" t="s">
        <v>363</v>
      </c>
      <c r="C689" s="12">
        <v>7953</v>
      </c>
      <c r="D689" s="7" t="s">
        <v>67</v>
      </c>
      <c r="E689" s="7" t="s">
        <v>107</v>
      </c>
      <c r="G689" s="13" t="str">
        <f>VLOOKUP(E689,Cat!$A$1:$C$28,3,FALSE)</f>
        <v>Out</v>
      </c>
      <c r="I689" s="7">
        <f t="shared" si="92"/>
        <v>-7953</v>
      </c>
    </row>
    <row r="690" spans="1:9" x14ac:dyDescent="0.4">
      <c r="A690" s="11">
        <v>44136</v>
      </c>
      <c r="B690" s="7" t="s">
        <v>344</v>
      </c>
      <c r="C690" s="12">
        <v>593</v>
      </c>
      <c r="D690" s="7" t="s">
        <v>67</v>
      </c>
      <c r="E690" s="7" t="s">
        <v>106</v>
      </c>
      <c r="G690" s="13" t="str">
        <f>VLOOKUP(E690,Cat!$A$1:$C$28,3,FALSE)</f>
        <v>Out</v>
      </c>
      <c r="I690" s="7">
        <f t="shared" si="92"/>
        <v>-593</v>
      </c>
    </row>
    <row r="691" spans="1:9" x14ac:dyDescent="0.4">
      <c r="A691" s="11">
        <v>44136</v>
      </c>
      <c r="B691" s="7" t="s">
        <v>357</v>
      </c>
      <c r="C691" s="12">
        <v>130</v>
      </c>
      <c r="D691" s="7" t="s">
        <v>67</v>
      </c>
      <c r="E691" s="7" t="s">
        <v>106</v>
      </c>
      <c r="G691" s="13" t="str">
        <f>VLOOKUP(E691,Cat!$A$1:$C$28,3,FALSE)</f>
        <v>Out</v>
      </c>
      <c r="I691" s="7">
        <f t="shared" ref="I691" si="93">IF(G691="Out",C691*-1,C691)</f>
        <v>-130</v>
      </c>
    </row>
    <row r="692" spans="1:9" x14ac:dyDescent="0.4">
      <c r="A692" s="11">
        <v>44561</v>
      </c>
      <c r="B692" s="7" t="s">
        <v>364</v>
      </c>
      <c r="C692" s="12">
        <v>2450</v>
      </c>
      <c r="D692" s="7" t="s">
        <v>67</v>
      </c>
      <c r="E692" s="7" t="s">
        <v>106</v>
      </c>
      <c r="G692" s="13" t="str">
        <f>VLOOKUP(E692,Cat!$A$1:$C$28,3,FALSE)</f>
        <v>Out</v>
      </c>
      <c r="I692" s="7">
        <f t="shared" ref="I692:I696" si="94">IF(G692="Out",C692*-1,C692)</f>
        <v>-2450</v>
      </c>
    </row>
    <row r="693" spans="1:9" x14ac:dyDescent="0.4">
      <c r="A693" s="11">
        <v>44551</v>
      </c>
      <c r="B693" s="7" t="s">
        <v>364</v>
      </c>
      <c r="C693" s="12">
        <v>8780</v>
      </c>
      <c r="D693" s="7" t="s">
        <v>67</v>
      </c>
      <c r="E693" s="7" t="s">
        <v>106</v>
      </c>
      <c r="G693" s="13" t="str">
        <f>VLOOKUP(E693,Cat!$A$1:$C$28,3,FALSE)</f>
        <v>Out</v>
      </c>
      <c r="I693" s="7">
        <f t="shared" si="94"/>
        <v>-8780</v>
      </c>
    </row>
    <row r="694" spans="1:9" x14ac:dyDescent="0.4">
      <c r="A694" s="11">
        <v>44549</v>
      </c>
      <c r="B694" s="7" t="s">
        <v>364</v>
      </c>
      <c r="C694" s="12">
        <v>5606</v>
      </c>
      <c r="D694" s="7" t="s">
        <v>67</v>
      </c>
      <c r="E694" s="7" t="s">
        <v>106</v>
      </c>
      <c r="G694" s="13" t="str">
        <f>VLOOKUP(E694,Cat!$A$1:$C$28,3,FALSE)</f>
        <v>Out</v>
      </c>
      <c r="I694" s="7">
        <f t="shared" si="94"/>
        <v>-5606</v>
      </c>
    </row>
    <row r="695" spans="1:9" x14ac:dyDescent="0.4">
      <c r="A695" s="11">
        <v>44545</v>
      </c>
      <c r="B695" s="7" t="s">
        <v>364</v>
      </c>
      <c r="C695" s="12">
        <v>2937</v>
      </c>
      <c r="D695" s="7" t="s">
        <v>67</v>
      </c>
      <c r="E695" s="7" t="s">
        <v>106</v>
      </c>
      <c r="G695" s="13" t="str">
        <f>VLOOKUP(E695,Cat!$A$1:$C$28,3,FALSE)</f>
        <v>Out</v>
      </c>
      <c r="I695" s="7">
        <f t="shared" si="94"/>
        <v>-2937</v>
      </c>
    </row>
    <row r="696" spans="1:9" x14ac:dyDescent="0.4">
      <c r="A696" s="11">
        <v>44512</v>
      </c>
      <c r="B696" s="7" t="s">
        <v>340</v>
      </c>
      <c r="C696" s="12">
        <v>1000</v>
      </c>
      <c r="D696" s="7" t="s">
        <v>67</v>
      </c>
      <c r="E696" s="7" t="s">
        <v>151</v>
      </c>
      <c r="G696" s="13" t="str">
        <f>VLOOKUP(E696,Cat!$A$1:$C$28,3,FALSE)</f>
        <v>Out</v>
      </c>
      <c r="I696" s="7">
        <f t="shared" si="94"/>
        <v>-1000</v>
      </c>
    </row>
    <row r="697" spans="1:9" x14ac:dyDescent="0.4">
      <c r="A697" s="11">
        <v>44556</v>
      </c>
      <c r="B697" s="7" t="s">
        <v>364</v>
      </c>
      <c r="C697" s="12">
        <v>5027</v>
      </c>
      <c r="D697" s="7" t="s">
        <v>67</v>
      </c>
      <c r="E697" s="7" t="s">
        <v>158</v>
      </c>
      <c r="G697" s="13" t="str">
        <f>VLOOKUP(E697,Cat!$A$1:$C$28,3,FALSE)</f>
        <v>In</v>
      </c>
      <c r="I697" s="7">
        <f t="shared" ref="I697:I703" si="95">IF(G697="Out",C697*-1,C697)</f>
        <v>5027</v>
      </c>
    </row>
    <row r="698" spans="1:9" x14ac:dyDescent="0.4">
      <c r="A698" s="11">
        <v>44555</v>
      </c>
      <c r="B698" s="7" t="s">
        <v>364</v>
      </c>
      <c r="C698" s="12">
        <v>7000</v>
      </c>
      <c r="D698" s="7" t="s">
        <v>67</v>
      </c>
      <c r="E698" s="7" t="s">
        <v>158</v>
      </c>
      <c r="G698" s="13" t="str">
        <f>VLOOKUP(E698,Cat!$A$1:$C$28,3,FALSE)</f>
        <v>In</v>
      </c>
      <c r="I698" s="7">
        <f t="shared" si="95"/>
        <v>7000</v>
      </c>
    </row>
    <row r="699" spans="1:9" x14ac:dyDescent="0.4">
      <c r="A699" s="11">
        <v>44531</v>
      </c>
      <c r="B699" s="7" t="s">
        <v>334</v>
      </c>
      <c r="C699" s="12">
        <v>1500</v>
      </c>
      <c r="D699" s="7" t="s">
        <v>67</v>
      </c>
      <c r="E699" s="7" t="s">
        <v>149</v>
      </c>
      <c r="G699" s="13" t="str">
        <f>VLOOKUP(E699,Cat!$A$1:$C$28,3,FALSE)</f>
        <v>In</v>
      </c>
      <c r="I699" s="7">
        <f t="shared" si="95"/>
        <v>1500</v>
      </c>
    </row>
    <row r="700" spans="1:9" x14ac:dyDescent="0.4">
      <c r="A700" s="11">
        <v>44524</v>
      </c>
      <c r="B700" s="7" t="s">
        <v>364</v>
      </c>
      <c r="C700" s="12">
        <v>1200</v>
      </c>
      <c r="D700" s="7" t="s">
        <v>67</v>
      </c>
      <c r="E700" s="7" t="s">
        <v>158</v>
      </c>
      <c r="G700" s="13" t="str">
        <f>VLOOKUP(E700,Cat!$A$1:$C$28,3,FALSE)</f>
        <v>In</v>
      </c>
      <c r="I700" s="7">
        <f t="shared" si="95"/>
        <v>1200</v>
      </c>
    </row>
    <row r="701" spans="1:9" x14ac:dyDescent="0.4">
      <c r="A701" s="11">
        <v>44520</v>
      </c>
      <c r="B701" s="7" t="s">
        <v>364</v>
      </c>
      <c r="C701" s="12">
        <v>1150</v>
      </c>
      <c r="D701" s="7" t="s">
        <v>67</v>
      </c>
      <c r="E701" s="7" t="s">
        <v>158</v>
      </c>
      <c r="G701" s="13" t="str">
        <f>VLOOKUP(E701,Cat!$A$1:$C$28,3,FALSE)</f>
        <v>In</v>
      </c>
      <c r="I701" s="7">
        <f t="shared" si="95"/>
        <v>1150</v>
      </c>
    </row>
    <row r="702" spans="1:9" x14ac:dyDescent="0.4">
      <c r="A702" s="11">
        <v>44503</v>
      </c>
      <c r="B702" s="7" t="s">
        <v>334</v>
      </c>
      <c r="C702" s="12">
        <v>1500</v>
      </c>
      <c r="D702" s="7" t="s">
        <v>67</v>
      </c>
      <c r="E702" s="7" t="s">
        <v>149</v>
      </c>
      <c r="G702" s="13" t="str">
        <f>VLOOKUP(E702,Cat!$A$1:$C$28,3,FALSE)</f>
        <v>In</v>
      </c>
      <c r="I702" s="7">
        <f t="shared" si="95"/>
        <v>1500</v>
      </c>
    </row>
    <row r="703" spans="1:9" x14ac:dyDescent="0.4">
      <c r="A703" s="11">
        <v>44503</v>
      </c>
      <c r="B703" s="7" t="s">
        <v>364</v>
      </c>
      <c r="C703" s="12">
        <v>4356</v>
      </c>
      <c r="D703" s="7" t="s">
        <v>67</v>
      </c>
      <c r="E703" s="7" t="s">
        <v>158</v>
      </c>
      <c r="G703" s="13" t="str">
        <f>VLOOKUP(E703,Cat!$A$1:$C$28,3,FALSE)</f>
        <v>In</v>
      </c>
      <c r="I703" s="7">
        <f t="shared" si="95"/>
        <v>4356</v>
      </c>
    </row>
    <row r="704" spans="1:9" x14ac:dyDescent="0.4">
      <c r="A704" s="11">
        <v>44561</v>
      </c>
      <c r="B704" s="7" t="s">
        <v>336</v>
      </c>
      <c r="C704" s="12">
        <v>10000</v>
      </c>
      <c r="D704" s="7" t="s">
        <v>67</v>
      </c>
      <c r="E704" s="7" t="s">
        <v>261</v>
      </c>
      <c r="G704" s="13" t="str">
        <f>VLOOKUP(E704,Cat!$A$1:$C$28,3,FALSE)</f>
        <v>In</v>
      </c>
      <c r="I704" s="7">
        <f t="shared" ref="I704" si="96">IF(G704="Out",C704*-1,C704)</f>
        <v>10000</v>
      </c>
    </row>
    <row r="705" spans="1:9" x14ac:dyDescent="0.4">
      <c r="A705" s="11">
        <v>44560</v>
      </c>
      <c r="B705" s="7" t="s">
        <v>336</v>
      </c>
      <c r="C705" s="12">
        <v>10000</v>
      </c>
      <c r="D705" s="7" t="s">
        <v>67</v>
      </c>
      <c r="E705" s="7" t="s">
        <v>261</v>
      </c>
      <c r="G705" s="13" t="str">
        <f>VLOOKUP(E705,Cat!$A$1:$C$28,3,FALSE)</f>
        <v>In</v>
      </c>
      <c r="I705" s="7">
        <f t="shared" ref="I705:I715" si="97">IF(G705="Out",C705*-1,C705)</f>
        <v>10000</v>
      </c>
    </row>
    <row r="706" spans="1:9" x14ac:dyDescent="0.4">
      <c r="A706" s="11">
        <v>44551</v>
      </c>
      <c r="B706" s="7" t="s">
        <v>336</v>
      </c>
      <c r="C706" s="12">
        <v>10000</v>
      </c>
      <c r="D706" s="7" t="s">
        <v>67</v>
      </c>
      <c r="E706" s="7" t="s">
        <v>261</v>
      </c>
      <c r="G706" s="13" t="str">
        <f>VLOOKUP(E706,Cat!$A$1:$C$28,3,FALSE)</f>
        <v>In</v>
      </c>
      <c r="I706" s="7">
        <f t="shared" si="97"/>
        <v>10000</v>
      </c>
    </row>
    <row r="707" spans="1:9" x14ac:dyDescent="0.4">
      <c r="A707" s="11">
        <v>44549</v>
      </c>
      <c r="B707" s="7" t="s">
        <v>336</v>
      </c>
      <c r="C707" s="12">
        <v>10000</v>
      </c>
      <c r="D707" s="7" t="s">
        <v>67</v>
      </c>
      <c r="E707" s="7" t="s">
        <v>261</v>
      </c>
      <c r="G707" s="13" t="str">
        <f>VLOOKUP(E707,Cat!$A$1:$C$28,3,FALSE)</f>
        <v>In</v>
      </c>
      <c r="I707" s="7">
        <f t="shared" si="97"/>
        <v>10000</v>
      </c>
    </row>
    <row r="708" spans="1:9" x14ac:dyDescent="0.4">
      <c r="A708" s="11">
        <v>44545</v>
      </c>
      <c r="B708" s="7" t="s">
        <v>336</v>
      </c>
      <c r="C708" s="12">
        <v>10000</v>
      </c>
      <c r="D708" s="7" t="s">
        <v>67</v>
      </c>
      <c r="E708" s="7" t="s">
        <v>261</v>
      </c>
      <c r="G708" s="13" t="str">
        <f>VLOOKUP(E708,Cat!$A$1:$C$28,3,FALSE)</f>
        <v>In</v>
      </c>
      <c r="I708" s="7">
        <f t="shared" si="97"/>
        <v>10000</v>
      </c>
    </row>
    <row r="709" spans="1:9" x14ac:dyDescent="0.4">
      <c r="A709" s="11">
        <v>44542</v>
      </c>
      <c r="B709" s="7" t="s">
        <v>336</v>
      </c>
      <c r="C709" s="12">
        <v>8000</v>
      </c>
      <c r="D709" s="7" t="s">
        <v>67</v>
      </c>
      <c r="E709" s="7" t="s">
        <v>261</v>
      </c>
      <c r="G709" s="13" t="str">
        <f>VLOOKUP(E709,Cat!$A$1:$C$28,3,FALSE)</f>
        <v>In</v>
      </c>
      <c r="I709" s="7">
        <f t="shared" si="97"/>
        <v>8000</v>
      </c>
    </row>
    <row r="710" spans="1:9" x14ac:dyDescent="0.4">
      <c r="A710" s="11">
        <v>44537</v>
      </c>
      <c r="B710" s="7" t="s">
        <v>336</v>
      </c>
      <c r="C710" s="12">
        <v>10000</v>
      </c>
      <c r="D710" s="7" t="s">
        <v>67</v>
      </c>
      <c r="E710" s="7" t="s">
        <v>261</v>
      </c>
      <c r="G710" s="13" t="str">
        <f>VLOOKUP(E710,Cat!$A$1:$C$28,3,FALSE)</f>
        <v>In</v>
      </c>
      <c r="I710" s="7">
        <f t="shared" si="97"/>
        <v>10000</v>
      </c>
    </row>
    <row r="711" spans="1:9" x14ac:dyDescent="0.4">
      <c r="A711" s="11">
        <v>44533</v>
      </c>
      <c r="B711" s="7" t="s">
        <v>336</v>
      </c>
      <c r="C711" s="12">
        <v>10000</v>
      </c>
      <c r="D711" s="7" t="s">
        <v>67</v>
      </c>
      <c r="E711" s="7" t="s">
        <v>261</v>
      </c>
      <c r="G711" s="13" t="str">
        <f>VLOOKUP(E711,Cat!$A$1:$C$28,3,FALSE)</f>
        <v>In</v>
      </c>
      <c r="I711" s="7">
        <f t="shared" si="97"/>
        <v>10000</v>
      </c>
    </row>
    <row r="712" spans="1:9" x14ac:dyDescent="0.4">
      <c r="A712" s="11">
        <v>44525</v>
      </c>
      <c r="B712" s="7" t="s">
        <v>336</v>
      </c>
      <c r="C712" s="12">
        <v>10000</v>
      </c>
      <c r="D712" s="7" t="s">
        <v>67</v>
      </c>
      <c r="E712" s="7" t="s">
        <v>261</v>
      </c>
      <c r="G712" s="13" t="str">
        <f>VLOOKUP(E712,Cat!$A$1:$C$28,3,FALSE)</f>
        <v>In</v>
      </c>
      <c r="I712" s="7">
        <f t="shared" si="97"/>
        <v>10000</v>
      </c>
    </row>
    <row r="713" spans="1:9" x14ac:dyDescent="0.4">
      <c r="A713" s="11">
        <v>44511</v>
      </c>
      <c r="B713" s="7" t="s">
        <v>336</v>
      </c>
      <c r="C713" s="12">
        <v>10000</v>
      </c>
      <c r="D713" s="7" t="s">
        <v>67</v>
      </c>
      <c r="E713" s="7" t="s">
        <v>261</v>
      </c>
      <c r="G713" s="13" t="str">
        <f>VLOOKUP(E713,Cat!$A$1:$C$28,3,FALSE)</f>
        <v>In</v>
      </c>
      <c r="I713" s="7">
        <f t="shared" si="97"/>
        <v>10000</v>
      </c>
    </row>
    <row r="714" spans="1:9" x14ac:dyDescent="0.4">
      <c r="A714" s="11">
        <v>44503</v>
      </c>
      <c r="B714" s="7" t="s">
        <v>336</v>
      </c>
      <c r="C714" s="12">
        <v>10000</v>
      </c>
      <c r="D714" s="7" t="s">
        <v>67</v>
      </c>
      <c r="E714" s="7" t="s">
        <v>261</v>
      </c>
      <c r="G714" s="13" t="str">
        <f>VLOOKUP(E714,Cat!$A$1:$C$28,3,FALSE)</f>
        <v>In</v>
      </c>
      <c r="I714" s="7">
        <f t="shared" si="97"/>
        <v>10000</v>
      </c>
    </row>
    <row r="715" spans="1:9" x14ac:dyDescent="0.4">
      <c r="A715" s="11">
        <v>44501</v>
      </c>
      <c r="B715" s="7" t="s">
        <v>336</v>
      </c>
      <c r="C715" s="12">
        <v>10000</v>
      </c>
      <c r="D715" s="7" t="s">
        <v>67</v>
      </c>
      <c r="E715" s="7" t="s">
        <v>261</v>
      </c>
      <c r="G715" s="13" t="str">
        <f>VLOOKUP(E715,Cat!$A$1:$C$28,3,FALSE)</f>
        <v>In</v>
      </c>
      <c r="I715" s="7">
        <f t="shared" si="97"/>
        <v>10000</v>
      </c>
    </row>
    <row r="716" spans="1:9" x14ac:dyDescent="0.4">
      <c r="A716" s="11">
        <v>44196</v>
      </c>
      <c r="B716" s="7" t="s">
        <v>365</v>
      </c>
      <c r="C716" s="12">
        <v>823</v>
      </c>
      <c r="D716" s="7" t="s">
        <v>67</v>
      </c>
      <c r="E716" s="7" t="s">
        <v>150</v>
      </c>
      <c r="G716" s="13" t="str">
        <f>VLOOKUP(E716,Cat!$A$1:$C$28,3,FALSE)</f>
        <v>In</v>
      </c>
      <c r="I716" s="7">
        <f t="shared" ref="I716:I717" si="98">IF(G716="Out",C716*-1,C716)</f>
        <v>823</v>
      </c>
    </row>
    <row r="717" spans="1:9" x14ac:dyDescent="0.4">
      <c r="A717" s="11">
        <v>44165</v>
      </c>
      <c r="B717" s="7" t="s">
        <v>366</v>
      </c>
      <c r="C717" s="12">
        <v>1265</v>
      </c>
      <c r="D717" s="7" t="s">
        <v>67</v>
      </c>
      <c r="E717" s="7" t="s">
        <v>150</v>
      </c>
      <c r="G717" s="13" t="str">
        <f>VLOOKUP(E717,Cat!$A$1:$C$28,3,FALSE)</f>
        <v>In</v>
      </c>
      <c r="I717" s="7">
        <f t="shared" si="98"/>
        <v>1265</v>
      </c>
    </row>
  </sheetData>
  <autoFilter ref="A1:P715" xr:uid="{528EF4BF-5565-314F-90E0-92999827C614}"/>
  <phoneticPr fontId="7"/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F388-2AEA-466A-9E64-BD19561EE9F8}">
  <dimension ref="A1:D28"/>
  <sheetViews>
    <sheetView workbookViewId="0">
      <selection activeCell="A25" sqref="A25"/>
    </sheetView>
  </sheetViews>
  <sheetFormatPr defaultRowHeight="19.5" x14ac:dyDescent="0.4"/>
  <cols>
    <col min="1" max="1" width="16.77734375" bestFit="1" customWidth="1"/>
  </cols>
  <sheetData>
    <row r="1" spans="1:4" x14ac:dyDescent="0.4">
      <c r="A1" s="6" t="s">
        <v>4</v>
      </c>
      <c r="B1" s="6" t="s">
        <v>38</v>
      </c>
      <c r="C1" s="6" t="s">
        <v>49</v>
      </c>
      <c r="D1" s="6" t="s">
        <v>203</v>
      </c>
    </row>
    <row r="2" spans="1:4" x14ac:dyDescent="0.4">
      <c r="A2" s="6" t="s">
        <v>181</v>
      </c>
      <c r="B2" s="52" t="s">
        <v>36</v>
      </c>
      <c r="C2" s="6" t="s">
        <v>51</v>
      </c>
      <c r="D2" s="6" t="s">
        <v>204</v>
      </c>
    </row>
    <row r="3" spans="1:4" x14ac:dyDescent="0.4">
      <c r="A3" s="6" t="s">
        <v>314</v>
      </c>
      <c r="B3" s="52" t="s">
        <v>36</v>
      </c>
      <c r="C3" s="6" t="s">
        <v>51</v>
      </c>
      <c r="D3" s="6" t="s">
        <v>205</v>
      </c>
    </row>
    <row r="4" spans="1:4" x14ac:dyDescent="0.4">
      <c r="A4" s="6" t="s">
        <v>310</v>
      </c>
      <c r="B4" s="52" t="s">
        <v>36</v>
      </c>
      <c r="C4" s="6" t="s">
        <v>51</v>
      </c>
      <c r="D4" s="6" t="s">
        <v>206</v>
      </c>
    </row>
    <row r="5" spans="1:4" x14ac:dyDescent="0.4">
      <c r="A5" s="6" t="s">
        <v>122</v>
      </c>
      <c r="B5" s="52" t="s">
        <v>36</v>
      </c>
      <c r="C5" s="6" t="s">
        <v>51</v>
      </c>
      <c r="D5" s="6" t="s">
        <v>207</v>
      </c>
    </row>
    <row r="6" spans="1:4" x14ac:dyDescent="0.4">
      <c r="A6" s="6" t="s">
        <v>309</v>
      </c>
      <c r="B6" s="52" t="s">
        <v>36</v>
      </c>
      <c r="C6" s="6" t="s">
        <v>51</v>
      </c>
      <c r="D6" s="6" t="s">
        <v>208</v>
      </c>
    </row>
    <row r="7" spans="1:4" x14ac:dyDescent="0.4">
      <c r="A7" s="6" t="s">
        <v>312</v>
      </c>
      <c r="B7" s="52" t="s">
        <v>36</v>
      </c>
      <c r="C7" s="6" t="s">
        <v>51</v>
      </c>
      <c r="D7" s="6" t="s">
        <v>209</v>
      </c>
    </row>
    <row r="8" spans="1:4" x14ac:dyDescent="0.4">
      <c r="A8" s="6" t="s">
        <v>311</v>
      </c>
      <c r="B8" s="52" t="s">
        <v>36</v>
      </c>
      <c r="C8" s="6" t="s">
        <v>51</v>
      </c>
      <c r="D8" s="6" t="s">
        <v>210</v>
      </c>
    </row>
    <row r="9" spans="1:4" x14ac:dyDescent="0.4">
      <c r="A9" s="6" t="s">
        <v>161</v>
      </c>
      <c r="B9" s="52" t="s">
        <v>36</v>
      </c>
      <c r="C9" s="6" t="s">
        <v>51</v>
      </c>
      <c r="D9" s="6" t="s">
        <v>211</v>
      </c>
    </row>
    <row r="10" spans="1:4" x14ac:dyDescent="0.4">
      <c r="A10" s="6" t="s">
        <v>313</v>
      </c>
      <c r="B10" s="52" t="s">
        <v>36</v>
      </c>
      <c r="C10" s="6" t="s">
        <v>51</v>
      </c>
      <c r="D10" s="6" t="s">
        <v>184</v>
      </c>
    </row>
    <row r="11" spans="1:4" x14ac:dyDescent="0.4">
      <c r="A11" s="6" t="s">
        <v>130</v>
      </c>
      <c r="B11" s="52" t="s">
        <v>36</v>
      </c>
      <c r="C11" s="6" t="s">
        <v>51</v>
      </c>
      <c r="D11" s="6" t="s">
        <v>185</v>
      </c>
    </row>
    <row r="12" spans="1:4" x14ac:dyDescent="0.4">
      <c r="A12" s="6" t="s">
        <v>178</v>
      </c>
      <c r="B12" s="52" t="s">
        <v>36</v>
      </c>
      <c r="C12" s="6" t="s">
        <v>51</v>
      </c>
      <c r="D12" s="6" t="s">
        <v>186</v>
      </c>
    </row>
    <row r="13" spans="1:4" x14ac:dyDescent="0.4">
      <c r="A13" s="6" t="s">
        <v>308</v>
      </c>
      <c r="B13" s="52" t="s">
        <v>36</v>
      </c>
      <c r="C13" s="6" t="s">
        <v>51</v>
      </c>
      <c r="D13" s="6" t="s">
        <v>187</v>
      </c>
    </row>
    <row r="14" spans="1:4" x14ac:dyDescent="0.4">
      <c r="A14" s="6" t="s">
        <v>131</v>
      </c>
      <c r="B14" s="52" t="s">
        <v>36</v>
      </c>
      <c r="C14" s="6" t="s">
        <v>51</v>
      </c>
      <c r="D14" s="6" t="s">
        <v>188</v>
      </c>
    </row>
    <row r="15" spans="1:4" x14ac:dyDescent="0.4">
      <c r="A15" s="6" t="s">
        <v>283</v>
      </c>
      <c r="B15" s="52" t="s">
        <v>36</v>
      </c>
      <c r="C15" s="6" t="s">
        <v>51</v>
      </c>
      <c r="D15" s="6" t="s">
        <v>189</v>
      </c>
    </row>
    <row r="16" spans="1:4" x14ac:dyDescent="0.4">
      <c r="A16" s="6" t="s">
        <v>133</v>
      </c>
      <c r="B16" s="53" t="s">
        <v>39</v>
      </c>
      <c r="C16" s="6" t="s">
        <v>50</v>
      </c>
      <c r="D16" s="6" t="s">
        <v>39</v>
      </c>
    </row>
    <row r="17" spans="1:4" x14ac:dyDescent="0.4">
      <c r="A17" s="6" t="s">
        <v>125</v>
      </c>
      <c r="B17" s="54" t="s">
        <v>190</v>
      </c>
      <c r="C17" s="6" t="s">
        <v>50</v>
      </c>
      <c r="D17" s="6" t="s">
        <v>191</v>
      </c>
    </row>
    <row r="18" spans="1:4" x14ac:dyDescent="0.4">
      <c r="A18" s="6" t="s">
        <v>126</v>
      </c>
      <c r="B18" s="54" t="s">
        <v>190</v>
      </c>
      <c r="C18" s="6" t="s">
        <v>51</v>
      </c>
      <c r="D18" s="6" t="s">
        <v>192</v>
      </c>
    </row>
    <row r="19" spans="1:4" x14ac:dyDescent="0.4">
      <c r="A19" s="6" t="s">
        <v>121</v>
      </c>
      <c r="B19" s="53" t="s">
        <v>39</v>
      </c>
      <c r="C19" s="6" t="s">
        <v>50</v>
      </c>
      <c r="D19" s="55" t="s">
        <v>193</v>
      </c>
    </row>
    <row r="20" spans="1:4" x14ac:dyDescent="0.4">
      <c r="A20" s="6" t="s">
        <v>124</v>
      </c>
      <c r="B20" s="52" t="s">
        <v>36</v>
      </c>
      <c r="C20" s="6" t="s">
        <v>154</v>
      </c>
      <c r="D20" s="55" t="s">
        <v>193</v>
      </c>
    </row>
    <row r="21" spans="1:4" x14ac:dyDescent="0.4">
      <c r="A21" s="6" t="s">
        <v>44</v>
      </c>
      <c r="B21" s="53" t="s">
        <v>39</v>
      </c>
      <c r="C21" s="6" t="s">
        <v>50</v>
      </c>
      <c r="D21" s="6" t="s">
        <v>194</v>
      </c>
    </row>
    <row r="22" spans="1:4" x14ac:dyDescent="0.4">
      <c r="A22" s="6" t="s">
        <v>110</v>
      </c>
      <c r="B22" s="53" t="s">
        <v>39</v>
      </c>
      <c r="C22" s="6" t="s">
        <v>50</v>
      </c>
      <c r="D22" s="6" t="s">
        <v>195</v>
      </c>
    </row>
    <row r="23" spans="1:4" x14ac:dyDescent="0.4">
      <c r="A23" s="6" t="s">
        <v>316</v>
      </c>
      <c r="B23" s="54" t="s">
        <v>190</v>
      </c>
      <c r="C23" s="6" t="s">
        <v>51</v>
      </c>
      <c r="D23" s="6" t="s">
        <v>196</v>
      </c>
    </row>
    <row r="24" spans="1:4" x14ac:dyDescent="0.4">
      <c r="A24" s="6" t="s">
        <v>43</v>
      </c>
      <c r="B24" s="52" t="s">
        <v>36</v>
      </c>
      <c r="C24" s="6" t="s">
        <v>51</v>
      </c>
      <c r="D24" s="6" t="s">
        <v>197</v>
      </c>
    </row>
    <row r="25" spans="1:4" x14ac:dyDescent="0.4">
      <c r="A25" s="6" t="s">
        <v>132</v>
      </c>
      <c r="B25" s="52" t="s">
        <v>36</v>
      </c>
      <c r="C25" s="6" t="s">
        <v>51</v>
      </c>
      <c r="D25" s="6" t="s">
        <v>198</v>
      </c>
    </row>
    <row r="26" spans="1:4" x14ac:dyDescent="0.4">
      <c r="A26" s="6" t="s">
        <v>134</v>
      </c>
      <c r="B26" s="53" t="s">
        <v>39</v>
      </c>
      <c r="C26" s="6" t="s">
        <v>50</v>
      </c>
      <c r="D26" s="6" t="s">
        <v>198</v>
      </c>
    </row>
    <row r="27" spans="1:4" x14ac:dyDescent="0.4">
      <c r="A27" s="6" t="s">
        <v>103</v>
      </c>
      <c r="B27" s="52" t="s">
        <v>36</v>
      </c>
      <c r="C27" s="6" t="s">
        <v>51</v>
      </c>
      <c r="D27" s="6" t="s">
        <v>199</v>
      </c>
    </row>
    <row r="28" spans="1:4" x14ac:dyDescent="0.4">
      <c r="A28" s="6" t="s">
        <v>200</v>
      </c>
      <c r="B28" s="56" t="s">
        <v>201</v>
      </c>
      <c r="C28" s="6" t="s">
        <v>51</v>
      </c>
      <c r="D28" s="6" t="s">
        <v>202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Phan Thanh, Minh</cp:lastModifiedBy>
  <dcterms:created xsi:type="dcterms:W3CDTF">2021-03-31T13:32:55Z</dcterms:created>
  <dcterms:modified xsi:type="dcterms:W3CDTF">2021-05-06T09:10:33Z</dcterms:modified>
</cp:coreProperties>
</file>