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ImportFiles/"/>
    </mc:Choice>
  </mc:AlternateContent>
  <xr:revisionPtr revIDLastSave="0" documentId="13_ncr:1_{18E767E0-0B64-D24A-A687-5552AC18B6F4}" xr6:coauthVersionLast="46" xr6:coauthVersionMax="46" xr10:uidLastSave="{00000000-0000-0000-0000-000000000000}"/>
  <bookViews>
    <workbookView xWindow="7600" yWindow="5160" windowWidth="37360" windowHeight="21180" xr2:uid="{211A79C5-B985-E94E-B0C1-2BF2BF8B9373}"/>
  </bookViews>
  <sheets>
    <sheet name="Sheet1" sheetId="1" r:id="rId1"/>
    <sheet name="Cat" sheetId="2" r:id="rId2"/>
  </sheets>
  <definedNames>
    <definedName name="_xlnm._FilterDatabase" localSheetId="0" hidden="1">Sheet1!$A$1:$I$916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I7" i="1" s="1"/>
  <c r="G6" i="1"/>
  <c r="I6" i="1" s="1"/>
  <c r="G5" i="1"/>
  <c r="I5" i="1" s="1"/>
  <c r="G4" i="1"/>
  <c r="I4" i="1" s="1"/>
  <c r="C813" i="1"/>
  <c r="G16" i="1"/>
  <c r="I16" i="1" s="1"/>
  <c r="G15" i="1"/>
  <c r="I15" i="1" s="1"/>
  <c r="G814" i="1"/>
  <c r="I814" i="1" s="1"/>
  <c r="G8" i="1"/>
  <c r="I8" i="1" s="1"/>
  <c r="G813" i="1"/>
  <c r="I813" i="1" s="1"/>
  <c r="G842" i="1"/>
  <c r="I842" i="1" s="1"/>
  <c r="C8" i="1"/>
  <c r="C842" i="1"/>
  <c r="C909" i="1"/>
  <c r="E852" i="1"/>
  <c r="G852" i="1" s="1"/>
  <c r="I852" i="1" s="1"/>
  <c r="E879" i="1"/>
  <c r="G879" i="1" s="1"/>
  <c r="I879" i="1" s="1"/>
  <c r="E878" i="1"/>
  <c r="G878" i="1" s="1"/>
  <c r="I878" i="1" s="1"/>
  <c r="E870" i="1"/>
  <c r="G870" i="1" s="1"/>
  <c r="I870" i="1" s="1"/>
  <c r="E861" i="1"/>
  <c r="G861" i="1" s="1"/>
  <c r="I861" i="1" s="1"/>
  <c r="E860" i="1"/>
  <c r="G860" i="1" s="1"/>
  <c r="I860" i="1" s="1"/>
  <c r="E854" i="1"/>
  <c r="G854" i="1" s="1"/>
  <c r="I854" i="1" s="1"/>
  <c r="E877" i="1"/>
  <c r="G877" i="1" s="1"/>
  <c r="I877" i="1" s="1"/>
  <c r="E859" i="1"/>
  <c r="G859" i="1" s="1"/>
  <c r="I859" i="1" s="1"/>
  <c r="E853" i="1"/>
  <c r="G853" i="1" s="1"/>
  <c r="I853" i="1" s="1"/>
  <c r="E812" i="1"/>
  <c r="G812" i="1" s="1"/>
  <c r="I812" i="1" s="1"/>
  <c r="E785" i="1"/>
  <c r="G785" i="1" s="1"/>
  <c r="I785" i="1" s="1"/>
  <c r="E777" i="1"/>
  <c r="G777" i="1" s="1"/>
  <c r="I777" i="1" s="1"/>
  <c r="E771" i="1"/>
  <c r="G771" i="1" s="1"/>
  <c r="I771" i="1" s="1"/>
  <c r="E751" i="1"/>
  <c r="G751" i="1" s="1"/>
  <c r="I751" i="1" s="1"/>
  <c r="E750" i="1"/>
  <c r="G750" i="1" s="1"/>
  <c r="I750" i="1" s="1"/>
  <c r="E739" i="1"/>
  <c r="G739" i="1" s="1"/>
  <c r="I739" i="1" s="1"/>
  <c r="E716" i="1"/>
  <c r="G716" i="1" s="1"/>
  <c r="I716" i="1" s="1"/>
  <c r="E698" i="1"/>
  <c r="G698" i="1" s="1"/>
  <c r="I698" i="1" s="1"/>
  <c r="E697" i="1"/>
  <c r="G697" i="1" s="1"/>
  <c r="I697" i="1" s="1"/>
  <c r="E804" i="1"/>
  <c r="G804" i="1" s="1"/>
  <c r="I804" i="1" s="1"/>
  <c r="E801" i="1"/>
  <c r="G801" i="1" s="1"/>
  <c r="I801" i="1" s="1"/>
  <c r="E755" i="1"/>
  <c r="G755" i="1" s="1"/>
  <c r="I755" i="1" s="1"/>
  <c r="E746" i="1"/>
  <c r="G746" i="1" s="1"/>
  <c r="I746" i="1" s="1"/>
  <c r="E724" i="1"/>
  <c r="G724" i="1" s="1"/>
  <c r="I724" i="1" s="1"/>
  <c r="E722" i="1"/>
  <c r="G722" i="1" s="1"/>
  <c r="I722" i="1" s="1"/>
  <c r="E721" i="1"/>
  <c r="G721" i="1" s="1"/>
  <c r="I721" i="1" s="1"/>
  <c r="E715" i="1"/>
  <c r="G715" i="1" s="1"/>
  <c r="I715" i="1" s="1"/>
  <c r="E805" i="1"/>
  <c r="G805" i="1" s="1"/>
  <c r="I805" i="1" s="1"/>
  <c r="E799" i="1"/>
  <c r="G799" i="1" s="1"/>
  <c r="I799" i="1" s="1"/>
  <c r="E784" i="1"/>
  <c r="G784" i="1" s="1"/>
  <c r="I784" i="1" s="1"/>
  <c r="E783" i="1"/>
  <c r="G783" i="1" s="1"/>
  <c r="I783" i="1" s="1"/>
  <c r="E776" i="1"/>
  <c r="G776" i="1" s="1"/>
  <c r="I776" i="1" s="1"/>
  <c r="E731" i="1"/>
  <c r="G731" i="1" s="1"/>
  <c r="I731" i="1" s="1"/>
  <c r="E714" i="1"/>
  <c r="G714" i="1" s="1"/>
  <c r="I714" i="1" s="1"/>
  <c r="E708" i="1"/>
  <c r="G708" i="1" s="1"/>
  <c r="I708" i="1" s="1"/>
  <c r="E811" i="1"/>
  <c r="G811" i="1" s="1"/>
  <c r="I811" i="1" s="1"/>
  <c r="E800" i="1"/>
  <c r="G800" i="1" s="1"/>
  <c r="I800" i="1" s="1"/>
  <c r="E770" i="1"/>
  <c r="G770" i="1" s="1"/>
  <c r="I770" i="1" s="1"/>
  <c r="E761" i="1"/>
  <c r="G761" i="1" s="1"/>
  <c r="I761" i="1" s="1"/>
  <c r="E749" i="1"/>
  <c r="G749" i="1" s="1"/>
  <c r="I749" i="1" s="1"/>
  <c r="E738" i="1"/>
  <c r="G738" i="1" s="1"/>
  <c r="I738" i="1" s="1"/>
  <c r="E718" i="1"/>
  <c r="G718" i="1" s="1"/>
  <c r="I718" i="1" s="1"/>
  <c r="E713" i="1"/>
  <c r="G713" i="1" s="1"/>
  <c r="I713" i="1" s="1"/>
  <c r="E810" i="1"/>
  <c r="G810" i="1" s="1"/>
  <c r="I810" i="1" s="1"/>
  <c r="E779" i="1"/>
  <c r="G779" i="1" s="1"/>
  <c r="I779" i="1" s="1"/>
  <c r="E737" i="1"/>
  <c r="G737" i="1" s="1"/>
  <c r="I737" i="1" s="1"/>
  <c r="E692" i="1"/>
  <c r="G692" i="1" s="1"/>
  <c r="I692" i="1" s="1"/>
  <c r="E632" i="1"/>
  <c r="G632" i="1" s="1"/>
  <c r="I632" i="1" s="1"/>
  <c r="E555" i="1"/>
  <c r="G555" i="1" s="1"/>
  <c r="I555" i="1" s="1"/>
  <c r="E469" i="1"/>
  <c r="G469" i="1" s="1"/>
  <c r="I469" i="1" s="1"/>
  <c r="E669" i="1"/>
  <c r="G669" i="1" s="1"/>
  <c r="I669" i="1" s="1"/>
  <c r="E639" i="1"/>
  <c r="G639" i="1" s="1"/>
  <c r="I639" i="1" s="1"/>
  <c r="E638" i="1"/>
  <c r="G638" i="1" s="1"/>
  <c r="I638" i="1" s="1"/>
  <c r="E626" i="1"/>
  <c r="G626" i="1" s="1"/>
  <c r="I626" i="1" s="1"/>
  <c r="E622" i="1"/>
  <c r="G622" i="1" s="1"/>
  <c r="I622" i="1" s="1"/>
  <c r="E620" i="1"/>
  <c r="G620" i="1" s="1"/>
  <c r="I620" i="1" s="1"/>
  <c r="E603" i="1"/>
  <c r="G603" i="1" s="1"/>
  <c r="I603" i="1" s="1"/>
  <c r="E596" i="1"/>
  <c r="G596" i="1" s="1"/>
  <c r="I596" i="1" s="1"/>
  <c r="E584" i="1"/>
  <c r="G584" i="1" s="1"/>
  <c r="I584" i="1" s="1"/>
  <c r="E577" i="1"/>
  <c r="G577" i="1" s="1"/>
  <c r="I577" i="1" s="1"/>
  <c r="E576" i="1"/>
  <c r="G576" i="1" s="1"/>
  <c r="I576" i="1" s="1"/>
  <c r="E571" i="1"/>
  <c r="G571" i="1" s="1"/>
  <c r="I571" i="1" s="1"/>
  <c r="E546" i="1"/>
  <c r="G546" i="1" s="1"/>
  <c r="I546" i="1" s="1"/>
  <c r="E542" i="1"/>
  <c r="G542" i="1" s="1"/>
  <c r="I542" i="1" s="1"/>
  <c r="E539" i="1"/>
  <c r="G539" i="1" s="1"/>
  <c r="I539" i="1" s="1"/>
  <c r="E521" i="1"/>
  <c r="G521" i="1" s="1"/>
  <c r="I521" i="1" s="1"/>
  <c r="E510" i="1"/>
  <c r="G510" i="1" s="1"/>
  <c r="I510" i="1" s="1"/>
  <c r="E497" i="1"/>
  <c r="G497" i="1" s="1"/>
  <c r="I497" i="1" s="1"/>
  <c r="E493" i="1"/>
  <c r="G493" i="1" s="1"/>
  <c r="I493" i="1" s="1"/>
  <c r="E475" i="1"/>
  <c r="G475" i="1" s="1"/>
  <c r="I475" i="1" s="1"/>
  <c r="E468" i="1"/>
  <c r="G468" i="1" s="1"/>
  <c r="I468" i="1" s="1"/>
  <c r="E682" i="1"/>
  <c r="G682" i="1" s="1"/>
  <c r="I682" i="1" s="1"/>
  <c r="E618" i="1"/>
  <c r="G618" i="1" s="1"/>
  <c r="I618" i="1" s="1"/>
  <c r="E525" i="1"/>
  <c r="G525" i="1" s="1"/>
  <c r="I525" i="1" s="1"/>
  <c r="E617" i="1"/>
  <c r="G617" i="1" s="1"/>
  <c r="I617" i="1" s="1"/>
  <c r="E545" i="1"/>
  <c r="G545" i="1" s="1"/>
  <c r="I545" i="1" s="1"/>
  <c r="E538" i="1"/>
  <c r="G538" i="1" s="1"/>
  <c r="I538" i="1" s="1"/>
  <c r="E463" i="1"/>
  <c r="G463" i="1" s="1"/>
  <c r="I463" i="1" s="1"/>
  <c r="E464" i="1"/>
  <c r="G464" i="1" s="1"/>
  <c r="I464" i="1" s="1"/>
  <c r="E465" i="1"/>
  <c r="G465" i="1" s="1"/>
  <c r="I465" i="1" s="1"/>
  <c r="E466" i="1"/>
  <c r="G466" i="1" s="1"/>
  <c r="I466" i="1" s="1"/>
  <c r="E467" i="1"/>
  <c r="G467" i="1" s="1"/>
  <c r="I467" i="1" s="1"/>
  <c r="E470" i="1"/>
  <c r="G470" i="1" s="1"/>
  <c r="I470" i="1" s="1"/>
  <c r="E471" i="1"/>
  <c r="G471" i="1" s="1"/>
  <c r="I471" i="1" s="1"/>
  <c r="E472" i="1"/>
  <c r="G472" i="1" s="1"/>
  <c r="I472" i="1" s="1"/>
  <c r="E473" i="1"/>
  <c r="G473" i="1" s="1"/>
  <c r="I473" i="1" s="1"/>
  <c r="E474" i="1"/>
  <c r="G474" i="1" s="1"/>
  <c r="I474" i="1" s="1"/>
  <c r="E479" i="1"/>
  <c r="G479" i="1" s="1"/>
  <c r="I479" i="1" s="1"/>
  <c r="E485" i="1"/>
  <c r="G485" i="1" s="1"/>
  <c r="I485" i="1" s="1"/>
  <c r="E487" i="1"/>
  <c r="G487" i="1" s="1"/>
  <c r="I487" i="1" s="1"/>
  <c r="E490" i="1"/>
  <c r="G490" i="1" s="1"/>
  <c r="I490" i="1" s="1"/>
  <c r="E491" i="1"/>
  <c r="G491" i="1" s="1"/>
  <c r="I491" i="1" s="1"/>
  <c r="E492" i="1"/>
  <c r="G492" i="1" s="1"/>
  <c r="I492" i="1" s="1"/>
  <c r="E494" i="1"/>
  <c r="G494" i="1" s="1"/>
  <c r="I494" i="1" s="1"/>
  <c r="E495" i="1"/>
  <c r="G495" i="1" s="1"/>
  <c r="I495" i="1" s="1"/>
  <c r="E496" i="1"/>
  <c r="G496" i="1" s="1"/>
  <c r="I496" i="1" s="1"/>
  <c r="E498" i="1"/>
  <c r="G498" i="1" s="1"/>
  <c r="I498" i="1" s="1"/>
  <c r="E499" i="1"/>
  <c r="G499" i="1" s="1"/>
  <c r="I499" i="1" s="1"/>
  <c r="E503" i="1"/>
  <c r="G503" i="1" s="1"/>
  <c r="I503" i="1" s="1"/>
  <c r="E504" i="1"/>
  <c r="G504" i="1" s="1"/>
  <c r="I504" i="1" s="1"/>
  <c r="E505" i="1"/>
  <c r="G505" i="1" s="1"/>
  <c r="I505" i="1" s="1"/>
  <c r="E506" i="1"/>
  <c r="G506" i="1" s="1"/>
  <c r="I506" i="1" s="1"/>
  <c r="E507" i="1"/>
  <c r="G507" i="1" s="1"/>
  <c r="I507" i="1" s="1"/>
  <c r="E508" i="1"/>
  <c r="G508" i="1" s="1"/>
  <c r="I508" i="1" s="1"/>
  <c r="E509" i="1"/>
  <c r="G509" i="1" s="1"/>
  <c r="I509" i="1" s="1"/>
  <c r="E515" i="1"/>
  <c r="G515" i="1" s="1"/>
  <c r="I515" i="1" s="1"/>
  <c r="E516" i="1"/>
  <c r="G516" i="1" s="1"/>
  <c r="I516" i="1" s="1"/>
  <c r="E517" i="1"/>
  <c r="G517" i="1" s="1"/>
  <c r="I517" i="1" s="1"/>
  <c r="E518" i="1"/>
  <c r="G518" i="1" s="1"/>
  <c r="I518" i="1" s="1"/>
  <c r="E519" i="1"/>
  <c r="G519" i="1" s="1"/>
  <c r="I519" i="1" s="1"/>
  <c r="E520" i="1"/>
  <c r="G520" i="1" s="1"/>
  <c r="I520" i="1" s="1"/>
  <c r="E522" i="1"/>
  <c r="G522" i="1" s="1"/>
  <c r="I522" i="1" s="1"/>
  <c r="E523" i="1"/>
  <c r="G523" i="1" s="1"/>
  <c r="I523" i="1" s="1"/>
  <c r="E524" i="1"/>
  <c r="G524" i="1" s="1"/>
  <c r="I524" i="1" s="1"/>
  <c r="E529" i="1"/>
  <c r="G529" i="1" s="1"/>
  <c r="I529" i="1" s="1"/>
  <c r="E536" i="1"/>
  <c r="G536" i="1" s="1"/>
  <c r="I536" i="1" s="1"/>
  <c r="E537" i="1"/>
  <c r="G537" i="1" s="1"/>
  <c r="I537" i="1" s="1"/>
  <c r="E540" i="1"/>
  <c r="G540" i="1" s="1"/>
  <c r="I540" i="1" s="1"/>
  <c r="E541" i="1"/>
  <c r="G541" i="1" s="1"/>
  <c r="I541" i="1" s="1"/>
  <c r="E543" i="1"/>
  <c r="G543" i="1" s="1"/>
  <c r="I543" i="1" s="1"/>
  <c r="E544" i="1"/>
  <c r="G544" i="1" s="1"/>
  <c r="I544" i="1" s="1"/>
  <c r="E548" i="1"/>
  <c r="G548" i="1" s="1"/>
  <c r="I548" i="1" s="1"/>
  <c r="E549" i="1"/>
  <c r="G549" i="1" s="1"/>
  <c r="I549" i="1" s="1"/>
  <c r="E550" i="1"/>
  <c r="G550" i="1" s="1"/>
  <c r="I550" i="1" s="1"/>
  <c r="E551" i="1"/>
  <c r="G551" i="1" s="1"/>
  <c r="I551" i="1" s="1"/>
  <c r="E552" i="1"/>
  <c r="G552" i="1" s="1"/>
  <c r="I552" i="1" s="1"/>
  <c r="E553" i="1"/>
  <c r="G553" i="1" s="1"/>
  <c r="I553" i="1" s="1"/>
  <c r="E554" i="1"/>
  <c r="G554" i="1" s="1"/>
  <c r="I554" i="1" s="1"/>
  <c r="E556" i="1"/>
  <c r="G556" i="1" s="1"/>
  <c r="I556" i="1" s="1"/>
  <c r="E566" i="1"/>
  <c r="G566" i="1" s="1"/>
  <c r="I566" i="1" s="1"/>
  <c r="E570" i="1"/>
  <c r="G570" i="1" s="1"/>
  <c r="I570" i="1" s="1"/>
  <c r="E572" i="1"/>
  <c r="G572" i="1" s="1"/>
  <c r="I572" i="1" s="1"/>
  <c r="E573" i="1"/>
  <c r="G573" i="1" s="1"/>
  <c r="I573" i="1" s="1"/>
  <c r="E574" i="1"/>
  <c r="G574" i="1" s="1"/>
  <c r="I574" i="1" s="1"/>
  <c r="E575" i="1"/>
  <c r="G575" i="1" s="1"/>
  <c r="I575" i="1" s="1"/>
  <c r="E578" i="1"/>
  <c r="G578" i="1" s="1"/>
  <c r="I578" i="1" s="1"/>
  <c r="E579" i="1"/>
  <c r="G579" i="1" s="1"/>
  <c r="I579" i="1" s="1"/>
  <c r="E580" i="1"/>
  <c r="G580" i="1" s="1"/>
  <c r="I580" i="1" s="1"/>
  <c r="E581" i="1"/>
  <c r="G581" i="1" s="1"/>
  <c r="I581" i="1" s="1"/>
  <c r="E582" i="1"/>
  <c r="G582" i="1" s="1"/>
  <c r="I582" i="1" s="1"/>
  <c r="E583" i="1"/>
  <c r="G583" i="1" s="1"/>
  <c r="I583" i="1" s="1"/>
  <c r="E585" i="1"/>
  <c r="G585" i="1" s="1"/>
  <c r="I585" i="1" s="1"/>
  <c r="E586" i="1"/>
  <c r="G586" i="1" s="1"/>
  <c r="I586" i="1" s="1"/>
  <c r="E587" i="1"/>
  <c r="G587" i="1" s="1"/>
  <c r="I587" i="1" s="1"/>
  <c r="E588" i="1"/>
  <c r="G588" i="1" s="1"/>
  <c r="I588" i="1" s="1"/>
  <c r="E589" i="1"/>
  <c r="G589" i="1" s="1"/>
  <c r="I589" i="1" s="1"/>
  <c r="E593" i="1"/>
  <c r="G593" i="1" s="1"/>
  <c r="I593" i="1" s="1"/>
  <c r="E594" i="1"/>
  <c r="G594" i="1" s="1"/>
  <c r="I594" i="1" s="1"/>
  <c r="E595" i="1"/>
  <c r="G595" i="1" s="1"/>
  <c r="I595" i="1" s="1"/>
  <c r="E597" i="1"/>
  <c r="G597" i="1" s="1"/>
  <c r="I597" i="1" s="1"/>
  <c r="E599" i="1"/>
  <c r="G599" i="1" s="1"/>
  <c r="I599" i="1" s="1"/>
  <c r="E600" i="1"/>
  <c r="G600" i="1" s="1"/>
  <c r="I600" i="1" s="1"/>
  <c r="E601" i="1"/>
  <c r="G601" i="1" s="1"/>
  <c r="I601" i="1" s="1"/>
  <c r="E602" i="1"/>
  <c r="G602" i="1" s="1"/>
  <c r="I602" i="1" s="1"/>
  <c r="E604" i="1"/>
  <c r="G604" i="1" s="1"/>
  <c r="I604" i="1" s="1"/>
  <c r="E605" i="1"/>
  <c r="G605" i="1" s="1"/>
  <c r="I605" i="1" s="1"/>
  <c r="E606" i="1"/>
  <c r="G606" i="1" s="1"/>
  <c r="I606" i="1" s="1"/>
  <c r="E607" i="1"/>
  <c r="G607" i="1" s="1"/>
  <c r="I607" i="1" s="1"/>
  <c r="E608" i="1"/>
  <c r="G608" i="1" s="1"/>
  <c r="I608" i="1" s="1"/>
  <c r="E609" i="1"/>
  <c r="G609" i="1" s="1"/>
  <c r="I609" i="1" s="1"/>
  <c r="E610" i="1"/>
  <c r="G610" i="1" s="1"/>
  <c r="I610" i="1" s="1"/>
  <c r="E611" i="1"/>
  <c r="G611" i="1" s="1"/>
  <c r="I611" i="1" s="1"/>
  <c r="E612" i="1"/>
  <c r="G612" i="1" s="1"/>
  <c r="I612" i="1" s="1"/>
  <c r="E613" i="1"/>
  <c r="G613" i="1" s="1"/>
  <c r="I613" i="1" s="1"/>
  <c r="E619" i="1"/>
  <c r="G619" i="1" s="1"/>
  <c r="I619" i="1" s="1"/>
  <c r="E621" i="1"/>
  <c r="G621" i="1" s="1"/>
  <c r="I621" i="1" s="1"/>
  <c r="E623" i="1"/>
  <c r="G623" i="1" s="1"/>
  <c r="I623" i="1" s="1"/>
  <c r="E624" i="1"/>
  <c r="G624" i="1" s="1"/>
  <c r="I624" i="1" s="1"/>
  <c r="E625" i="1"/>
  <c r="G625" i="1" s="1"/>
  <c r="I625" i="1" s="1"/>
  <c r="E627" i="1"/>
  <c r="G627" i="1" s="1"/>
  <c r="I627" i="1" s="1"/>
  <c r="E628" i="1"/>
  <c r="G628" i="1" s="1"/>
  <c r="I628" i="1" s="1"/>
  <c r="E630" i="1"/>
  <c r="G630" i="1" s="1"/>
  <c r="I630" i="1" s="1"/>
  <c r="E631" i="1"/>
  <c r="G631" i="1" s="1"/>
  <c r="I631" i="1" s="1"/>
  <c r="E634" i="1"/>
  <c r="G634" i="1" s="1"/>
  <c r="I634" i="1" s="1"/>
  <c r="E635" i="1"/>
  <c r="G635" i="1" s="1"/>
  <c r="I635" i="1" s="1"/>
  <c r="E636" i="1"/>
  <c r="G636" i="1" s="1"/>
  <c r="I636" i="1" s="1"/>
  <c r="E637" i="1"/>
  <c r="G637" i="1" s="1"/>
  <c r="I637" i="1" s="1"/>
  <c r="E643" i="1"/>
  <c r="G643" i="1" s="1"/>
  <c r="I643" i="1" s="1"/>
  <c r="E660" i="1"/>
  <c r="G660" i="1" s="1"/>
  <c r="I660" i="1" s="1"/>
  <c r="E662" i="1"/>
  <c r="G662" i="1" s="1"/>
  <c r="I662" i="1" s="1"/>
  <c r="E663" i="1"/>
  <c r="G663" i="1" s="1"/>
  <c r="I663" i="1" s="1"/>
  <c r="E670" i="1"/>
  <c r="G670" i="1" s="1"/>
  <c r="I670" i="1" s="1"/>
  <c r="E671" i="1"/>
  <c r="G671" i="1" s="1"/>
  <c r="I671" i="1" s="1"/>
  <c r="E673" i="1"/>
  <c r="G673" i="1" s="1"/>
  <c r="I673" i="1" s="1"/>
  <c r="E680" i="1"/>
  <c r="G680" i="1" s="1"/>
  <c r="I680" i="1" s="1"/>
  <c r="E681" i="1"/>
  <c r="G681" i="1" s="1"/>
  <c r="I681" i="1" s="1"/>
  <c r="E690" i="1"/>
  <c r="G690" i="1" s="1"/>
  <c r="I690" i="1" s="1"/>
  <c r="E462" i="1"/>
  <c r="G462" i="1" s="1"/>
  <c r="I462" i="1" s="1"/>
  <c r="G389" i="1"/>
  <c r="I389" i="1" s="1"/>
  <c r="G292" i="1"/>
  <c r="I292" i="1" s="1"/>
  <c r="G450" i="1"/>
  <c r="I450" i="1" s="1"/>
  <c r="G445" i="1"/>
  <c r="I445" i="1" s="1"/>
  <c r="G428" i="1"/>
  <c r="I428" i="1" s="1"/>
  <c r="G400" i="1"/>
  <c r="I400" i="1" s="1"/>
  <c r="G377" i="1"/>
  <c r="I377" i="1" s="1"/>
  <c r="G372" i="1"/>
  <c r="I372" i="1" s="1"/>
  <c r="G358" i="1"/>
  <c r="I358" i="1" s="1"/>
  <c r="G345" i="1"/>
  <c r="I345" i="1" s="1"/>
  <c r="G331" i="1"/>
  <c r="I331" i="1" s="1"/>
  <c r="G324" i="1"/>
  <c r="I324" i="1" s="1"/>
  <c r="G296" i="1"/>
  <c r="I296" i="1" s="1"/>
  <c r="G288" i="1"/>
  <c r="I288" i="1" s="1"/>
  <c r="G444" i="1"/>
  <c r="I444" i="1" s="1"/>
  <c r="G443" i="1"/>
  <c r="I443" i="1" s="1"/>
  <c r="G413" i="1"/>
  <c r="I413" i="1" s="1"/>
  <c r="G405" i="1"/>
  <c r="I405" i="1" s="1"/>
  <c r="G381" i="1"/>
  <c r="I381" i="1" s="1"/>
  <c r="G315" i="1"/>
  <c r="I315" i="1" s="1"/>
  <c r="G311" i="1"/>
  <c r="I311" i="1" s="1"/>
  <c r="G426" i="1"/>
  <c r="I426" i="1" s="1"/>
  <c r="G344" i="1"/>
  <c r="I344" i="1" s="1"/>
  <c r="G330" i="1"/>
  <c r="I330" i="1" s="1"/>
  <c r="G323" i="1"/>
  <c r="I323" i="1" s="1"/>
  <c r="G287" i="1"/>
  <c r="I287" i="1" s="1"/>
  <c r="G453" i="1"/>
  <c r="I453" i="1" s="1"/>
  <c r="G452" i="1"/>
  <c r="I452" i="1" s="1"/>
  <c r="G446" i="1"/>
  <c r="I446" i="1" s="1"/>
  <c r="G442" i="1"/>
  <c r="I442" i="1" s="1"/>
  <c r="G441" i="1"/>
  <c r="I441" i="1" s="1"/>
  <c r="G440" i="1"/>
  <c r="I440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7" i="1"/>
  <c r="I427" i="1" s="1"/>
  <c r="G425" i="1"/>
  <c r="I425" i="1" s="1"/>
  <c r="G423" i="1"/>
  <c r="I423" i="1" s="1"/>
  <c r="G419" i="1"/>
  <c r="I419" i="1" s="1"/>
  <c r="G418" i="1"/>
  <c r="I418" i="1" s="1"/>
  <c r="G417" i="1"/>
  <c r="I417" i="1" s="1"/>
  <c r="G415" i="1"/>
  <c r="I415" i="1" s="1"/>
  <c r="G414" i="1"/>
  <c r="I414" i="1" s="1"/>
  <c r="G412" i="1"/>
  <c r="I412" i="1" s="1"/>
  <c r="G411" i="1"/>
  <c r="I411" i="1" s="1"/>
  <c r="G410" i="1"/>
  <c r="I410" i="1" s="1"/>
  <c r="G409" i="1"/>
  <c r="I409" i="1" s="1"/>
  <c r="G404" i="1"/>
  <c r="I404" i="1" s="1"/>
  <c r="G399" i="1"/>
  <c r="I399" i="1" s="1"/>
  <c r="G398" i="1"/>
  <c r="I398" i="1" s="1"/>
  <c r="G395" i="1"/>
  <c r="I395" i="1" s="1"/>
  <c r="G391" i="1"/>
  <c r="I391" i="1" s="1"/>
  <c r="G390" i="1"/>
  <c r="I390" i="1" s="1"/>
  <c r="G379" i="1"/>
  <c r="I379" i="1" s="1"/>
  <c r="G378" i="1"/>
  <c r="I378" i="1" s="1"/>
  <c r="G376" i="1"/>
  <c r="I376" i="1" s="1"/>
  <c r="G375" i="1"/>
  <c r="I375" i="1" s="1"/>
  <c r="G374" i="1"/>
  <c r="I374" i="1" s="1"/>
  <c r="G373" i="1"/>
  <c r="I373" i="1" s="1"/>
  <c r="G371" i="1"/>
  <c r="I371" i="1" s="1"/>
  <c r="G370" i="1"/>
  <c r="I370" i="1" s="1"/>
  <c r="G369" i="1"/>
  <c r="I369" i="1" s="1"/>
  <c r="G368" i="1"/>
  <c r="I368" i="1" s="1"/>
  <c r="G366" i="1"/>
  <c r="I366" i="1" s="1"/>
  <c r="G365" i="1"/>
  <c r="I365" i="1" s="1"/>
  <c r="G364" i="1"/>
  <c r="I364" i="1" s="1"/>
  <c r="G357" i="1"/>
  <c r="I357" i="1" s="1"/>
  <c r="G356" i="1"/>
  <c r="I356" i="1" s="1"/>
  <c r="G352" i="1"/>
  <c r="I352" i="1" s="1"/>
  <c r="G351" i="1"/>
  <c r="I351" i="1" s="1"/>
  <c r="G343" i="1"/>
  <c r="I343" i="1" s="1"/>
  <c r="G336" i="1"/>
  <c r="I336" i="1" s="1"/>
  <c r="G335" i="1"/>
  <c r="I335" i="1" s="1"/>
  <c r="G334" i="1"/>
  <c r="I334" i="1" s="1"/>
  <c r="G329" i="1"/>
  <c r="I329" i="1" s="1"/>
  <c r="G328" i="1"/>
  <c r="I328" i="1" s="1"/>
  <c r="G322" i="1"/>
  <c r="I322" i="1" s="1"/>
  <c r="G321" i="1"/>
  <c r="I321" i="1" s="1"/>
  <c r="G320" i="1"/>
  <c r="I320" i="1" s="1"/>
  <c r="G319" i="1"/>
  <c r="I319" i="1" s="1"/>
  <c r="G310" i="1"/>
  <c r="I310" i="1" s="1"/>
  <c r="G307" i="1"/>
  <c r="I307" i="1" s="1"/>
  <c r="G306" i="1"/>
  <c r="I306" i="1" s="1"/>
  <c r="G298" i="1"/>
  <c r="I298" i="1" s="1"/>
  <c r="G295" i="1"/>
  <c r="I295" i="1" s="1"/>
  <c r="G294" i="1"/>
  <c r="I294" i="1" s="1"/>
  <c r="G293" i="1" l="1"/>
  <c r="I293" i="1" s="1"/>
  <c r="G3" i="1"/>
  <c r="I3" i="1" s="1"/>
  <c r="G32" i="1"/>
  <c r="I32" i="1" s="1"/>
  <c r="G31" i="1"/>
  <c r="I31" i="1" s="1"/>
  <c r="G30" i="1"/>
  <c r="I30" i="1" s="1"/>
  <c r="G29" i="1"/>
  <c r="I29" i="1" s="1"/>
  <c r="G71" i="1"/>
  <c r="I71" i="1" s="1"/>
  <c r="G2" i="1"/>
  <c r="C2" i="1"/>
  <c r="G66" i="1"/>
  <c r="I66" i="1" s="1"/>
  <c r="G65" i="1"/>
  <c r="I65" i="1" s="1"/>
  <c r="G64" i="1"/>
  <c r="I64" i="1" s="1"/>
  <c r="G28" i="1"/>
  <c r="I28" i="1" s="1"/>
  <c r="G27" i="1"/>
  <c r="I27" i="1" s="1"/>
  <c r="G26" i="1"/>
  <c r="I26" i="1" s="1"/>
  <c r="G25" i="1"/>
  <c r="I25" i="1" s="1"/>
  <c r="G34" i="1"/>
  <c r="I34" i="1" s="1"/>
  <c r="G63" i="1"/>
  <c r="I63" i="1" s="1"/>
  <c r="G70" i="1"/>
  <c r="I70" i="1" s="1"/>
  <c r="G72" i="1"/>
  <c r="I72" i="1" s="1"/>
  <c r="G83" i="1"/>
  <c r="I83" i="1" s="1"/>
  <c r="G46" i="1"/>
  <c r="I46" i="1" s="1"/>
  <c r="G45" i="1"/>
  <c r="I45" i="1" s="1"/>
  <c r="G44" i="1"/>
  <c r="I44" i="1" s="1"/>
  <c r="G51" i="1"/>
  <c r="I51" i="1" s="1"/>
  <c r="G50" i="1"/>
  <c r="I50" i="1" s="1"/>
  <c r="G54" i="1"/>
  <c r="I54" i="1" s="1"/>
  <c r="G57" i="1"/>
  <c r="I57" i="1" s="1"/>
  <c r="G59" i="1"/>
  <c r="I59" i="1" s="1"/>
  <c r="G58" i="1"/>
  <c r="I58" i="1" s="1"/>
  <c r="G60" i="1"/>
  <c r="I60" i="1" s="1"/>
  <c r="G61" i="1"/>
  <c r="I61" i="1" s="1"/>
  <c r="G67" i="1"/>
  <c r="I67" i="1" s="1"/>
  <c r="G69" i="1"/>
  <c r="I69" i="1" s="1"/>
  <c r="G68" i="1"/>
  <c r="C68" i="1"/>
  <c r="G22" i="1"/>
  <c r="I22" i="1" s="1"/>
  <c r="G21" i="1"/>
  <c r="I21" i="1" s="1"/>
  <c r="G24" i="1"/>
  <c r="I24" i="1" s="1"/>
  <c r="G23" i="1"/>
  <c r="I23" i="1" s="1"/>
  <c r="C35" i="1"/>
  <c r="G18" i="1"/>
  <c r="I18" i="1" s="1"/>
  <c r="G17" i="1"/>
  <c r="I17" i="1" s="1"/>
  <c r="G20" i="1"/>
  <c r="I20" i="1" s="1"/>
  <c r="G53" i="1"/>
  <c r="I53" i="1" s="1"/>
  <c r="G52" i="1"/>
  <c r="I52" i="1" s="1"/>
  <c r="G56" i="1"/>
  <c r="I56" i="1" s="1"/>
  <c r="G14" i="1"/>
  <c r="I14" i="1" s="1"/>
  <c r="G13" i="1"/>
  <c r="I13" i="1" s="1"/>
  <c r="G19" i="1"/>
  <c r="I19" i="1" s="1"/>
  <c r="G33" i="1"/>
  <c r="I33" i="1" s="1"/>
  <c r="G43" i="1"/>
  <c r="G42" i="1"/>
  <c r="G40" i="1"/>
  <c r="I40" i="1" s="1"/>
  <c r="G41" i="1"/>
  <c r="G39" i="1"/>
  <c r="C41" i="1"/>
  <c r="C42" i="1" s="1"/>
  <c r="G36" i="1"/>
  <c r="I36" i="1" s="1"/>
  <c r="G35" i="1"/>
  <c r="G48" i="1"/>
  <c r="I48" i="1" s="1"/>
  <c r="G47" i="1"/>
  <c r="I47" i="1" s="1"/>
  <c r="G49" i="1"/>
  <c r="I49" i="1" s="1"/>
  <c r="G55" i="1"/>
  <c r="I55" i="1" s="1"/>
  <c r="G62" i="1"/>
  <c r="I62" i="1" s="1"/>
  <c r="G38" i="1"/>
  <c r="I38" i="1" s="1"/>
  <c r="G37" i="1"/>
  <c r="I37" i="1" s="1"/>
  <c r="B47" i="1"/>
  <c r="G12" i="1"/>
  <c r="I12" i="1" s="1"/>
  <c r="G11" i="1"/>
  <c r="I11" i="1" s="1"/>
  <c r="G10" i="1"/>
  <c r="I10" i="1" s="1"/>
  <c r="G9" i="1"/>
  <c r="I9" i="1" s="1"/>
  <c r="G850" i="1"/>
  <c r="I850" i="1" s="1"/>
  <c r="I2" i="1" l="1"/>
  <c r="I41" i="1"/>
  <c r="I68" i="1"/>
  <c r="C43" i="1"/>
  <c r="I35" i="1"/>
  <c r="C39" i="1"/>
  <c r="I39" i="1" s="1"/>
  <c r="I42" i="1"/>
  <c r="I43" i="1"/>
  <c r="G848" i="1" l="1"/>
  <c r="I848" i="1" s="1"/>
  <c r="G884" i="1"/>
  <c r="I884" i="1" s="1"/>
  <c r="G916" i="1"/>
  <c r="I916" i="1" s="1"/>
  <c r="G914" i="1"/>
  <c r="I914" i="1" s="1"/>
  <c r="G913" i="1"/>
  <c r="I913" i="1" s="1"/>
  <c r="G915" i="1"/>
  <c r="I915" i="1" s="1"/>
  <c r="G902" i="1"/>
  <c r="I902" i="1" s="1"/>
  <c r="G887" i="1"/>
  <c r="I887" i="1" s="1"/>
  <c r="G903" i="1"/>
  <c r="I903" i="1" s="1"/>
  <c r="G901" i="1"/>
  <c r="I901" i="1" s="1"/>
  <c r="G874" i="1"/>
  <c r="I874" i="1" s="1"/>
  <c r="G855" i="1"/>
  <c r="I855" i="1" s="1"/>
  <c r="G845" i="1"/>
  <c r="I845" i="1" s="1"/>
  <c r="G803" i="1"/>
  <c r="I803" i="1" s="1"/>
  <c r="G778" i="1"/>
  <c r="I778" i="1" s="1"/>
  <c r="G759" i="1"/>
  <c r="I759" i="1" s="1"/>
  <c r="G691" i="1"/>
  <c r="I691" i="1" s="1"/>
  <c r="G733" i="1"/>
  <c r="I733" i="1" s="1"/>
  <c r="G732" i="1"/>
  <c r="I732" i="1" s="1"/>
  <c r="G720" i="1"/>
  <c r="I720" i="1" s="1"/>
  <c r="G696" i="1"/>
  <c r="I696" i="1" s="1"/>
  <c r="G657" i="1"/>
  <c r="I657" i="1" s="1"/>
  <c r="G688" i="1"/>
  <c r="I688" i="1" s="1"/>
  <c r="G629" i="1"/>
  <c r="I629" i="1" s="1"/>
  <c r="G689" i="1"/>
  <c r="I689" i="1" s="1"/>
  <c r="G664" i="1"/>
  <c r="I664" i="1" s="1"/>
  <c r="G598" i="1"/>
  <c r="I598" i="1" s="1"/>
  <c r="G592" i="1"/>
  <c r="I592" i="1" s="1"/>
  <c r="G591" i="1"/>
  <c r="I591" i="1" s="1"/>
  <c r="G514" i="1"/>
  <c r="I514" i="1" s="1"/>
  <c r="G513" i="1"/>
  <c r="I513" i="1" s="1"/>
  <c r="G388" i="1"/>
  <c r="I388" i="1" s="1"/>
  <c r="G408" i="1"/>
  <c r="I408" i="1" s="1"/>
  <c r="G421" i="1"/>
  <c r="I421" i="1" s="1"/>
  <c r="G407" i="1"/>
  <c r="I407" i="1" s="1"/>
  <c r="G424" i="1"/>
  <c r="I424" i="1" s="1"/>
  <c r="G297" i="1"/>
  <c r="I297" i="1" s="1"/>
  <c r="G309" i="1"/>
  <c r="I309" i="1" s="1"/>
  <c r="G367" i="1"/>
  <c r="I367" i="1" s="1"/>
  <c r="G348" i="1"/>
  <c r="I348" i="1" s="1"/>
  <c r="G308" i="1"/>
  <c r="I308" i="1" s="1"/>
  <c r="G305" i="1"/>
  <c r="I305" i="1" s="1"/>
  <c r="G304" i="1"/>
  <c r="I304" i="1" s="1"/>
  <c r="G851" i="1"/>
  <c r="I851" i="1" s="1"/>
  <c r="G849" i="1"/>
  <c r="I849" i="1" s="1"/>
  <c r="G865" i="1"/>
  <c r="I865" i="1" s="1"/>
  <c r="G864" i="1"/>
  <c r="I864" i="1" s="1"/>
  <c r="G892" i="1"/>
  <c r="I892" i="1" s="1"/>
  <c r="G891" i="1"/>
  <c r="I891" i="1" s="1"/>
  <c r="G890" i="1"/>
  <c r="I890" i="1" s="1"/>
  <c r="G875" i="1"/>
  <c r="I875" i="1" s="1"/>
  <c r="G873" i="1"/>
  <c r="I873" i="1" s="1"/>
  <c r="G872" i="1"/>
  <c r="I872" i="1" s="1"/>
  <c r="G871" i="1"/>
  <c r="I871" i="1" s="1"/>
  <c r="G869" i="1"/>
  <c r="I869" i="1" s="1"/>
  <c r="G868" i="1"/>
  <c r="I868" i="1" s="1"/>
  <c r="G900" i="1"/>
  <c r="I900" i="1" s="1"/>
  <c r="G899" i="1"/>
  <c r="I899" i="1" s="1"/>
  <c r="G898" i="1"/>
  <c r="I898" i="1" s="1"/>
  <c r="G866" i="1"/>
  <c r="I866" i="1" s="1"/>
  <c r="G883" i="1"/>
  <c r="I883" i="1" s="1"/>
  <c r="G882" i="1"/>
  <c r="I882" i="1" s="1"/>
  <c r="G881" i="1"/>
  <c r="I881" i="1" s="1"/>
  <c r="G880" i="1"/>
  <c r="I880" i="1" s="1"/>
  <c r="G876" i="1"/>
  <c r="I876" i="1" s="1"/>
  <c r="G886" i="1"/>
  <c r="I886" i="1" s="1"/>
  <c r="G885" i="1"/>
  <c r="I885" i="1" s="1"/>
  <c r="G867" i="1"/>
  <c r="I867" i="1" s="1"/>
  <c r="G889" i="1"/>
  <c r="I889" i="1" s="1"/>
  <c r="G888" i="1"/>
  <c r="I888" i="1" s="1"/>
  <c r="G893" i="1"/>
  <c r="I893" i="1" s="1"/>
  <c r="G895" i="1"/>
  <c r="I895" i="1" s="1"/>
  <c r="G894" i="1"/>
  <c r="I894" i="1" s="1"/>
  <c r="G897" i="1"/>
  <c r="I897" i="1" s="1"/>
  <c r="G896" i="1"/>
  <c r="I896" i="1" s="1"/>
  <c r="G829" i="1" l="1"/>
  <c r="I829" i="1" s="1"/>
  <c r="G828" i="1"/>
  <c r="I828" i="1" s="1"/>
  <c r="G827" i="1"/>
  <c r="I827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26" i="1"/>
  <c r="I826" i="1" s="1"/>
  <c r="G825" i="1"/>
  <c r="I825" i="1" s="1"/>
  <c r="G824" i="1"/>
  <c r="I824" i="1" s="1"/>
  <c r="G843" i="1"/>
  <c r="I843" i="1" s="1"/>
  <c r="G833" i="1"/>
  <c r="I833" i="1" s="1"/>
  <c r="G832" i="1"/>
  <c r="I832" i="1" s="1"/>
  <c r="G831" i="1"/>
  <c r="I831" i="1" s="1"/>
  <c r="G823" i="1"/>
  <c r="I823" i="1" s="1"/>
  <c r="G822" i="1"/>
  <c r="I822" i="1" s="1"/>
  <c r="G863" i="1"/>
  <c r="I863" i="1" s="1"/>
  <c r="G862" i="1"/>
  <c r="I862" i="1" s="1"/>
  <c r="G857" i="1"/>
  <c r="I857" i="1" s="1"/>
  <c r="G856" i="1"/>
  <c r="I856" i="1" s="1"/>
  <c r="G844" i="1"/>
  <c r="I844" i="1" s="1"/>
  <c r="G835" i="1"/>
  <c r="I835" i="1" s="1"/>
  <c r="G834" i="1"/>
  <c r="I834" i="1" s="1"/>
  <c r="G830" i="1"/>
  <c r="I830" i="1" s="1"/>
  <c r="G847" i="1"/>
  <c r="I847" i="1" s="1"/>
  <c r="G846" i="1"/>
  <c r="I846" i="1" s="1"/>
  <c r="G858" i="1"/>
  <c r="I858" i="1" s="1"/>
  <c r="G782" i="1"/>
  <c r="I782" i="1" s="1"/>
  <c r="G781" i="1"/>
  <c r="I781" i="1" s="1"/>
  <c r="G796" i="1"/>
  <c r="I796" i="1" s="1"/>
  <c r="G795" i="1"/>
  <c r="I795" i="1" s="1"/>
  <c r="G806" i="1"/>
  <c r="I806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98" i="1"/>
  <c r="I798" i="1" s="1"/>
  <c r="G797" i="1"/>
  <c r="I797" i="1" s="1"/>
  <c r="G802" i="1"/>
  <c r="I802" i="1" s="1"/>
  <c r="G808" i="1"/>
  <c r="I808" i="1" s="1"/>
  <c r="G807" i="1"/>
  <c r="I807" i="1" s="1"/>
  <c r="G809" i="1"/>
  <c r="I809" i="1" s="1"/>
  <c r="G818" i="1"/>
  <c r="I818" i="1" s="1"/>
  <c r="G820" i="1"/>
  <c r="I820" i="1" s="1"/>
  <c r="G819" i="1"/>
  <c r="I819" i="1" s="1"/>
  <c r="G817" i="1"/>
  <c r="I817" i="1" s="1"/>
  <c r="G816" i="1"/>
  <c r="I816" i="1" s="1"/>
  <c r="G815" i="1"/>
  <c r="I815" i="1" s="1"/>
  <c r="G821" i="1"/>
  <c r="I821" i="1" s="1"/>
  <c r="G735" i="1" l="1"/>
  <c r="I735" i="1" s="1"/>
  <c r="G734" i="1"/>
  <c r="I734" i="1" s="1"/>
  <c r="G745" i="1"/>
  <c r="I745" i="1" s="1"/>
  <c r="G744" i="1"/>
  <c r="I744" i="1" s="1"/>
  <c r="G760" i="1"/>
  <c r="I760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75" i="1"/>
  <c r="I775" i="1" s="1"/>
  <c r="G774" i="1"/>
  <c r="I774" i="1" s="1"/>
  <c r="G773" i="1"/>
  <c r="I773" i="1" s="1"/>
  <c r="G743" i="1"/>
  <c r="I743" i="1" s="1"/>
  <c r="G741" i="1"/>
  <c r="I741" i="1" s="1"/>
  <c r="G748" i="1"/>
  <c r="I748" i="1" s="1"/>
  <c r="G754" i="1"/>
  <c r="I754" i="1" s="1"/>
  <c r="G756" i="1"/>
  <c r="I756" i="1" s="1"/>
  <c r="G758" i="1"/>
  <c r="I758" i="1" s="1"/>
  <c r="G757" i="1"/>
  <c r="I757" i="1" s="1"/>
  <c r="G762" i="1"/>
  <c r="I762" i="1" s="1"/>
  <c r="G747" i="1"/>
  <c r="I747" i="1" s="1"/>
  <c r="G753" i="1"/>
  <c r="I753" i="1" s="1"/>
  <c r="G752" i="1"/>
  <c r="I752" i="1" s="1"/>
  <c r="G742" i="1"/>
  <c r="I742" i="1" s="1"/>
  <c r="G740" i="1"/>
  <c r="I740" i="1" s="1"/>
  <c r="G787" i="1"/>
  <c r="I787" i="1" s="1"/>
  <c r="G786" i="1"/>
  <c r="I786" i="1" s="1"/>
  <c r="G769" i="1"/>
  <c r="I769" i="1" s="1"/>
  <c r="G772" i="1"/>
  <c r="I772" i="1" s="1"/>
  <c r="G780" i="1"/>
  <c r="I780" i="1" s="1"/>
  <c r="G702" i="1" l="1"/>
  <c r="I702" i="1" s="1"/>
  <c r="C705" i="1"/>
  <c r="I705" i="1" s="1"/>
  <c r="G712" i="1"/>
  <c r="I712" i="1" s="1"/>
  <c r="G711" i="1"/>
  <c r="I711" i="1" s="1"/>
  <c r="G710" i="1"/>
  <c r="I710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3" i="1"/>
  <c r="I723" i="1" s="1"/>
  <c r="G685" i="1"/>
  <c r="I685" i="1" s="1"/>
  <c r="G684" i="1"/>
  <c r="I684" i="1" s="1"/>
  <c r="G683" i="1"/>
  <c r="I683" i="1" s="1"/>
  <c r="G695" i="1"/>
  <c r="I695" i="1" s="1"/>
  <c r="G694" i="1"/>
  <c r="I694" i="1" s="1"/>
  <c r="G693" i="1"/>
  <c r="I693" i="1" s="1"/>
  <c r="G707" i="1"/>
  <c r="I707" i="1" s="1"/>
  <c r="G706" i="1"/>
  <c r="I706" i="1" s="1"/>
  <c r="G704" i="1"/>
  <c r="I704" i="1" s="1"/>
  <c r="G703" i="1"/>
  <c r="I703" i="1" s="1"/>
  <c r="G701" i="1"/>
  <c r="I701" i="1" s="1"/>
  <c r="G700" i="1"/>
  <c r="I700" i="1" s="1"/>
  <c r="G717" i="1"/>
  <c r="I717" i="1" s="1"/>
  <c r="G709" i="1"/>
  <c r="I709" i="1" s="1"/>
  <c r="G699" i="1"/>
  <c r="I699" i="1" s="1"/>
  <c r="G719" i="1"/>
  <c r="I719" i="1" s="1"/>
  <c r="G736" i="1"/>
  <c r="I736" i="1" s="1"/>
  <c r="G687" i="1"/>
  <c r="I687" i="1" s="1"/>
  <c r="G686" i="1"/>
  <c r="I686" i="1" s="1"/>
  <c r="G642" i="1"/>
  <c r="I642" i="1" s="1"/>
  <c r="G656" i="1" l="1"/>
  <c r="I656" i="1" s="1"/>
  <c r="G655" i="1"/>
  <c r="I655" i="1" s="1"/>
  <c r="G641" i="1"/>
  <c r="I641" i="1" s="1"/>
  <c r="G640" i="1"/>
  <c r="I640" i="1" s="1"/>
  <c r="G652" i="1"/>
  <c r="I652" i="1" s="1"/>
  <c r="G651" i="1"/>
  <c r="I651" i="1" s="1"/>
  <c r="G668" i="1"/>
  <c r="I668" i="1" s="1"/>
  <c r="G667" i="1"/>
  <c r="I667" i="1" s="1"/>
  <c r="G666" i="1"/>
  <c r="I666" i="1" s="1"/>
  <c r="G672" i="1"/>
  <c r="I672" i="1" s="1"/>
  <c r="G661" i="1"/>
  <c r="I661" i="1" s="1"/>
  <c r="G650" i="1"/>
  <c r="I650" i="1" s="1"/>
  <c r="G649" i="1"/>
  <c r="I649" i="1" s="1"/>
  <c r="G648" i="1"/>
  <c r="I648" i="1" s="1"/>
  <c r="G676" i="1"/>
  <c r="I676" i="1" s="1"/>
  <c r="G675" i="1"/>
  <c r="I675" i="1" s="1"/>
  <c r="G674" i="1"/>
  <c r="I674" i="1" s="1"/>
  <c r="G679" i="1"/>
  <c r="I679" i="1" s="1"/>
  <c r="G678" i="1"/>
  <c r="I678" i="1" s="1"/>
  <c r="G677" i="1"/>
  <c r="I677" i="1" s="1"/>
  <c r="G647" i="1"/>
  <c r="I647" i="1" s="1"/>
  <c r="G646" i="1"/>
  <c r="I646" i="1" s="1"/>
  <c r="G645" i="1"/>
  <c r="I645" i="1" s="1"/>
  <c r="G644" i="1"/>
  <c r="I644" i="1" s="1"/>
  <c r="G654" i="1"/>
  <c r="I654" i="1" s="1"/>
  <c r="G653" i="1"/>
  <c r="I653" i="1" s="1"/>
  <c r="G659" i="1"/>
  <c r="I659" i="1" s="1"/>
  <c r="G658" i="1"/>
  <c r="I658" i="1" s="1"/>
  <c r="G665" i="1"/>
  <c r="I665" i="1" s="1"/>
  <c r="K24" i="1" l="1"/>
  <c r="K28" i="1"/>
  <c r="K27" i="1"/>
  <c r="K26" i="1"/>
  <c r="K23" i="1"/>
  <c r="K22" i="1"/>
  <c r="K21" i="1"/>
  <c r="G565" i="1"/>
  <c r="I565" i="1" s="1"/>
  <c r="G564" i="1"/>
  <c r="I564" i="1" s="1"/>
  <c r="G535" i="1"/>
  <c r="I535" i="1" s="1"/>
  <c r="G534" i="1"/>
  <c r="I534" i="1" s="1"/>
  <c r="G563" i="1"/>
  <c r="I563" i="1" s="1"/>
  <c r="G562" i="1"/>
  <c r="I562" i="1" s="1"/>
  <c r="G616" i="1"/>
  <c r="I616" i="1" s="1"/>
  <c r="G615" i="1"/>
  <c r="I615" i="1" s="1"/>
  <c r="G614" i="1"/>
  <c r="I614" i="1" s="1"/>
  <c r="G533" i="1"/>
  <c r="I533" i="1" s="1"/>
  <c r="G532" i="1"/>
  <c r="I532" i="1" s="1"/>
  <c r="G531" i="1"/>
  <c r="I531" i="1" s="1"/>
  <c r="G569" i="1"/>
  <c r="I569" i="1" s="1"/>
  <c r="B563" i="1"/>
  <c r="G547" i="1"/>
  <c r="I547" i="1" s="1"/>
  <c r="G561" i="1"/>
  <c r="I561" i="1" s="1"/>
  <c r="G560" i="1"/>
  <c r="I560" i="1" s="1"/>
  <c r="G559" i="1"/>
  <c r="I559" i="1" s="1"/>
  <c r="G558" i="1"/>
  <c r="I558" i="1" s="1"/>
  <c r="G557" i="1"/>
  <c r="I557" i="1" s="1"/>
  <c r="G568" i="1"/>
  <c r="I568" i="1" s="1"/>
  <c r="G567" i="1"/>
  <c r="I567" i="1" s="1"/>
  <c r="G590" i="1"/>
  <c r="I590" i="1" s="1"/>
  <c r="G633" i="1"/>
  <c r="I633" i="1" s="1"/>
  <c r="B562" i="1"/>
  <c r="B568" i="1"/>
  <c r="B567" i="1"/>
  <c r="B590" i="1"/>
  <c r="G383" i="1" l="1"/>
  <c r="G904" i="1"/>
  <c r="G905" i="1"/>
  <c r="G906" i="1"/>
  <c r="G907" i="1"/>
  <c r="G908" i="1"/>
  <c r="G909" i="1"/>
  <c r="G910" i="1"/>
  <c r="G911" i="1"/>
  <c r="G912" i="1"/>
  <c r="G289" i="1"/>
  <c r="G275" i="1"/>
  <c r="G262" i="1"/>
  <c r="G253" i="1"/>
  <c r="G254" i="1"/>
  <c r="G249" i="1"/>
  <c r="G250" i="1"/>
  <c r="G239" i="1"/>
  <c r="G240" i="1"/>
  <c r="G241" i="1"/>
  <c r="G242" i="1"/>
  <c r="G243" i="1"/>
  <c r="G244" i="1"/>
  <c r="G245" i="1"/>
  <c r="G246" i="1"/>
  <c r="G247" i="1"/>
  <c r="G268" i="1"/>
  <c r="G269" i="1"/>
  <c r="G270" i="1"/>
  <c r="G271" i="1"/>
  <c r="G272" i="1"/>
  <c r="G273" i="1"/>
  <c r="G263" i="1"/>
  <c r="G256" i="1"/>
  <c r="G25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64" i="1"/>
  <c r="G251" i="1"/>
  <c r="G235" i="1"/>
  <c r="G236" i="1"/>
  <c r="G230" i="1"/>
  <c r="G231" i="1"/>
  <c r="G195" i="1"/>
  <c r="G181" i="1"/>
  <c r="G182" i="1"/>
  <c r="G174" i="1"/>
  <c r="G175" i="1"/>
  <c r="G176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96" i="1"/>
  <c r="G202" i="1"/>
  <c r="G203" i="1"/>
  <c r="G204" i="1"/>
  <c r="G205" i="1"/>
  <c r="G206" i="1"/>
  <c r="G191" i="1"/>
  <c r="G162" i="1"/>
  <c r="G163" i="1"/>
  <c r="G164" i="1"/>
  <c r="G165" i="1"/>
  <c r="G166" i="1"/>
  <c r="G167" i="1"/>
  <c r="G154" i="1"/>
  <c r="G155" i="1"/>
  <c r="G197" i="1"/>
  <c r="G177" i="1"/>
  <c r="G178" i="1"/>
  <c r="G168" i="1"/>
  <c r="G169" i="1"/>
  <c r="G120" i="1"/>
  <c r="G113" i="1"/>
  <c r="G114" i="1"/>
  <c r="G107" i="1"/>
  <c r="G108" i="1"/>
  <c r="G109" i="1"/>
  <c r="G110" i="1"/>
  <c r="G111" i="1"/>
  <c r="G112" i="1"/>
  <c r="G94" i="1"/>
  <c r="G95" i="1"/>
  <c r="G96" i="1"/>
  <c r="G97" i="1"/>
  <c r="G98" i="1"/>
  <c r="G99" i="1"/>
  <c r="G100" i="1"/>
  <c r="G101" i="1"/>
  <c r="G102" i="1"/>
  <c r="G103" i="1"/>
  <c r="G84" i="1"/>
  <c r="G85" i="1"/>
  <c r="G133" i="1"/>
  <c r="G134" i="1"/>
  <c r="G135" i="1"/>
  <c r="G121" i="1"/>
  <c r="G115" i="1"/>
  <c r="G86" i="1"/>
  <c r="G87" i="1"/>
  <c r="G122" i="1"/>
  <c r="G131" i="1"/>
  <c r="G132" i="1"/>
  <c r="G92" i="1"/>
  <c r="G93" i="1"/>
  <c r="G88" i="1"/>
  <c r="G89" i="1"/>
  <c r="G73" i="1"/>
  <c r="G74" i="1"/>
  <c r="G278" i="1"/>
  <c r="G276" i="1"/>
  <c r="G267" i="1"/>
  <c r="G259" i="1"/>
  <c r="G257" i="1"/>
  <c r="G252" i="1"/>
  <c r="G248" i="1"/>
  <c r="G199" i="1"/>
  <c r="G200" i="1"/>
  <c r="G198" i="1"/>
  <c r="G193" i="1"/>
  <c r="G194" i="1"/>
  <c r="G189" i="1"/>
  <c r="G190" i="1"/>
  <c r="G183" i="1"/>
  <c r="G184" i="1"/>
  <c r="G185" i="1"/>
  <c r="G186" i="1"/>
  <c r="G187" i="1"/>
  <c r="G188" i="1"/>
  <c r="G179" i="1"/>
  <c r="G180" i="1"/>
  <c r="G172" i="1"/>
  <c r="G173" i="1"/>
  <c r="G156" i="1"/>
  <c r="G157" i="1"/>
  <c r="G158" i="1"/>
  <c r="G159" i="1"/>
  <c r="G140" i="1"/>
  <c r="G136" i="1"/>
  <c r="G137" i="1"/>
  <c r="G138" i="1"/>
  <c r="G139" i="1"/>
  <c r="G129" i="1"/>
  <c r="G130" i="1"/>
  <c r="G124" i="1"/>
  <c r="G128" i="1"/>
  <c r="G125" i="1"/>
  <c r="G126" i="1"/>
  <c r="G127" i="1"/>
  <c r="G119" i="1"/>
  <c r="G116" i="1"/>
  <c r="G117" i="1"/>
  <c r="G118" i="1"/>
  <c r="G105" i="1"/>
  <c r="G106" i="1"/>
  <c r="G104" i="1"/>
  <c r="G75" i="1"/>
  <c r="G76" i="1"/>
  <c r="G77" i="1"/>
  <c r="G279" i="1"/>
  <c r="G280" i="1"/>
  <c r="G281" i="1"/>
  <c r="G277" i="1"/>
  <c r="G237" i="1"/>
  <c r="G160" i="1"/>
  <c r="G274" i="1"/>
  <c r="G192" i="1"/>
  <c r="G161" i="1"/>
  <c r="G123" i="1"/>
  <c r="G238" i="1"/>
  <c r="G266" i="1"/>
  <c r="G265" i="1"/>
  <c r="G258" i="1"/>
  <c r="G232" i="1"/>
  <c r="G201" i="1"/>
  <c r="G90" i="1"/>
  <c r="G170" i="1"/>
  <c r="G233" i="1"/>
  <c r="G78" i="1"/>
  <c r="G79" i="1"/>
  <c r="G80" i="1"/>
  <c r="G81" i="1"/>
  <c r="G234" i="1"/>
  <c r="G171" i="1"/>
  <c r="G91" i="1"/>
  <c r="G82" i="1"/>
  <c r="G260" i="1"/>
  <c r="G261" i="1"/>
  <c r="G349" i="1"/>
  <c r="G350" i="1"/>
  <c r="G332" i="1"/>
  <c r="G333" i="1"/>
  <c r="G380" i="1"/>
  <c r="G346" i="1"/>
  <c r="G316" i="1"/>
  <c r="G317" i="1"/>
  <c r="G299" i="1"/>
  <c r="G300" i="1"/>
  <c r="G301" i="1"/>
  <c r="G302" i="1"/>
  <c r="G303" i="1"/>
  <c r="G359" i="1"/>
  <c r="G360" i="1"/>
  <c r="G361" i="1"/>
  <c r="G353" i="1"/>
  <c r="G354" i="1"/>
  <c r="G355" i="1"/>
  <c r="G347" i="1"/>
  <c r="G337" i="1"/>
  <c r="G338" i="1"/>
  <c r="G339" i="1"/>
  <c r="G340" i="1"/>
  <c r="G341" i="1"/>
  <c r="G342" i="1"/>
  <c r="G325" i="1"/>
  <c r="G326" i="1"/>
  <c r="G327" i="1"/>
  <c r="G318" i="1"/>
  <c r="G312" i="1"/>
  <c r="G313" i="1"/>
  <c r="G314" i="1"/>
  <c r="G282" i="1"/>
  <c r="G283" i="1"/>
  <c r="G284" i="1"/>
  <c r="G290" i="1"/>
  <c r="G291" i="1"/>
  <c r="G285" i="1"/>
  <c r="G286" i="1"/>
  <c r="G438" i="1"/>
  <c r="G439" i="1"/>
  <c r="G437" i="1"/>
  <c r="G422" i="1"/>
  <c r="G416" i="1"/>
  <c r="G401" i="1"/>
  <c r="G402" i="1"/>
  <c r="G396" i="1"/>
  <c r="G397" i="1"/>
  <c r="G392" i="1"/>
  <c r="G393" i="1"/>
  <c r="G394" i="1"/>
  <c r="G451" i="1"/>
  <c r="G362" i="1"/>
  <c r="G363" i="1"/>
  <c r="G447" i="1"/>
  <c r="G448" i="1"/>
  <c r="G449" i="1"/>
  <c r="G420" i="1"/>
  <c r="G406" i="1"/>
  <c r="G403" i="1"/>
  <c r="G384" i="1"/>
  <c r="G385" i="1"/>
  <c r="G386" i="1"/>
  <c r="G387" i="1"/>
  <c r="G530" i="1"/>
  <c r="G511" i="1"/>
  <c r="G512" i="1"/>
  <c r="G488" i="1"/>
  <c r="G486" i="1"/>
  <c r="G480" i="1"/>
  <c r="G481" i="1"/>
  <c r="G476" i="1"/>
  <c r="G477" i="1"/>
  <c r="G478" i="1"/>
  <c r="G454" i="1"/>
  <c r="G455" i="1"/>
  <c r="G456" i="1"/>
  <c r="G526" i="1"/>
  <c r="G527" i="1"/>
  <c r="G528" i="1"/>
  <c r="G489" i="1"/>
  <c r="G500" i="1"/>
  <c r="G501" i="1"/>
  <c r="G502" i="1"/>
  <c r="G482" i="1"/>
  <c r="G483" i="1"/>
  <c r="G484" i="1"/>
  <c r="G457" i="1"/>
  <c r="G458" i="1"/>
  <c r="G459" i="1"/>
  <c r="G460" i="1"/>
  <c r="G461" i="1"/>
  <c r="G382" i="1"/>
  <c r="I489" i="1" l="1"/>
  <c r="B458" i="1"/>
  <c r="I461" i="1"/>
  <c r="I459" i="1"/>
  <c r="I458" i="1"/>
  <c r="I457" i="1"/>
  <c r="I484" i="1"/>
  <c r="I483" i="1"/>
  <c r="I482" i="1"/>
  <c r="I502" i="1"/>
  <c r="I501" i="1"/>
  <c r="I500" i="1"/>
  <c r="I528" i="1"/>
  <c r="I527" i="1"/>
  <c r="I526" i="1"/>
  <c r="I456" i="1"/>
  <c r="I455" i="1"/>
  <c r="I454" i="1"/>
  <c r="I486" i="1"/>
  <c r="I488" i="1"/>
  <c r="I476" i="1"/>
  <c r="I478" i="1"/>
  <c r="I477" i="1"/>
  <c r="I481" i="1"/>
  <c r="I480" i="1"/>
  <c r="I460" i="1"/>
  <c r="I530" i="1"/>
  <c r="I512" i="1"/>
  <c r="I511" i="1"/>
  <c r="B457" i="1"/>
  <c r="B486" i="1"/>
  <c r="B488" i="1"/>
  <c r="B511" i="1"/>
  <c r="I386" i="1" l="1"/>
  <c r="I385" i="1"/>
  <c r="I384" i="1"/>
  <c r="I403" i="1"/>
  <c r="I406" i="1"/>
  <c r="I420" i="1"/>
  <c r="I449" i="1"/>
  <c r="I448" i="1"/>
  <c r="I447" i="1"/>
  <c r="I363" i="1"/>
  <c r="I451" i="1"/>
  <c r="I394" i="1"/>
  <c r="I393" i="1"/>
  <c r="I392" i="1"/>
  <c r="I397" i="1"/>
  <c r="I396" i="1"/>
  <c r="I402" i="1"/>
  <c r="I401" i="1"/>
  <c r="I416" i="1"/>
  <c r="I422" i="1"/>
  <c r="I437" i="1"/>
  <c r="I439" i="1"/>
  <c r="I438" i="1"/>
  <c r="I387" i="1"/>
  <c r="B385" i="1"/>
  <c r="I362" i="1"/>
  <c r="L24" i="1" l="1"/>
  <c r="L28" i="1"/>
  <c r="B384" i="1" l="1"/>
  <c r="B402" i="1"/>
  <c r="B401" i="1"/>
  <c r="B422" i="1"/>
  <c r="I283" i="1" l="1"/>
  <c r="I303" i="1" l="1"/>
  <c r="I302" i="1"/>
  <c r="I301" i="1"/>
  <c r="I317" i="1"/>
  <c r="I316" i="1"/>
  <c r="I346" i="1"/>
  <c r="I380" i="1"/>
  <c r="I300" i="1"/>
  <c r="I299" i="1"/>
  <c r="I318" i="1"/>
  <c r="I327" i="1"/>
  <c r="I326" i="1"/>
  <c r="I325" i="1"/>
  <c r="I342" i="1"/>
  <c r="I341" i="1"/>
  <c r="I340" i="1"/>
  <c r="I339" i="1"/>
  <c r="I284" i="1"/>
  <c r="I282" i="1"/>
  <c r="I314" i="1"/>
  <c r="I313" i="1"/>
  <c r="I312" i="1"/>
  <c r="I290" i="1"/>
  <c r="I291" i="1"/>
  <c r="B291" i="1"/>
  <c r="I286" i="1"/>
  <c r="I285" i="1"/>
  <c r="I338" i="1"/>
  <c r="I347" i="1"/>
  <c r="I337" i="1"/>
  <c r="I355" i="1"/>
  <c r="I354" i="1"/>
  <c r="I353" i="1"/>
  <c r="I359" i="1"/>
  <c r="I361" i="1"/>
  <c r="I360" i="1"/>
  <c r="B290" i="1"/>
  <c r="B317" i="1"/>
  <c r="B316" i="1"/>
  <c r="B346" i="1"/>
  <c r="I333" i="1" l="1"/>
  <c r="I332" i="1"/>
  <c r="I350" i="1"/>
  <c r="I349" i="1"/>
  <c r="I261" i="1" l="1"/>
  <c r="I260" i="1"/>
  <c r="I144" i="1"/>
  <c r="I149" i="1"/>
  <c r="I246" i="1" l="1"/>
  <c r="I247" i="1" l="1"/>
  <c r="I241" i="1"/>
  <c r="I82" i="1"/>
  <c r="I91" i="1"/>
  <c r="I171" i="1"/>
  <c r="I234" i="1"/>
  <c r="I79" i="1"/>
  <c r="I81" i="1"/>
  <c r="I80" i="1"/>
  <c r="I78" i="1"/>
  <c r="I909" i="1"/>
  <c r="I233" i="1"/>
  <c r="I170" i="1"/>
  <c r="I90" i="1"/>
  <c r="I201" i="1"/>
  <c r="I232" i="1"/>
  <c r="I258" i="1"/>
  <c r="I265" i="1"/>
  <c r="I266" i="1"/>
  <c r="I238" i="1"/>
  <c r="I123" i="1"/>
  <c r="I161" i="1"/>
  <c r="I192" i="1"/>
  <c r="I274" i="1"/>
  <c r="I160" i="1"/>
  <c r="I237" i="1"/>
  <c r="I277" i="1"/>
  <c r="I281" i="1"/>
  <c r="I280" i="1"/>
  <c r="I279" i="1"/>
  <c r="I77" i="1"/>
  <c r="I76" i="1"/>
  <c r="I75" i="1"/>
  <c r="I104" i="1"/>
  <c r="I106" i="1"/>
  <c r="I105" i="1"/>
  <c r="I118" i="1"/>
  <c r="I117" i="1"/>
  <c r="I116" i="1"/>
  <c r="I119" i="1"/>
  <c r="I127" i="1"/>
  <c r="I126" i="1"/>
  <c r="I125" i="1"/>
  <c r="I128" i="1"/>
  <c r="I124" i="1"/>
  <c r="I130" i="1"/>
  <c r="I129" i="1"/>
  <c r="I139" i="1"/>
  <c r="I138" i="1"/>
  <c r="I137" i="1"/>
  <c r="I136" i="1"/>
  <c r="I140" i="1"/>
  <c r="I159" i="1"/>
  <c r="I158" i="1"/>
  <c r="I157" i="1"/>
  <c r="I156" i="1"/>
  <c r="I173" i="1"/>
  <c r="I172" i="1"/>
  <c r="I180" i="1"/>
  <c r="I179" i="1"/>
  <c r="I188" i="1"/>
  <c r="I187" i="1"/>
  <c r="I186" i="1"/>
  <c r="I185" i="1"/>
  <c r="I184" i="1"/>
  <c r="I183" i="1"/>
  <c r="I190" i="1"/>
  <c r="I189" i="1"/>
  <c r="I194" i="1"/>
  <c r="I193" i="1"/>
  <c r="I198" i="1"/>
  <c r="I200" i="1"/>
  <c r="I199" i="1"/>
  <c r="I248" i="1"/>
  <c r="I252" i="1"/>
  <c r="I257" i="1"/>
  <c r="I259" i="1"/>
  <c r="I267" i="1"/>
  <c r="I276" i="1"/>
  <c r="I278" i="1"/>
  <c r="I74" i="1"/>
  <c r="I102" i="1" l="1"/>
  <c r="I101" i="1"/>
  <c r="I97" i="1"/>
  <c r="I96" i="1"/>
  <c r="I111" i="1"/>
  <c r="I110" i="1"/>
  <c r="I73" i="1"/>
  <c r="I93" i="1"/>
  <c r="I92" i="1"/>
  <c r="I89" i="1"/>
  <c r="I88" i="1"/>
  <c r="I132" i="1"/>
  <c r="I131" i="1"/>
  <c r="I122" i="1"/>
  <c r="I87" i="1"/>
  <c r="I86" i="1"/>
  <c r="I115" i="1"/>
  <c r="I121" i="1"/>
  <c r="I135" i="1"/>
  <c r="I134" i="1"/>
  <c r="I133" i="1"/>
  <c r="I85" i="1"/>
  <c r="B85" i="1"/>
  <c r="I84" i="1"/>
  <c r="B84" i="1"/>
  <c r="I103" i="1"/>
  <c r="I100" i="1"/>
  <c r="I99" i="1"/>
  <c r="I98" i="1"/>
  <c r="I95" i="1"/>
  <c r="I94" i="1"/>
  <c r="I112" i="1"/>
  <c r="I109" i="1"/>
  <c r="I108" i="1"/>
  <c r="I107" i="1"/>
  <c r="I114" i="1"/>
  <c r="I113" i="1"/>
  <c r="I120" i="1"/>
  <c r="B114" i="1"/>
  <c r="B113" i="1"/>
  <c r="B120" i="1"/>
  <c r="I150" i="1"/>
  <c r="I148" i="1"/>
  <c r="I145" i="1"/>
  <c r="I143" i="1"/>
  <c r="I205" i="1"/>
  <c r="I204" i="1"/>
  <c r="I206" i="1"/>
  <c r="I203" i="1"/>
  <c r="I155" i="1"/>
  <c r="I165" i="1"/>
  <c r="I167" i="1"/>
  <c r="B163" i="1"/>
  <c r="I163" i="1"/>
  <c r="I153" i="1"/>
  <c r="I152" i="1"/>
  <c r="I147" i="1"/>
  <c r="I142" i="1"/>
  <c r="I176" i="1"/>
  <c r="I169" i="1"/>
  <c r="I168" i="1"/>
  <c r="I178" i="1"/>
  <c r="I177" i="1"/>
  <c r="I197" i="1"/>
  <c r="I231" i="1"/>
  <c r="I230" i="1"/>
  <c r="I242" i="1"/>
  <c r="I236" i="1"/>
  <c r="I235" i="1"/>
  <c r="I251" i="1"/>
  <c r="I264" i="1"/>
  <c r="I908" i="1"/>
  <c r="I245" i="1"/>
  <c r="I219" i="1"/>
  <c r="B208" i="1"/>
  <c r="C268" i="1"/>
  <c r="I383" i="1"/>
  <c r="I904" i="1"/>
  <c r="I906" i="1"/>
  <c r="I907" i="1"/>
  <c r="I910" i="1"/>
  <c r="I911" i="1"/>
  <c r="I912" i="1"/>
  <c r="I289" i="1"/>
  <c r="I275" i="1"/>
  <c r="I262" i="1"/>
  <c r="I253" i="1"/>
  <c r="I254" i="1"/>
  <c r="I249" i="1"/>
  <c r="I250" i="1"/>
  <c r="I239" i="1"/>
  <c r="I240" i="1"/>
  <c r="I243" i="1"/>
  <c r="I244" i="1"/>
  <c r="I269" i="1"/>
  <c r="I270" i="1"/>
  <c r="I271" i="1"/>
  <c r="I272" i="1"/>
  <c r="I273" i="1"/>
  <c r="I263" i="1"/>
  <c r="I256" i="1"/>
  <c r="I25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I229" i="1"/>
  <c r="I195" i="1"/>
  <c r="I181" i="1"/>
  <c r="I182" i="1"/>
  <c r="I174" i="1"/>
  <c r="I175" i="1"/>
  <c r="I141" i="1"/>
  <c r="I146" i="1"/>
  <c r="I151" i="1"/>
  <c r="I196" i="1"/>
  <c r="I202" i="1"/>
  <c r="I191" i="1"/>
  <c r="I162" i="1"/>
  <c r="I164" i="1"/>
  <c r="I166" i="1"/>
  <c r="I154" i="1"/>
  <c r="I382" i="1"/>
  <c r="I268" i="1" l="1"/>
  <c r="L6" i="1"/>
  <c r="L9" i="1"/>
  <c r="L10" i="1"/>
  <c r="M10" i="1" s="1"/>
  <c r="L11" i="1"/>
  <c r="M11" i="1" s="1"/>
  <c r="L12" i="1"/>
  <c r="L14" i="1"/>
  <c r="L15" i="1"/>
  <c r="M15" i="1" s="1"/>
  <c r="L16" i="1"/>
  <c r="B162" i="1"/>
  <c r="B182" i="1"/>
  <c r="B181" i="1"/>
  <c r="B195" i="1"/>
  <c r="B207" i="1"/>
  <c r="B254" i="1"/>
  <c r="B253" i="1"/>
  <c r="B262" i="1"/>
  <c r="I905" i="1"/>
  <c r="L8" i="1" l="1"/>
  <c r="M8" i="1" s="1"/>
  <c r="L7" i="1"/>
  <c r="L5" i="1"/>
  <c r="L13" i="1"/>
  <c r="O6" i="1" l="1"/>
  <c r="M13" i="1"/>
  <c r="O7" i="1"/>
  <c r="M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303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<sst xmlns="http://schemas.openxmlformats.org/spreadsheetml/2006/main" count="2864" uniqueCount="408">
  <si>
    <t>Date</t>
  </si>
  <si>
    <t>Info</t>
  </si>
  <si>
    <t>TotalPayment</t>
  </si>
  <si>
    <t>TargetDB</t>
  </si>
  <si>
    <t>Category</t>
  </si>
  <si>
    <t>Note</t>
  </si>
  <si>
    <t>HomeVCB</t>
    <phoneticPr fontId="2"/>
  </si>
  <si>
    <t>MomYB</t>
    <phoneticPr fontId="2"/>
  </si>
  <si>
    <t>HomeUSD</t>
    <phoneticPr fontId="2"/>
  </si>
  <si>
    <t>HomeCash</t>
    <phoneticPr fontId="2"/>
  </si>
  <si>
    <t>Paypay</t>
    <phoneticPr fontId="2"/>
  </si>
  <si>
    <t>MeoYB</t>
    <phoneticPr fontId="2"/>
  </si>
  <si>
    <t>MeoCash</t>
    <phoneticPr fontId="2"/>
  </si>
  <si>
    <t>VitYB</t>
    <phoneticPr fontId="2"/>
  </si>
  <si>
    <t>VitCash</t>
    <phoneticPr fontId="2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</si>
  <si>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</si>
  <si>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</si>
  <si>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</si>
  <si>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</si>
  <si>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</si>
  <si>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</si>
  <si>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</si>
  <si>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</si>
  <si>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</si>
  <si>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</si>
  <si>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</si>
  <si>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</si>
  <si>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</si>
  <si>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</si>
  <si>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</si>
  <si>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</si>
  <si>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</si>
  <si>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</si>
  <si>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</si>
  <si>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</si>
  <si>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</si>
  <si>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</si>
  <si>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2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</si>
  <si>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</si>
  <si>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</si>
  <si>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</si>
  <si>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</si>
  <si>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</si>
  <si>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</si>
  <si>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</si>
  <si>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</si>
  <si>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</si>
  <si>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</si>
  <si>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</si>
  <si>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</si>
  <si>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</si>
  <si>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</si>
  <si>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</si>
  <si>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</si>
  <si>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</si>
  <si>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</si>
  <si>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</si>
  <si>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</si>
  <si>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</si>
  <si>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</si>
  <si>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</si>
  <si>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</si>
  <si>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</si>
  <si>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</si>
  <si>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</si>
  <si>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</si>
  <si>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</si>
  <si>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</si>
  <si>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</si>
  <si>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</si>
  <si>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</si>
  <si>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</si>
  <si>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</si>
  <si>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</si>
  <si>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</si>
  <si>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</si>
  <si>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</si>
  <si>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</si>
  <si>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</si>
  <si>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</si>
  <si>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</si>
  <si>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</si>
  <si>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</si>
  <si>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</si>
  <si>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</si>
  <si>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</si>
  <si>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</si>
  <si>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</si>
  <si>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</si>
  <si>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</si>
  <si>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</si>
  <si>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</si>
  <si>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</si>
  <si>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</si>
  <si>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</si>
  <si>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</si>
  <si>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</si>
  <si>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</si>
  <si>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</si>
  <si>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</si>
  <si>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</si>
  <si>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</si>
  <si>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</si>
  <si>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</si>
  <si>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</si>
  <si>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</si>
  <si>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</si>
  <si>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</si>
  <si>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</si>
  <si>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</si>
  <si>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</si>
  <si>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</si>
  <si>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</si>
  <si>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</si>
  <si>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</si>
  <si>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</si>
  <si>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</si>
  <si>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</si>
  <si>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</si>
  <si>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</si>
  <si>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2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</si>
  <si>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</si>
  <si>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</si>
  <si>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</si>
  <si>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</si>
  <si>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</si>
  <si>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</si>
  <si>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</si>
  <si>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</si>
  <si>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</si>
  <si>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</si>
  <si>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</si>
  <si>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</si>
  <si>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</si>
  <si>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</si>
  <si>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</si>
  <si>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</si>
  <si>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</si>
  <si>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</si>
  <si>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</si>
  <si>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</si>
  <si>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7"/>
  </si>
  <si>
    <t>Nancy's birthday from Mommy</t>
    <phoneticPr fontId="7"/>
  </si>
  <si>
    <t>Interest</t>
    <phoneticPr fontId="7"/>
  </si>
  <si>
    <t>Japanese Fee (Co My) Vit - 12</t>
    <phoneticPr fontId="7"/>
  </si>
  <si>
    <t>Japanese Fee (Co My) Vit - 11 (B4)</t>
    <phoneticPr fontId="7"/>
  </si>
  <si>
    <t>From anh Toan</t>
    <phoneticPr fontId="7"/>
  </si>
  <si>
    <t>Wedding Tori</t>
    <phoneticPr fontId="7"/>
  </si>
  <si>
    <t>MeoYB</t>
    <phoneticPr fontId="7"/>
  </si>
  <si>
    <t>Other Income</t>
    <phoneticPr fontId="7"/>
  </si>
  <si>
    <t>Bonus</t>
    <phoneticPr fontId="7"/>
  </si>
  <si>
    <t>Transfer Out</t>
    <phoneticPr fontId="7"/>
  </si>
  <si>
    <t>Gap transaction</t>
    <phoneticPr fontId="7"/>
  </si>
  <si>
    <t>MomYB</t>
    <phoneticPr fontId="7"/>
  </si>
  <si>
    <t>Out</t>
    <phoneticPr fontId="7"/>
  </si>
  <si>
    <t>In</t>
    <phoneticPr fontId="7"/>
  </si>
  <si>
    <t>Other Expense</t>
    <phoneticPr fontId="7"/>
  </si>
  <si>
    <t>Allowance</t>
    <phoneticPr fontId="7"/>
  </si>
  <si>
    <t>Return</t>
    <phoneticPr fontId="7"/>
  </si>
  <si>
    <t>Education</t>
    <phoneticPr fontId="7"/>
  </si>
  <si>
    <t>Yahoo</t>
    <phoneticPr fontId="7"/>
  </si>
  <si>
    <t>Housing</t>
    <phoneticPr fontId="7"/>
  </si>
  <si>
    <t>Salary</t>
    <phoneticPr fontId="7"/>
  </si>
  <si>
    <t>Insurances</t>
    <phoneticPr fontId="7"/>
  </si>
  <si>
    <t>Rakuten</t>
    <phoneticPr fontId="7"/>
  </si>
  <si>
    <t>Kids Tairiku Entrance Fee</t>
    <phoneticPr fontId="13"/>
  </si>
  <si>
    <t>Transfer Fee</t>
    <phoneticPr fontId="13"/>
  </si>
  <si>
    <t>Meo Withdraw</t>
    <phoneticPr fontId="13"/>
  </si>
  <si>
    <t>Insurance Cashback from IT Kantou</t>
    <phoneticPr fontId="13"/>
  </si>
  <si>
    <t>Keychron refund</t>
    <phoneticPr fontId="13"/>
  </si>
  <si>
    <t>Interest</t>
    <phoneticPr fontId="13"/>
  </si>
  <si>
    <t>Payment Immigration Trips x3</t>
    <phoneticPr fontId="7"/>
  </si>
  <si>
    <t>Yokohama child support</t>
    <phoneticPr fontId="7"/>
  </si>
  <si>
    <t>Japanese Fee (Co My) Vit - 10</t>
    <phoneticPr fontId="7"/>
  </si>
  <si>
    <t>Fish sauce</t>
    <phoneticPr fontId="7"/>
  </si>
  <si>
    <t>Duck contributed to funeral</t>
    <phoneticPr fontId="7"/>
  </si>
  <si>
    <t>Pay debt Meo</t>
    <phoneticPr fontId="7"/>
  </si>
  <si>
    <t>Will refund later</t>
    <phoneticPr fontId="7"/>
  </si>
  <si>
    <t>Transportation</t>
  </si>
  <si>
    <t>Transportation</t>
    <phoneticPr fontId="7"/>
  </si>
  <si>
    <t>Amazon</t>
    <phoneticPr fontId="7"/>
  </si>
  <si>
    <t>Groceries</t>
    <phoneticPr fontId="7"/>
  </si>
  <si>
    <t>Check if re-imbursement is needed</t>
    <phoneticPr fontId="7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</si>
  <si>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</si>
  <si>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</si>
  <si>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</si>
  <si>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</si>
  <si>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</si>
  <si>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</si>
  <si>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</si>
  <si>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</si>
  <si>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</si>
  <si>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</si>
  <si>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7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</si>
  <si>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</si>
  <si>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</si>
  <si>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</si>
  <si>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</si>
  <si>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</si>
  <si>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</si>
  <si>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</si>
  <si>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</si>
  <si>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</si>
  <si>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</si>
  <si>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</si>
  <si>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</si>
  <si>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</si>
  <si>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</si>
  <si>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</si>
  <si>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</si>
  <si>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</si>
  <si>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</si>
  <si>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</si>
  <si>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7"/>
  </si>
  <si>
    <t>Consider to update Paypay, more task &gt;.&lt;</t>
    <phoneticPr fontId="7"/>
  </si>
  <si>
    <t>Check what the hell is it?</t>
    <phoneticPr fontId="7"/>
  </si>
  <si>
    <t>Mis calculation on MC_2009, due to formula</t>
    <phoneticPr fontId="7"/>
  </si>
  <si>
    <t>Yahoo (mis calculation)</t>
    <phoneticPr fontId="7"/>
  </si>
  <si>
    <t>^ To increase this balance from MomYB</t>
    <phoneticPr fontId="7"/>
  </si>
  <si>
    <t>Month</t>
    <phoneticPr fontId="7"/>
  </si>
  <si>
    <t>Year</t>
    <phoneticPr fontId="7"/>
  </si>
  <si>
    <t>Insurance (Meo)</t>
    <phoneticPr fontId="7"/>
  </si>
  <si>
    <t>Salary JP 2020.08</t>
    <phoneticPr fontId="7"/>
  </si>
  <si>
    <t>House rental 2020.08</t>
    <phoneticPr fontId="7"/>
  </si>
  <si>
    <t>Japanese Fee (Co My) 1/2 Meo - 08</t>
    <phoneticPr fontId="7"/>
  </si>
  <si>
    <t>Japanese Fee (Co My) 1/2 Vit - 08</t>
    <phoneticPr fontId="7"/>
  </si>
  <si>
    <t>Withdraw saving 90m -&gt; Save 80m</t>
    <phoneticPr fontId="7"/>
  </si>
  <si>
    <t>Exchange duck</t>
    <phoneticPr fontId="7"/>
  </si>
  <si>
    <t>Meo 2020.08</t>
    <phoneticPr fontId="7"/>
  </si>
  <si>
    <t>Amazon (mis calc)</t>
    <phoneticPr fontId="7"/>
  </si>
  <si>
    <t>Mis calculation on MC_2008, due to formula</t>
    <phoneticPr fontId="7"/>
  </si>
  <si>
    <t>^ To decrease this balance from MomYB</t>
    <phoneticPr fontId="7"/>
  </si>
  <si>
    <t>Duck withdraw</t>
    <phoneticPr fontId="7"/>
  </si>
  <si>
    <t>Mimikara Oboeru</t>
    <phoneticPr fontId="7"/>
  </si>
  <si>
    <t>Salary JP 2020.07</t>
    <phoneticPr fontId="7"/>
  </si>
  <si>
    <t>House rental 2020.07</t>
    <phoneticPr fontId="7"/>
  </si>
  <si>
    <t>Meo 2020.07</t>
    <phoneticPr fontId="7"/>
  </si>
  <si>
    <t>Japanese Fee (Co My) 1/2 Meo - 07</t>
    <phoneticPr fontId="7"/>
  </si>
  <si>
    <t>Japanese Fee (Co My) 1/2 Vit - 07</t>
    <phoneticPr fontId="7"/>
  </si>
  <si>
    <t>Paypal gift for Urano-san</t>
    <phoneticPr fontId="7"/>
  </si>
  <si>
    <t>Amazon (wrong calc)</t>
    <phoneticPr fontId="7"/>
  </si>
  <si>
    <t>Yahoo (wrong calc)</t>
    <phoneticPr fontId="7"/>
  </si>
  <si>
    <t>Wrong fomular in MC_2007</t>
    <phoneticPr fontId="7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</si>
  <si>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</si>
  <si>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</si>
  <si>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</si>
  <si>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</si>
  <si>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</si>
  <si>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</si>
  <si>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</si>
  <si>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</si>
  <si>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</si>
  <si>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</si>
  <si>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7"/>
  </si>
  <si>
    <t>Adjustment Down</t>
    <phoneticPr fontId="7"/>
  </si>
  <si>
    <t>Withdraw</t>
    <phoneticPr fontId="7"/>
  </si>
  <si>
    <t>House rental 2020.04</t>
    <phoneticPr fontId="7"/>
  </si>
  <si>
    <t>Exchange to Duck's friend</t>
    <phoneticPr fontId="7"/>
  </si>
  <si>
    <t>Salary JP 2020.04</t>
  </si>
  <si>
    <t>House rental 2020.05</t>
    <phoneticPr fontId="7"/>
  </si>
  <si>
    <t>Meo 2020.05</t>
    <phoneticPr fontId="7"/>
  </si>
  <si>
    <t>Transfer In</t>
    <phoneticPr fontId="7"/>
  </si>
  <si>
    <t>Missing Paypay 05/29 3000 for both 2020/05 - 06</t>
    <phoneticPr fontId="7"/>
  </si>
  <si>
    <t>Handle Cash here</t>
    <phoneticPr fontId="7"/>
  </si>
  <si>
    <t>To decrease this balance from MomYB</t>
    <phoneticPr fontId="7"/>
  </si>
  <si>
    <t>&lt; To add this to MomYB</t>
    <phoneticPr fontId="7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</si>
  <si>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</si>
  <si>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</si>
  <si>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</si>
  <si>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</si>
  <si>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</si>
  <si>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</si>
  <si>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</si>
  <si>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7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</si>
  <si>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</si>
  <si>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</si>
  <si>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</si>
  <si>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</si>
  <si>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</si>
  <si>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</si>
  <si>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</si>
  <si>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</si>
  <si>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7"/>
  </si>
  <si>
    <t>Fashion</t>
    <phoneticPr fontId="7"/>
  </si>
  <si>
    <t>Final Adjustment, too tired</t>
    <phoneticPr fontId="7"/>
  </si>
  <si>
    <t>Vietnam Food Online</t>
    <phoneticPr fontId="7"/>
  </si>
  <si>
    <t>HomeYB_Saving</t>
    <phoneticPr fontId="7"/>
  </si>
  <si>
    <t>Withdraw Cash</t>
    <phoneticPr fontId="7"/>
  </si>
  <si>
    <t>Insurance (Vit)</t>
    <phoneticPr fontId="7"/>
  </si>
  <si>
    <t>HomeCash</t>
    <phoneticPr fontId="7"/>
  </si>
  <si>
    <t>Unclear Cash Payment</t>
    <phoneticPr fontId="7"/>
  </si>
  <si>
    <t>Check transfer money 10/05</t>
    <phoneticPr fontId="7"/>
  </si>
  <si>
    <t>Vit personal money deposit</t>
    <phoneticPr fontId="7"/>
  </si>
  <si>
    <t>VitYB</t>
    <phoneticPr fontId="7"/>
  </si>
  <si>
    <t>Charge Paypay</t>
    <phoneticPr fontId="7"/>
  </si>
  <si>
    <t>Claim Insurance</t>
    <phoneticPr fontId="7"/>
  </si>
  <si>
    <t>Adjustment for whole 2020</t>
    <phoneticPr fontId="7"/>
  </si>
  <si>
    <t>Not sure but ignored</t>
    <phoneticPr fontId="7"/>
  </si>
  <si>
    <t>Adjust Delay Credit 2020/03-04 (Mom)</t>
    <phoneticPr fontId="7"/>
  </si>
  <si>
    <t>Adjust Delay Credit 2020/03-04 (MainYB)</t>
    <phoneticPr fontId="7"/>
  </si>
  <si>
    <t>^ Not needed</t>
    <phoneticPr fontId="7"/>
  </si>
  <si>
    <t>Adjustment Incorrect Calc 2020 (MomYB)</t>
    <phoneticPr fontId="7"/>
  </si>
  <si>
    <t>Adjustment Incorrect Calc 2020 (MainYB)</t>
    <phoneticPr fontId="7"/>
  </si>
  <si>
    <t>Refund missing Calc 2020</t>
    <phoneticPr fontId="7"/>
  </si>
  <si>
    <t>HomeYB_Main</t>
    <phoneticPr fontId="7"/>
  </si>
  <si>
    <t>Tax Return</t>
    <phoneticPr fontId="7"/>
  </si>
  <si>
    <t>Insurance Meo</t>
    <phoneticPr fontId="7"/>
  </si>
  <si>
    <t>Salary Meo</t>
    <phoneticPr fontId="7"/>
  </si>
  <si>
    <t>Kids</t>
    <phoneticPr fontId="7"/>
  </si>
  <si>
    <t>Utilities</t>
    <phoneticPr fontId="7"/>
  </si>
  <si>
    <t>Household Supplies</t>
    <phoneticPr fontId="7"/>
  </si>
  <si>
    <t>Medical</t>
    <phoneticPr fontId="7"/>
  </si>
  <si>
    <t>Furniture</t>
    <phoneticPr fontId="7"/>
  </si>
  <si>
    <t>Eating Out</t>
    <phoneticPr fontId="7"/>
  </si>
  <si>
    <t>Kindergarten Puppy (deducted on 05/06)</t>
    <phoneticPr fontId="6"/>
  </si>
  <si>
    <t>Credit Payment</t>
    <phoneticPr fontId="7"/>
  </si>
  <si>
    <t>Yahoo (Vit)</t>
    <phoneticPr fontId="7"/>
  </si>
  <si>
    <t>Rakuten (Meo)</t>
    <phoneticPr fontId="7"/>
  </si>
  <si>
    <t>Yahoo (Adjust)</t>
    <phoneticPr fontId="7"/>
  </si>
  <si>
    <t>Rakuten (Vit)</t>
    <phoneticPr fontId="7"/>
  </si>
  <si>
    <t>Rakuten (Adjust)</t>
    <phoneticPr fontId="7"/>
  </si>
  <si>
    <t>Insurace Vit</t>
    <phoneticPr fontId="7"/>
  </si>
  <si>
    <t>Vit withdraw</t>
    <phoneticPr fontId="7"/>
  </si>
  <si>
    <t>Meo pocket money</t>
    <phoneticPr fontId="7"/>
  </si>
  <si>
    <t>Vit pocket money</t>
    <phoneticPr fontId="7"/>
  </si>
  <si>
    <t>Lopia</t>
    <phoneticPr fontId="7"/>
  </si>
  <si>
    <t>Charge LINE Pay</t>
    <phoneticPr fontId="7"/>
  </si>
  <si>
    <t>Return PASSMO Card</t>
    <phoneticPr fontId="7"/>
  </si>
  <si>
    <t>PR documents</t>
    <phoneticPr fontId="7"/>
  </si>
  <si>
    <t>Water Bills (2 months)</t>
    <phoneticPr fontId="7"/>
  </si>
  <si>
    <t>Bank documents</t>
    <phoneticPr fontId="7"/>
  </si>
  <si>
    <t>Flu (Meo)</t>
    <phoneticPr fontId="7"/>
  </si>
  <si>
    <t>SIM</t>
    <phoneticPr fontId="7"/>
  </si>
  <si>
    <t>Cash back food court Sieu</t>
    <phoneticPr fontId="7"/>
  </si>
  <si>
    <t>Charge Paypay (credit)</t>
    <phoneticPr fontId="7"/>
  </si>
  <si>
    <t>Charge Paypay (bank)</t>
    <phoneticPr fontId="7"/>
  </si>
  <si>
    <t>Bonus 2020/04</t>
    <phoneticPr fontId="7"/>
  </si>
  <si>
    <t>To Sieu (Food)</t>
    <phoneticPr fontId="7"/>
  </si>
  <si>
    <t>Farewell Meo colleague</t>
    <phoneticPr fontId="7"/>
  </si>
  <si>
    <t>Personal</t>
    <phoneticPr fontId="7"/>
  </si>
  <si>
    <t>Temp Paypay IN 2021/05/06</t>
    <phoneticPr fontId="7"/>
  </si>
  <si>
    <t>Adjust Paypay IN 2021/05/06</t>
    <phoneticPr fontId="7"/>
  </si>
  <si>
    <t>Maruetsu</t>
    <phoneticPr fontId="7"/>
  </si>
  <si>
    <t>Fitcare</t>
    <phoneticPr fontId="7"/>
  </si>
  <si>
    <t>Ladies Clinic</t>
    <phoneticPr fontId="7"/>
  </si>
  <si>
    <t>K&amp;A Flower Shop</t>
    <phoneticPr fontId="7"/>
  </si>
  <si>
    <t>Uniqlo</t>
    <phoneticPr fontId="7"/>
  </si>
  <si>
    <t>Daiso</t>
    <phoneticPr fontId="7"/>
  </si>
  <si>
    <t>Paypay Free Market</t>
    <phoneticPr fontId="7"/>
  </si>
  <si>
    <t>KOBEYA Bakery Tama Plaza</t>
    <phoneticPr fontId="7"/>
  </si>
  <si>
    <t>Lalaport</t>
    <phoneticPr fontId="7"/>
  </si>
  <si>
    <t>Family Mart</t>
    <phoneticPr fontId="7"/>
  </si>
  <si>
    <t>Junberry Bakery</t>
    <phoneticPr fontId="7"/>
  </si>
  <si>
    <t>Yurindo Tama Plaza (Book Store)</t>
    <phoneticPr fontId="7"/>
  </si>
  <si>
    <t>Mister Donut</t>
    <phoneticPr fontId="7"/>
  </si>
  <si>
    <t>Coke On</t>
    <phoneticPr fontId="7"/>
  </si>
  <si>
    <t>HAC</t>
    <phoneticPr fontId="7"/>
  </si>
  <si>
    <t>OK</t>
    <phoneticPr fontId="7"/>
  </si>
  <si>
    <t>Kura Sushi</t>
    <phoneticPr fontId="7"/>
  </si>
  <si>
    <t>Pombador Bakery</t>
    <phoneticPr fontId="7"/>
  </si>
  <si>
    <t>HANS</t>
    <phoneticPr fontId="7"/>
  </si>
  <si>
    <t>Steak KEN</t>
    <phoneticPr fontId="7"/>
  </si>
  <si>
    <t>From Sieu (Maybe Food)</t>
    <phoneticPr fontId="7"/>
  </si>
  <si>
    <t>Paypay Bonus 2020/12</t>
    <phoneticPr fontId="7"/>
  </si>
  <si>
    <t>Paypay Bonus 2020/11</t>
    <phoneticPr fontId="7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</si>
  <si>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</si>
  <si>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</si>
  <si>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</si>
  <si>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</si>
  <si>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</si>
  <si>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</si>
  <si>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</si>
  <si>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</si>
  <si>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</si>
  <si>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</si>
  <si>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</si>
  <si>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</si>
  <si>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</si>
  <si>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</si>
  <si>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</si>
  <si>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</si>
  <si>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</si>
  <si>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</si>
  <si>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</si>
  <si>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</si>
  <si>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</si>
  <si>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</si>
  <si>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</si>
  <si>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</si>
  <si>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</si>
  <si>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</si>
  <si>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</si>
  <si>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</si>
  <si>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</si>
  <si>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</si>
  <si>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</si>
  <si>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</si>
  <si>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</si>
  <si>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</si>
  <si>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Do not visible in Data yet</t>
  </si>
  <si>
    <t>Till 04.30</t>
  </si>
  <si>
    <t>Till 05.12</t>
  </si>
  <si>
    <t>Exchange 46 man</t>
  </si>
  <si>
    <t>Exchange 6 man</t>
  </si>
  <si>
    <t>From B4</t>
  </si>
  <si>
    <t>Exchange VND - JPY</t>
  </si>
  <si>
    <t>Back to Mom account (equal 47man)</t>
  </si>
  <si>
    <t>MomYB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</si>
</sst>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yyyy/m/d;@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4" applyNumberFormat="0" applyAlignment="0" applyProtection="0"/>
    <xf numFmtId="0" fontId="24" fillId="10" borderId="5" applyNumberFormat="0" applyAlignment="0" applyProtection="0"/>
    <xf numFmtId="0" fontId="25" fillId="10" borderId="4" applyNumberFormat="0" applyAlignment="0" applyProtection="0"/>
    <xf numFmtId="0" fontId="26" fillId="0" borderId="6" applyNumberFormat="0" applyFill="0" applyAlignment="0" applyProtection="0"/>
    <xf numFmtId="0" fontId="27" fillId="11" borderId="7" applyNumberFormat="0" applyAlignment="0" applyProtection="0"/>
    <xf numFmtId="0" fontId="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36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3" fillId="0" borderId="0" xfId="1" applyFont="1"/>
    <xf numFmtId="165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3" fontId="4" fillId="0" borderId="0" xfId="0" applyNumberFormat="1" applyFont="1" applyFill="1"/>
    <xf numFmtId="41" fontId="5" fillId="0" borderId="0" xfId="0" applyNumberFormat="1" applyFont="1"/>
    <xf numFmtId="41" fontId="0" fillId="0" borderId="0" xfId="1" applyFont="1" applyFill="1"/>
    <xf numFmtId="14" fontId="6" fillId="0" borderId="0" xfId="0" applyNumberFormat="1" applyFont="1" applyFill="1"/>
    <xf numFmtId="41" fontId="6" fillId="0" borderId="0" xfId="1" applyFont="1" applyFill="1"/>
    <xf numFmtId="0" fontId="6" fillId="0" borderId="0" xfId="0" applyFont="1" applyFill="1" applyAlignment="1">
      <alignment vertical="center"/>
    </xf>
    <xf numFmtId="41" fontId="6" fillId="0" borderId="0" xfId="0" applyNumberFormat="1" applyFont="1" applyFill="1"/>
    <xf numFmtId="43" fontId="6" fillId="0" borderId="0" xfId="0" applyNumberFormat="1" applyFont="1" applyFill="1"/>
    <xf numFmtId="3" fontId="6" fillId="0" borderId="0" xfId="0" applyNumberFormat="1" applyFont="1" applyFill="1"/>
    <xf numFmtId="14" fontId="0" fillId="0" borderId="0" xfId="0" applyNumberFormat="1"/>
    <xf numFmtId="0" fontId="9" fillId="0" borderId="0" xfId="0" applyFont="1"/>
    <xf numFmtId="165" fontId="0" fillId="0" borderId="0" xfId="0" applyNumberFormat="1" applyFill="1"/>
    <xf numFmtId="0" fontId="10" fillId="0" borderId="0" xfId="0" applyFont="1" applyFill="1"/>
    <xf numFmtId="0" fontId="0" fillId="0" borderId="0" xfId="0" applyFill="1"/>
    <xf numFmtId="165" fontId="4" fillId="0" borderId="0" xfId="0" applyNumberFormat="1" applyFont="1" applyFill="1"/>
    <xf numFmtId="165" fontId="8" fillId="0" borderId="0" xfId="0" applyNumberFormat="1" applyFont="1" applyFill="1"/>
    <xf numFmtId="14" fontId="6" fillId="3" borderId="0" xfId="0" applyNumberFormat="1" applyFont="1" applyFill="1"/>
    <xf numFmtId="0" fontId="6" fillId="3" borderId="0" xfId="0" applyFont="1" applyFill="1"/>
    <xf numFmtId="41" fontId="6" fillId="3" borderId="0" xfId="1" applyFont="1" applyFill="1"/>
    <xf numFmtId="0" fontId="0" fillId="3" borderId="0" xfId="0" applyFill="1"/>
    <xf numFmtId="41" fontId="0" fillId="3" borderId="0" xfId="1" applyFont="1" applyFill="1"/>
    <xf numFmtId="41" fontId="6" fillId="2" borderId="0" xfId="1" applyFont="1" applyFill="1"/>
    <xf numFmtId="14" fontId="6" fillId="2" borderId="0" xfId="0" applyNumberFormat="1" applyFont="1" applyFill="1"/>
    <xf numFmtId="0" fontId="3" fillId="0" borderId="0" xfId="0" applyFont="1"/>
    <xf numFmtId="41" fontId="3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65" fontId="0" fillId="4" borderId="0" xfId="0" applyNumberFormat="1" applyFill="1"/>
    <xf numFmtId="41" fontId="6" fillId="4" borderId="0" xfId="1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41" fontId="0" fillId="4" borderId="0" xfId="1" applyFont="1" applyFill="1"/>
    <xf numFmtId="0" fontId="0" fillId="0" borderId="0" xfId="0" applyFill="1" applyAlignment="1">
      <alignment vertical="center"/>
    </xf>
    <xf numFmtId="41" fontId="0" fillId="2" borderId="0" xfId="1" applyFont="1" applyFill="1"/>
    <xf numFmtId="14" fontId="0" fillId="5" borderId="0" xfId="0" applyNumberFormat="1" applyFill="1"/>
    <xf numFmtId="165" fontId="0" fillId="5" borderId="0" xfId="0" applyNumberFormat="1" applyFill="1"/>
    <xf numFmtId="41" fontId="6" fillId="5" borderId="0" xfId="1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41" fontId="0" fillId="37" borderId="0" xfId="1" applyFont="1" applyFill="1"/>
    <xf numFmtId="41" fontId="6" fillId="37" borderId="0" xfId="1" applyFont="1" applyFill="1"/>
    <xf numFmtId="41" fontId="0" fillId="39" borderId="0" xfId="1" applyFont="1" applyFill="1"/>
    <xf numFmtId="0" fontId="3" fillId="0" borderId="0" xfId="0" applyFont="1" applyFill="1"/>
    <xf numFmtId="0" fontId="6" fillId="40" borderId="0" xfId="0" applyFont="1" applyFill="1"/>
    <xf numFmtId="0" fontId="6" fillId="38" borderId="0" xfId="0" applyFont="1" applyFill="1"/>
    <xf numFmtId="0" fontId="6" fillId="41" borderId="0" xfId="0" applyFont="1" applyFill="1"/>
    <xf numFmtId="0" fontId="6" fillId="2" borderId="0" xfId="0" applyFont="1" applyFill="1"/>
    <xf numFmtId="0" fontId="6" fillId="42" borderId="0" xfId="0" applyFont="1" applyFill="1"/>
    <xf numFmtId="0" fontId="3" fillId="0" borderId="0" xfId="0" applyFont="1" applyFill="1" applyAlignment="1">
      <alignment vertical="center"/>
    </xf>
    <xf numFmtId="41" fontId="6" fillId="39" borderId="0" xfId="1" applyFont="1" applyFill="1"/>
    <xf numFmtId="41" fontId="0" fillId="43" borderId="0" xfId="1" applyFont="1" applyFill="1"/>
    <xf numFmtId="41" fontId="6" fillId="43" borderId="0" xfId="1" applyFont="1" applyFill="1"/>
    <xf numFmtId="41" fontId="0" fillId="40" borderId="0" xfId="1" applyFont="1" applyFill="1"/>
    <xf numFmtId="41" fontId="6" fillId="40" borderId="0" xfId="1" applyFont="1" applyFill="1"/>
    <xf numFmtId="41" fontId="0" fillId="44" borderId="0" xfId="1" applyFont="1" applyFill="1"/>
    <xf numFmtId="14" fontId="0" fillId="37" borderId="0" xfId="0" applyNumberFormat="1" applyFill="1"/>
    <xf numFmtId="165" fontId="0" fillId="37" borderId="0" xfId="0" applyNumberFormat="1" applyFill="1"/>
    <xf numFmtId="0" fontId="6" fillId="37" borderId="0" xfId="0" applyFont="1" applyFill="1"/>
    <xf numFmtId="0" fontId="6" fillId="37" borderId="0" xfId="0" applyFont="1" applyFill="1" applyAlignment="1">
      <alignment vertical="center"/>
    </xf>
    <xf numFmtId="0" fontId="0" fillId="37" borderId="0" xfId="0" applyFill="1"/>
    <xf numFmtId="41" fontId="0" fillId="2" borderId="0" xfId="0" applyNumberFormat="1" applyFill="1"/>
    <xf numFmtId="0" fontId="3" fillId="2" borderId="0" xfId="0" applyFont="1" applyFill="1"/>
    <xf numFmtId="0" fontId="6" fillId="2" borderId="0" xfId="0" applyFont="1" applyFill="1" applyAlignment="1">
      <alignment vertical="center"/>
    </xf>
    <xf numFmtId="165" fontId="0" fillId="0" borderId="0" xfId="0" applyNumberFormat="1"/>
    <xf numFmtId="41" fontId="0" fillId="0" borderId="0" xfId="0" applyNumberFormat="1" applyFill="1"/>
    <xf numFmtId="41" fontId="30" fillId="0" borderId="0" xfId="1" applyFont="1" applyFill="1"/>
    <xf numFmtId="41" fontId="0" fillId="40" borderId="0" xfId="0" applyNumberFormat="1" applyFill="1"/>
    <xf numFmtId="41" fontId="29" fillId="0" borderId="0" xfId="1" applyFont="1" applyFill="1"/>
    <xf numFmtId="0" fontId="29" fillId="0" borderId="0" xfId="0" applyFont="1"/>
    <xf numFmtId="14" fontId="1" fillId="0" borderId="0" xfId="2" applyNumberFormat="1"/>
    <xf numFmtId="0" fontId="1" fillId="0" borderId="0" xfId="2" applyFill="1"/>
    <xf numFmtId="165" fontId="1" fillId="0" borderId="0" xfId="2" applyNumberFormat="1" applyFill="1"/>
    <xf numFmtId="165" fontId="4" fillId="0" borderId="0" xfId="2" applyNumberFormat="1" applyFont="1" applyFill="1"/>
    <xf numFmtId="0" fontId="1" fillId="42" borderId="0" xfId="2" applyFill="1"/>
    <xf numFmtId="0" fontId="30" fillId="0" borderId="0" xfId="0" applyFont="1"/>
    <xf numFmtId="0" fontId="29" fillId="0" borderId="0" xfId="0" applyFont="1" applyFill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165" fontId="29" fillId="0" borderId="0" xfId="0" applyNumberFormat="1" applyFont="1" applyFill="1"/>
    <xf numFmtId="165" fontId="30" fillId="0" borderId="0" xfId="0" applyNumberFormat="1" applyFont="1" applyFill="1"/>
    <xf numFmtId="14" fontId="6" fillId="0" borderId="0" xfId="0" applyNumberFormat="1" applyFont="1"/>
    <xf numFmtId="14" fontId="3" fillId="2" borderId="0" xfId="0" applyNumberFormat="1" applyFont="1" applyFill="1"/>
    <xf numFmtId="14" fontId="3" fillId="0" borderId="0" xfId="0" applyNumberFormat="1" applyFont="1" applyFill="1"/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916"/>
  <sheetViews>
    <sheetView tabSelected="1" topLeftCell="A878" zoomScale="117" workbookViewId="0">
      <selection activeCell="H900" sqref="H900"/>
    </sheetView>
  </sheetViews>
  <sheetFormatPr baseColWidth="10" defaultColWidth="11.5" defaultRowHeight="16" x14ac:dyDescent="0.2"/>
  <cols>
    <col min="1" max="1" width="12.83203125" style="7" customWidth="1"/>
    <col min="2" max="2" width="41.164062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17.83203125" style="7" customWidth="1"/>
    <col min="9" max="9" width="10.83203125" style="7"/>
    <col min="11" max="11" width="15.5" bestFit="1" customWidth="1"/>
    <col min="12" max="12" width="13" style="2" bestFit="1" customWidth="1"/>
    <col min="13" max="13" width="11.83203125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30">
        <v>44329</v>
      </c>
      <c r="B2" s="55" t="s">
        <v>340</v>
      </c>
      <c r="C2" s="29">
        <f>1500+392</f>
        <v>1892</v>
      </c>
      <c r="D2" s="55" t="s">
        <v>67</v>
      </c>
      <c r="E2" s="55" t="s">
        <v>134</v>
      </c>
      <c r="F2" s="55"/>
      <c r="G2" s="71" t="str">
        <f>VLOOKUP(E2,Cat!$A$1:$C$28,3,FALSE)</f>
        <v>In</v>
      </c>
      <c r="H2" s="55"/>
      <c r="I2" s="55">
        <f>IF(G2="Out",C2*-1,C2)</f>
        <v>1892</v>
      </c>
      <c r="J2" s="21"/>
      <c r="K2" s="21"/>
      <c r="L2" s="10"/>
    </row>
    <row r="3" spans="1:15" x14ac:dyDescent="0.2">
      <c r="A3" s="30">
        <v>44329</v>
      </c>
      <c r="B3" s="55" t="s">
        <v>341</v>
      </c>
      <c r="C3" s="29">
        <v>40</v>
      </c>
      <c r="D3" s="55" t="s">
        <v>67</v>
      </c>
      <c r="E3" s="55" t="s">
        <v>253</v>
      </c>
      <c r="F3" s="55"/>
      <c r="G3" s="71" t="str">
        <f>VLOOKUP(E3,Cat!$A$1:$C$28,3,FALSE)</f>
        <v>In</v>
      </c>
      <c r="H3" s="55"/>
      <c r="I3" s="55">
        <f>IF(G3="Out",C3*-1,C3)</f>
        <v>40</v>
      </c>
      <c r="J3" s="21"/>
      <c r="K3" s="73"/>
      <c r="L3" s="10"/>
    </row>
    <row r="4" spans="1:15" x14ac:dyDescent="0.2">
      <c r="A4" s="11">
        <v>44329</v>
      </c>
      <c r="B4" s="7" t="s">
        <v>31</v>
      </c>
      <c r="C4" s="12">
        <v>339418</v>
      </c>
      <c r="D4" s="7" t="s">
        <v>119</v>
      </c>
      <c r="E4" s="7" t="s">
        <v>151</v>
      </c>
      <c r="G4" s="13" t="str">
        <f>VLOOKUP(E4,Cat!$A$1:$C$28,3,FALSE)</f>
        <v>Out</v>
      </c>
      <c r="I4" s="7">
        <f>IF(G4="Out",C4*-1,C4)</f>
        <v>-339418</v>
      </c>
      <c r="J4" s="21"/>
      <c r="K4" s="21"/>
      <c r="L4" s="10"/>
    </row>
    <row r="5" spans="1:15" x14ac:dyDescent="0.2">
      <c r="A5" s="11">
        <v>44329</v>
      </c>
      <c r="B5" s="7" t="s">
        <v>31</v>
      </c>
      <c r="C5" s="12">
        <v>339418</v>
      </c>
      <c r="D5" s="13" t="s">
        <v>120</v>
      </c>
      <c r="E5" s="7" t="s">
        <v>125</v>
      </c>
      <c r="G5" s="13" t="str">
        <f>VLOOKUP(E5,Cat!$A$1:$C$28,3,FALSE)</f>
        <v>In</v>
      </c>
      <c r="I5" s="7">
        <f>IF(G5="Out",C5*-1,C5)</f>
        <v>339418</v>
      </c>
      <c r="J5" s="21"/>
      <c r="K5" s="41" t="s">
        <v>119</v>
      </c>
      <c r="L5" s="10">
        <f t="shared" ref="L5:L16" si="0">SUMIF(D:D,$K5,I:I)</f>
        <v>0</v>
      </c>
      <c r="M5" s="69">
        <v>0</v>
      </c>
      <c r="N5" t="s">
        <v>18</v>
      </c>
      <c r="O5" s="2">
        <f>L5+L8</f>
        <v>12088680</v>
      </c>
    </row>
    <row r="6" spans="1:15" x14ac:dyDescent="0.2">
      <c r="A6" s="11">
        <v>44329</v>
      </c>
      <c r="B6" s="7" t="s">
        <v>406</v>
      </c>
      <c r="C6" s="12">
        <v>470000</v>
      </c>
      <c r="D6" s="13" t="s">
        <v>120</v>
      </c>
      <c r="E6" s="7" t="s">
        <v>151</v>
      </c>
      <c r="G6" s="13" t="str">
        <f>VLOOKUP(E6,Cat!$A$1:$C$28,3,FALSE)</f>
        <v>Out</v>
      </c>
      <c r="I6" s="7">
        <f>IF(G6="Out",C6*-1,C6)</f>
        <v>-470000</v>
      </c>
      <c r="J6" s="21"/>
      <c r="K6" s="41" t="s">
        <v>6</v>
      </c>
      <c r="L6" s="10">
        <f t="shared" si="0"/>
        <v>0</v>
      </c>
      <c r="N6" t="s">
        <v>19</v>
      </c>
      <c r="O6" s="2">
        <f>L11+L15+L13</f>
        <v>11502662</v>
      </c>
    </row>
    <row r="7" spans="1:15" x14ac:dyDescent="0.2">
      <c r="A7" s="11">
        <v>44329</v>
      </c>
      <c r="B7" s="7" t="s">
        <v>406</v>
      </c>
      <c r="C7" s="12">
        <v>470000</v>
      </c>
      <c r="D7" s="7" t="s">
        <v>407</v>
      </c>
      <c r="E7" s="7" t="s">
        <v>125</v>
      </c>
      <c r="G7" s="13" t="str">
        <f>VLOOKUP(E7,Cat!$A$1:$C$28,3,FALSE)</f>
        <v>In</v>
      </c>
      <c r="I7" s="7">
        <f>IF(G7="Out",C7*-1,C7)</f>
        <v>470000</v>
      </c>
      <c r="J7" s="21"/>
      <c r="K7" s="41" t="s">
        <v>42</v>
      </c>
      <c r="L7" s="48">
        <f t="shared" si="0"/>
        <v>1001076</v>
      </c>
      <c r="M7" s="69">
        <f>99656173-L7</f>
        <v>98655097</v>
      </c>
      <c r="N7" t="s">
        <v>54</v>
      </c>
      <c r="O7" s="10">
        <f>L6+L7</f>
        <v>1001076</v>
      </c>
    </row>
    <row r="8" spans="1:15" x14ac:dyDescent="0.2">
      <c r="A8" s="11">
        <v>44328</v>
      </c>
      <c r="B8" s="7" t="s">
        <v>22</v>
      </c>
      <c r="C8" s="12">
        <f>22000+2200</f>
        <v>24200</v>
      </c>
      <c r="D8" s="7" t="s">
        <v>42</v>
      </c>
      <c r="E8" s="7" t="s">
        <v>129</v>
      </c>
      <c r="G8" s="13" t="str">
        <f>VLOOKUP(E8,Cat!$A$1:$C$28,3,FALSE)</f>
        <v>Out</v>
      </c>
      <c r="I8" s="7">
        <f>IF(G8="Out",C8*-1,C8)</f>
        <v>-24200</v>
      </c>
      <c r="J8" s="21"/>
      <c r="K8" s="41" t="s">
        <v>7</v>
      </c>
      <c r="L8" s="10">
        <f t="shared" si="0"/>
        <v>12088680</v>
      </c>
      <c r="M8" s="69">
        <f>11628352-L8</f>
        <v>-460328</v>
      </c>
    </row>
    <row r="9" spans="1:15" x14ac:dyDescent="0.2">
      <c r="A9" s="11">
        <v>44322</v>
      </c>
      <c r="B9" s="7" t="s">
        <v>301</v>
      </c>
      <c r="C9" s="12">
        <v>9671</v>
      </c>
      <c r="D9" s="55" t="s">
        <v>153</v>
      </c>
      <c r="E9" s="7" t="s">
        <v>254</v>
      </c>
      <c r="G9" s="13" t="str">
        <f>VLOOKUP(E9,Cat!$A$1:$C$28,3,FALSE)</f>
        <v>Out</v>
      </c>
      <c r="I9" s="7">
        <f>IF(G9="Out",C9*-1,C9)</f>
        <v>-9671</v>
      </c>
      <c r="J9" s="21"/>
      <c r="K9" s="41" t="s">
        <v>8</v>
      </c>
      <c r="L9" s="10">
        <f t="shared" si="0"/>
        <v>16700</v>
      </c>
    </row>
    <row r="10" spans="1:15" x14ac:dyDescent="0.2">
      <c r="A10" s="11">
        <v>44322</v>
      </c>
      <c r="B10" s="7" t="s">
        <v>302</v>
      </c>
      <c r="C10" s="12">
        <v>9671</v>
      </c>
      <c r="D10" s="7" t="s">
        <v>304</v>
      </c>
      <c r="E10" s="7" t="s">
        <v>253</v>
      </c>
      <c r="G10" s="13" t="str">
        <f>VLOOKUP(E10,Cat!$A$1:$C$28,3,FALSE)</f>
        <v>In</v>
      </c>
      <c r="I10" s="7">
        <f>IF(G10="Out",C10*-1,C10)</f>
        <v>9671</v>
      </c>
      <c r="J10" s="21"/>
      <c r="K10" s="41" t="s">
        <v>9</v>
      </c>
      <c r="L10" s="10">
        <f t="shared" si="0"/>
        <v>40418</v>
      </c>
      <c r="M10" s="75">
        <f>43282-L10</f>
        <v>2864</v>
      </c>
    </row>
    <row r="11" spans="1:15" x14ac:dyDescent="0.2">
      <c r="A11" s="11">
        <v>44322</v>
      </c>
      <c r="B11" s="7" t="s">
        <v>303</v>
      </c>
      <c r="C11" s="12">
        <v>235</v>
      </c>
      <c r="D11" s="7" t="s">
        <v>304</v>
      </c>
      <c r="E11" s="7" t="s">
        <v>254</v>
      </c>
      <c r="G11" s="13" t="str">
        <f>VLOOKUP(E11,Cat!$A$1:$C$28,3,FALSE)</f>
        <v>Out</v>
      </c>
      <c r="I11" s="7">
        <f>IF(G11="Out",C11*-1,C11)</f>
        <v>-235</v>
      </c>
      <c r="J11" s="21"/>
      <c r="K11" s="41" t="s">
        <v>120</v>
      </c>
      <c r="L11" s="48">
        <f t="shared" si="0"/>
        <v>10870316</v>
      </c>
      <c r="M11" s="69">
        <f>10578833-L11</f>
        <v>-291483</v>
      </c>
    </row>
    <row r="12" spans="1:15" x14ac:dyDescent="0.2">
      <c r="A12" s="11">
        <v>44322</v>
      </c>
      <c r="B12" s="7" t="s">
        <v>303</v>
      </c>
      <c r="C12" s="12">
        <v>235</v>
      </c>
      <c r="D12" s="7" t="s">
        <v>148</v>
      </c>
      <c r="E12" s="7" t="s">
        <v>253</v>
      </c>
      <c r="G12" s="13" t="str">
        <f>VLOOKUP(E12,Cat!$A$1:$C$28,3,FALSE)</f>
        <v>In</v>
      </c>
      <c r="I12" s="7">
        <f>IF(G12="Out",C12*-1,C12)</f>
        <v>235</v>
      </c>
      <c r="J12" s="21"/>
      <c r="K12" s="41" t="s">
        <v>10</v>
      </c>
      <c r="L12" s="10">
        <f t="shared" si="0"/>
        <v>1932</v>
      </c>
    </row>
    <row r="13" spans="1:15" x14ac:dyDescent="0.2">
      <c r="A13" s="11">
        <v>44322</v>
      </c>
      <c r="B13" s="7" t="s">
        <v>303</v>
      </c>
      <c r="C13" s="12">
        <v>235</v>
      </c>
      <c r="D13" s="13" t="s">
        <v>119</v>
      </c>
      <c r="E13" s="7" t="s">
        <v>261</v>
      </c>
      <c r="G13" s="13" t="str">
        <f>VLOOKUP(E13,Cat!$A$1:$C$28,3,FALSE)</f>
        <v>In</v>
      </c>
      <c r="H13" s="15"/>
      <c r="I13" s="7">
        <f>IF(G13="Out",C13*-1,C13)</f>
        <v>235</v>
      </c>
      <c r="J13" s="21"/>
      <c r="K13" s="41" t="s">
        <v>11</v>
      </c>
      <c r="L13" s="48">
        <f t="shared" si="0"/>
        <v>17175</v>
      </c>
      <c r="M13" s="69">
        <f>6750-L13</f>
        <v>-10425</v>
      </c>
    </row>
    <row r="14" spans="1:15" x14ac:dyDescent="0.2">
      <c r="A14" s="11">
        <v>44322</v>
      </c>
      <c r="B14" s="7" t="s">
        <v>303</v>
      </c>
      <c r="C14" s="12">
        <v>235</v>
      </c>
      <c r="D14" s="13" t="s">
        <v>120</v>
      </c>
      <c r="E14" s="7" t="s">
        <v>126</v>
      </c>
      <c r="G14" s="13" t="str">
        <f>VLOOKUP(E14,Cat!$A$1:$C$28,3,FALSE)</f>
        <v>Out</v>
      </c>
      <c r="H14" s="15"/>
      <c r="I14" s="7">
        <f>IF(G14="Out",C14*-1,C14)</f>
        <v>-235</v>
      </c>
      <c r="J14" s="21"/>
      <c r="K14" s="41" t="s">
        <v>12</v>
      </c>
      <c r="L14" s="10">
        <f t="shared" si="0"/>
        <v>8700</v>
      </c>
    </row>
    <row r="15" spans="1:15" x14ac:dyDescent="0.2">
      <c r="A15" s="11">
        <v>44320</v>
      </c>
      <c r="B15" s="7" t="s">
        <v>403</v>
      </c>
      <c r="C15" s="12">
        <v>12614200</v>
      </c>
      <c r="D15" s="7" t="s">
        <v>42</v>
      </c>
      <c r="E15" s="7" t="s">
        <v>126</v>
      </c>
      <c r="G15" s="13" t="str">
        <f>VLOOKUP(E15,Cat!$A$1:$C$28,3,FALSE)</f>
        <v>Out</v>
      </c>
      <c r="I15" s="7">
        <f>IF(G15="Out",C15*-1,C15)</f>
        <v>-12614200</v>
      </c>
      <c r="K15" s="1" t="s">
        <v>13</v>
      </c>
      <c r="L15" s="2">
        <f t="shared" si="0"/>
        <v>615171</v>
      </c>
      <c r="M15" s="75">
        <f>612661-L15</f>
        <v>-2510</v>
      </c>
    </row>
    <row r="16" spans="1:15" x14ac:dyDescent="0.2">
      <c r="A16" s="11">
        <v>44320</v>
      </c>
      <c r="B16" s="7" t="s">
        <v>404</v>
      </c>
      <c r="C16" s="12">
        <v>11000000</v>
      </c>
      <c r="D16" s="7" t="s">
        <v>42</v>
      </c>
      <c r="E16" s="7" t="s">
        <v>261</v>
      </c>
      <c r="G16" s="13" t="str">
        <f>VLOOKUP(E16,Cat!$A$1:$C$28,3,FALSE)</f>
        <v>In</v>
      </c>
      <c r="I16" s="7">
        <f>IF(G16="Out",C16*-1,C16)</f>
        <v>11000000</v>
      </c>
      <c r="K16" s="1" t="s">
        <v>14</v>
      </c>
      <c r="L16" s="2">
        <f t="shared" si="0"/>
        <v>10571</v>
      </c>
    </row>
    <row r="17" spans="1:13" x14ac:dyDescent="0.2">
      <c r="A17" s="11">
        <v>44318</v>
      </c>
      <c r="B17" s="5" t="s">
        <v>322</v>
      </c>
      <c r="C17" s="12">
        <v>54000</v>
      </c>
      <c r="D17" s="13" t="s">
        <v>120</v>
      </c>
      <c r="E17" s="7" t="s">
        <v>126</v>
      </c>
      <c r="G17" s="13" t="str">
        <f>VLOOKUP(E17,Cat!$A$1:$C$28,3,FALSE)</f>
        <v>Out</v>
      </c>
      <c r="I17" s="7">
        <f>IF(G17="Out",C17*-1,C17)</f>
        <v>-54000</v>
      </c>
    </row>
    <row r="18" spans="1:13" x14ac:dyDescent="0.2">
      <c r="A18" s="11">
        <v>44318</v>
      </c>
      <c r="B18" s="5" t="s">
        <v>322</v>
      </c>
      <c r="C18" s="12">
        <v>54000</v>
      </c>
      <c r="D18" s="13" t="s">
        <v>289</v>
      </c>
      <c r="E18" s="7" t="s">
        <v>261</v>
      </c>
      <c r="G18" s="13" t="str">
        <f>VLOOKUP(E18,Cat!$A$1:$C$28,3,FALSE)</f>
        <v>In</v>
      </c>
      <c r="I18" s="7">
        <f>IF(G18="Out",C18*-1,C18)</f>
        <v>54000</v>
      </c>
      <c r="K18" s="3" t="s">
        <v>219</v>
      </c>
      <c r="L18" s="2">
        <v>3</v>
      </c>
    </row>
    <row r="19" spans="1:13" x14ac:dyDescent="0.2">
      <c r="A19" s="11">
        <v>44316</v>
      </c>
      <c r="B19" s="5" t="s">
        <v>314</v>
      </c>
      <c r="C19" s="12">
        <v>65000</v>
      </c>
      <c r="D19" s="57" t="s">
        <v>119</v>
      </c>
      <c r="E19" s="6" t="s">
        <v>308</v>
      </c>
      <c r="G19" s="13" t="str">
        <f>VLOOKUP(E19,Cat!$A$1:$C$28,3,FALSE)</f>
        <v>Out</v>
      </c>
      <c r="I19" s="7">
        <f>IF(G19="Out",C19*-1,C19)</f>
        <v>-65000</v>
      </c>
      <c r="K19" s="1" t="s">
        <v>220</v>
      </c>
      <c r="L19" s="2">
        <v>2020</v>
      </c>
    </row>
    <row r="20" spans="1:13" x14ac:dyDescent="0.2">
      <c r="A20" s="11">
        <v>44316</v>
      </c>
      <c r="B20" s="5" t="s">
        <v>405</v>
      </c>
      <c r="C20" s="12">
        <v>520000</v>
      </c>
      <c r="D20" s="13" t="s">
        <v>120</v>
      </c>
      <c r="E20" s="7" t="s">
        <v>261</v>
      </c>
      <c r="G20" s="13" t="str">
        <f>VLOOKUP(E20,Cat!$A$1:$C$28,3,FALSE)</f>
        <v>In</v>
      </c>
      <c r="H20" s="15"/>
      <c r="I20" s="7">
        <f>IF(G20="Out",C20*-1,C20)</f>
        <v>520000</v>
      </c>
    </row>
    <row r="21" spans="1:13" x14ac:dyDescent="0.2">
      <c r="A21" s="11">
        <v>44316</v>
      </c>
      <c r="B21" s="7" t="s">
        <v>323</v>
      </c>
      <c r="C21" s="12">
        <v>10000</v>
      </c>
      <c r="D21" s="13" t="s">
        <v>120</v>
      </c>
      <c r="E21" s="7" t="s">
        <v>131</v>
      </c>
      <c r="G21" s="13" t="str">
        <f>VLOOKUP(E21,Cat!$A$1:$C$28,3,FALSE)</f>
        <v>Out</v>
      </c>
      <c r="I21" s="7">
        <f>IF(G21="Out",C21*-1,C21)</f>
        <v>-10000</v>
      </c>
      <c r="K21" s="3" t="str">
        <f>CONCATENATE("Meo ",L18-1,".",L19)</f>
        <v>Meo 2.2020</v>
      </c>
      <c r="L21" s="59">
        <v>213136</v>
      </c>
    </row>
    <row r="22" spans="1:13" x14ac:dyDescent="0.2">
      <c r="A22" s="11">
        <v>44316</v>
      </c>
      <c r="B22" s="7" t="s">
        <v>323</v>
      </c>
      <c r="C22" s="12">
        <v>10000</v>
      </c>
      <c r="D22" s="13" t="s">
        <v>148</v>
      </c>
      <c r="E22" s="7" t="s">
        <v>134</v>
      </c>
      <c r="G22" s="13" t="str">
        <f>VLOOKUP(E22,Cat!$A$1:$C$28,3,FALSE)</f>
        <v>In</v>
      </c>
      <c r="I22" s="7">
        <f>IF(G22="Out",C22*-1,C22)</f>
        <v>10000</v>
      </c>
      <c r="K22" t="str">
        <f>CONCATENATE("Sum ",L18-1,".",L19)</f>
        <v>Sum 2.2020</v>
      </c>
      <c r="L22" s="42">
        <v>9803479</v>
      </c>
      <c r="M22" s="6"/>
    </row>
    <row r="23" spans="1:13" x14ac:dyDescent="0.2">
      <c r="A23" s="11">
        <v>44316</v>
      </c>
      <c r="B23" s="7" t="s">
        <v>324</v>
      </c>
      <c r="C23" s="12">
        <v>20000</v>
      </c>
      <c r="D23" s="13" t="s">
        <v>120</v>
      </c>
      <c r="E23" s="7" t="s">
        <v>131</v>
      </c>
      <c r="G23" s="13" t="str">
        <f>VLOOKUP(E23,Cat!$A$1:$C$28,3,FALSE)</f>
        <v>Out</v>
      </c>
      <c r="I23" s="7">
        <f>IF(G23="Out",C23*-1,C23)</f>
        <v>-20000</v>
      </c>
      <c r="K23" t="str">
        <f>CONCATENATE("VCB ",L18-1,".",L19)</f>
        <v>VCB 2.2020</v>
      </c>
      <c r="L23" s="61">
        <v>569456889</v>
      </c>
      <c r="M23" s="6"/>
    </row>
    <row r="24" spans="1:13" x14ac:dyDescent="0.2">
      <c r="A24" s="11">
        <v>44316</v>
      </c>
      <c r="B24" s="7" t="s">
        <v>324</v>
      </c>
      <c r="C24" s="12">
        <v>20000</v>
      </c>
      <c r="D24" s="13" t="s">
        <v>64</v>
      </c>
      <c r="E24" s="7" t="s">
        <v>134</v>
      </c>
      <c r="G24" s="13" t="str">
        <f>VLOOKUP(E24,Cat!$A$1:$C$28,3,FALSE)</f>
        <v>In</v>
      </c>
      <c r="I24" s="7">
        <f>IF(G24="Out",C24*-1,C24)</f>
        <v>20000</v>
      </c>
      <c r="K24" t="str">
        <f>CONCATENATE("Mom ",L18-1,".",L19)</f>
        <v>Mom 2.2020</v>
      </c>
      <c r="L24" s="50">
        <f>L22-L21</f>
        <v>9590343</v>
      </c>
      <c r="M24" s="6"/>
    </row>
    <row r="25" spans="1:13" x14ac:dyDescent="0.2">
      <c r="A25" s="11">
        <v>44316</v>
      </c>
      <c r="B25" s="7" t="s">
        <v>334</v>
      </c>
      <c r="C25" s="12">
        <v>8063</v>
      </c>
      <c r="D25" s="7" t="s">
        <v>67</v>
      </c>
      <c r="E25" s="7" t="s">
        <v>125</v>
      </c>
      <c r="G25" s="13" t="str">
        <f>VLOOKUP(E25,Cat!$A$1:$C$28,3,FALSE)</f>
        <v>In</v>
      </c>
      <c r="I25" s="7">
        <f>IF(G25="Out",C25*-1,C25)</f>
        <v>8063</v>
      </c>
      <c r="M25" s="6"/>
    </row>
    <row r="26" spans="1:13" x14ac:dyDescent="0.2">
      <c r="A26" s="11">
        <v>44316</v>
      </c>
      <c r="B26" s="5" t="s">
        <v>336</v>
      </c>
      <c r="C26" s="12">
        <v>1854</v>
      </c>
      <c r="D26" s="7" t="s">
        <v>67</v>
      </c>
      <c r="E26" s="7" t="s">
        <v>110</v>
      </c>
      <c r="G26" s="13" t="str">
        <f>VLOOKUP(E26,Cat!$A$1:$C$28,3,FALSE)</f>
        <v>In</v>
      </c>
      <c r="I26" s="7">
        <f>IF(G26="Out",C26*-1,C26)</f>
        <v>1854</v>
      </c>
      <c r="K26" t="str">
        <f>CONCATENATE("To Bank ",L18,".",L19)</f>
        <v>To Bank 3.2020</v>
      </c>
      <c r="L26" s="29">
        <v>507366</v>
      </c>
      <c r="M26" s="31"/>
    </row>
    <row r="27" spans="1:13" x14ac:dyDescent="0.2">
      <c r="A27" s="11">
        <v>44316</v>
      </c>
      <c r="B27" s="5" t="s">
        <v>104</v>
      </c>
      <c r="C27" s="12">
        <v>9878</v>
      </c>
      <c r="D27" s="7" t="s">
        <v>67</v>
      </c>
      <c r="E27" s="7" t="s">
        <v>129</v>
      </c>
      <c r="G27" s="13" t="str">
        <f>VLOOKUP(E27,Cat!$A$1:$C$28,3,FALSE)</f>
        <v>Out</v>
      </c>
      <c r="I27" s="7">
        <f>IF(G27="Out",C27*-1,C27)</f>
        <v>-9878</v>
      </c>
      <c r="K27" t="str">
        <f>CONCATENATE("YB Sav ",L18,".",L19)</f>
        <v>YB Sav 3.2020</v>
      </c>
      <c r="L27" s="63">
        <v>6749097</v>
      </c>
      <c r="M27" s="32"/>
    </row>
    <row r="28" spans="1:13" x14ac:dyDescent="0.2">
      <c r="A28" s="11">
        <v>44316</v>
      </c>
      <c r="B28" s="7" t="s">
        <v>337</v>
      </c>
      <c r="C28" s="12">
        <v>5755</v>
      </c>
      <c r="D28" s="7" t="s">
        <v>67</v>
      </c>
      <c r="E28" s="7" t="s">
        <v>181</v>
      </c>
      <c r="G28" s="13" t="str">
        <f>VLOOKUP(E28,Cat!$A$1:$C$28,3,FALSE)</f>
        <v>Out</v>
      </c>
      <c r="I28" s="7">
        <f>IF(G28="Out",C28*-1,C28)</f>
        <v>-5755</v>
      </c>
      <c r="K28" s="3" t="str">
        <f>CONCATENATE("YB Sav ",L18-1,".",L19)</f>
        <v>YB Sav 2.2020</v>
      </c>
      <c r="L28" s="48">
        <f>L27-L26</f>
        <v>6241731</v>
      </c>
      <c r="M28" s="6"/>
    </row>
    <row r="29" spans="1:13" x14ac:dyDescent="0.2">
      <c r="A29" s="11">
        <v>44316</v>
      </c>
      <c r="B29" s="5" t="s">
        <v>117</v>
      </c>
      <c r="C29" s="12">
        <v>27000</v>
      </c>
      <c r="D29" s="7" t="s">
        <v>289</v>
      </c>
      <c r="E29" s="7" t="s">
        <v>159</v>
      </c>
      <c r="G29" s="13" t="str">
        <f>VLOOKUP(E29,Cat!$A$1:$C$28,3,FALSE)</f>
        <v>Out</v>
      </c>
      <c r="I29" s="7">
        <f>IF(G29="Out",C29*-1,C29)</f>
        <v>-27000</v>
      </c>
      <c r="K29" s="3"/>
      <c r="M29" s="6"/>
    </row>
    <row r="30" spans="1:13" x14ac:dyDescent="0.2">
      <c r="A30" s="11">
        <v>44316</v>
      </c>
      <c r="B30" s="7" t="s">
        <v>290</v>
      </c>
      <c r="C30" s="12">
        <v>18000</v>
      </c>
      <c r="D30" s="7" t="s">
        <v>289</v>
      </c>
      <c r="E30" s="7" t="s">
        <v>273</v>
      </c>
      <c r="G30" s="13" t="str">
        <f>VLOOKUP(E30,Cat!$A$1:$C$28,3,FALSE)</f>
        <v>Out</v>
      </c>
      <c r="I30" s="7">
        <f>IF(G30="Out",C30*-1,C30)</f>
        <v>-18000</v>
      </c>
      <c r="K30" s="3"/>
      <c r="L30" s="3"/>
    </row>
    <row r="31" spans="1:13" x14ac:dyDescent="0.2">
      <c r="A31" s="11">
        <v>44316</v>
      </c>
      <c r="B31" s="7" t="s">
        <v>290</v>
      </c>
      <c r="C31" s="12">
        <v>9000</v>
      </c>
      <c r="D31" s="13" t="s">
        <v>120</v>
      </c>
      <c r="E31" s="7" t="s">
        <v>261</v>
      </c>
      <c r="G31" s="13" t="str">
        <f>VLOOKUP(E31,Cat!$A$1:$C$28,3,FALSE)</f>
        <v>In</v>
      </c>
      <c r="I31" s="7">
        <f>IF(G31="Out",C31*-1,C31)</f>
        <v>9000</v>
      </c>
      <c r="K31" s="3"/>
      <c r="L31" s="3"/>
    </row>
    <row r="32" spans="1:13" x14ac:dyDescent="0.2">
      <c r="A32" s="11">
        <v>44316</v>
      </c>
      <c r="B32" s="7" t="s">
        <v>290</v>
      </c>
      <c r="C32" s="12">
        <v>9000</v>
      </c>
      <c r="D32" s="7" t="s">
        <v>293</v>
      </c>
      <c r="E32" s="7" t="s">
        <v>151</v>
      </c>
      <c r="G32" s="13" t="str">
        <f>VLOOKUP(E32,Cat!$A$1:$C$28,3,FALSE)</f>
        <v>Out</v>
      </c>
      <c r="I32" s="7">
        <f>IF(G32="Out",C32*-1,C32)</f>
        <v>-9000</v>
      </c>
      <c r="K32" s="3"/>
      <c r="L32" s="3"/>
      <c r="M32" s="6"/>
    </row>
    <row r="33" spans="1:13" x14ac:dyDescent="0.2">
      <c r="A33" s="11">
        <v>44315</v>
      </c>
      <c r="B33" s="5" t="s">
        <v>294</v>
      </c>
      <c r="C33" s="12">
        <v>5800</v>
      </c>
      <c r="D33" s="57" t="s">
        <v>119</v>
      </c>
      <c r="E33" s="20" t="s">
        <v>151</v>
      </c>
      <c r="G33" s="13" t="str">
        <f>VLOOKUP(E33,Cat!$A$1:$C$28,3,FALSE)</f>
        <v>Out</v>
      </c>
      <c r="I33" s="7">
        <f>IF(G33="Out",C33*-1,C33)</f>
        <v>-5800</v>
      </c>
      <c r="K33" s="3"/>
      <c r="L33" s="3"/>
      <c r="M33" s="6"/>
    </row>
    <row r="34" spans="1:13" x14ac:dyDescent="0.2">
      <c r="A34" s="11">
        <v>44315</v>
      </c>
      <c r="B34" s="7" t="s">
        <v>335</v>
      </c>
      <c r="C34" s="12">
        <v>5800</v>
      </c>
      <c r="D34" s="7" t="s">
        <v>67</v>
      </c>
      <c r="E34" s="7" t="s">
        <v>125</v>
      </c>
      <c r="G34" s="13" t="str">
        <f>VLOOKUP(E34,Cat!$A$1:$C$28,3,FALSE)</f>
        <v>In</v>
      </c>
      <c r="I34" s="7">
        <f>IF(G34="Out",C34*-1,C34)</f>
        <v>5800</v>
      </c>
      <c r="K34" s="3"/>
      <c r="L34" s="3"/>
      <c r="M34" s="6"/>
    </row>
    <row r="35" spans="1:13" x14ac:dyDescent="0.2">
      <c r="A35" s="11">
        <v>44313</v>
      </c>
      <c r="B35" s="5" t="s">
        <v>160</v>
      </c>
      <c r="C35" s="12">
        <f>89237-C36</f>
        <v>88237</v>
      </c>
      <c r="D35" s="7" t="s">
        <v>304</v>
      </c>
      <c r="E35" s="7" t="s">
        <v>315</v>
      </c>
      <c r="G35" s="13" t="str">
        <f>VLOOKUP(E35,Cat!$A$1:$C$28,3,FALSE)</f>
        <v>Out</v>
      </c>
      <c r="H35" s="15"/>
      <c r="I35" s="7">
        <f>IF(G35="Out",C35*-1,C35)</f>
        <v>-88237</v>
      </c>
      <c r="K35" s="3"/>
      <c r="L35" s="3"/>
      <c r="M35" s="6"/>
    </row>
    <row r="36" spans="1:13" x14ac:dyDescent="0.2">
      <c r="A36" s="11">
        <v>44313</v>
      </c>
      <c r="B36" s="5" t="s">
        <v>316</v>
      </c>
      <c r="C36" s="12">
        <v>1000</v>
      </c>
      <c r="D36" s="7" t="s">
        <v>293</v>
      </c>
      <c r="E36" s="7" t="s">
        <v>315</v>
      </c>
      <c r="G36" s="13" t="str">
        <f>VLOOKUP(E36,Cat!$A$1:$C$28,3,FALSE)</f>
        <v>Out</v>
      </c>
      <c r="H36" s="15"/>
      <c r="I36" s="7">
        <f>IF(G36="Out",C36*-1,C36)</f>
        <v>-1000</v>
      </c>
      <c r="K36" s="3"/>
      <c r="L36" s="3"/>
      <c r="M36" s="31"/>
    </row>
    <row r="37" spans="1:13" x14ac:dyDescent="0.2">
      <c r="A37" s="11">
        <v>44313</v>
      </c>
      <c r="B37" s="5" t="s">
        <v>318</v>
      </c>
      <c r="C37" s="12">
        <v>1000</v>
      </c>
      <c r="D37" s="13" t="s">
        <v>119</v>
      </c>
      <c r="E37" s="7" t="s">
        <v>126</v>
      </c>
      <c r="G37" s="13" t="str">
        <f>VLOOKUP(E37,Cat!$A$1:$C$28,3,FALSE)</f>
        <v>Out</v>
      </c>
      <c r="H37" s="15"/>
      <c r="I37" s="7">
        <f>IF(G37="Out",C37*-1,C37)</f>
        <v>-1000</v>
      </c>
      <c r="K37" s="3"/>
      <c r="L37" s="3"/>
      <c r="M37" s="32"/>
    </row>
    <row r="38" spans="1:13" x14ac:dyDescent="0.2">
      <c r="A38" s="11">
        <v>44313</v>
      </c>
      <c r="B38" s="5" t="s">
        <v>318</v>
      </c>
      <c r="C38" s="12">
        <v>1000</v>
      </c>
      <c r="D38" s="13" t="s">
        <v>120</v>
      </c>
      <c r="E38" s="7" t="s">
        <v>125</v>
      </c>
      <c r="G38" s="13" t="str">
        <f>VLOOKUP(E38,Cat!$A$1:$C$28,3,FALSE)</f>
        <v>In</v>
      </c>
      <c r="H38" s="15"/>
      <c r="I38" s="7">
        <f>IF(G38="Out",C38*-1,C38)</f>
        <v>1000</v>
      </c>
      <c r="M38" s="6"/>
    </row>
    <row r="39" spans="1:13" x14ac:dyDescent="0.2">
      <c r="A39" s="11">
        <v>44313</v>
      </c>
      <c r="B39" s="5" t="s">
        <v>164</v>
      </c>
      <c r="C39" s="12">
        <f>59042-C40-C41</f>
        <v>50572</v>
      </c>
      <c r="D39" s="7" t="s">
        <v>304</v>
      </c>
      <c r="E39" s="7" t="s">
        <v>315</v>
      </c>
      <c r="G39" s="13" t="str">
        <f>VLOOKUP(E39,Cat!$A$1:$C$28,3,FALSE)</f>
        <v>Out</v>
      </c>
      <c r="H39" s="15"/>
      <c r="I39" s="7">
        <f>IF(G39="Out",C39*-1,C39)</f>
        <v>-50572</v>
      </c>
      <c r="M39" s="6"/>
    </row>
    <row r="40" spans="1:13" x14ac:dyDescent="0.2">
      <c r="A40" s="11">
        <v>44313</v>
      </c>
      <c r="B40" s="5" t="s">
        <v>317</v>
      </c>
      <c r="C40" s="12">
        <v>980</v>
      </c>
      <c r="D40" s="7" t="s">
        <v>148</v>
      </c>
      <c r="E40" s="7" t="s">
        <v>315</v>
      </c>
      <c r="G40" s="13" t="str">
        <f>VLOOKUP(E40,Cat!$A$1:$C$28,3,FALSE)</f>
        <v>Out</v>
      </c>
      <c r="H40" s="15"/>
      <c r="I40" s="7">
        <f>IF(G40="Out",C40*-1,C40)</f>
        <v>-980</v>
      </c>
      <c r="M40" s="6"/>
    </row>
    <row r="41" spans="1:13" x14ac:dyDescent="0.2">
      <c r="A41" s="11">
        <v>44313</v>
      </c>
      <c r="B41" s="5" t="s">
        <v>319</v>
      </c>
      <c r="C41" s="12">
        <f>6700+790</f>
        <v>7490</v>
      </c>
      <c r="D41" s="7" t="s">
        <v>293</v>
      </c>
      <c r="E41" s="7" t="s">
        <v>315</v>
      </c>
      <c r="G41" s="13" t="str">
        <f>VLOOKUP(E41,Cat!$A$1:$C$28,3,FALSE)</f>
        <v>Out</v>
      </c>
      <c r="H41" s="15"/>
      <c r="I41" s="7">
        <f>IF(G41="Out",C41*-1,C41)</f>
        <v>-7490</v>
      </c>
      <c r="M41" s="6"/>
    </row>
    <row r="42" spans="1:13" x14ac:dyDescent="0.2">
      <c r="A42" s="11">
        <v>44313</v>
      </c>
      <c r="B42" s="5" t="s">
        <v>320</v>
      </c>
      <c r="C42" s="12">
        <f>C41+C40</f>
        <v>8470</v>
      </c>
      <c r="D42" s="13" t="s">
        <v>119</v>
      </c>
      <c r="E42" s="7" t="s">
        <v>126</v>
      </c>
      <c r="G42" s="13" t="str">
        <f>VLOOKUP(E42,Cat!$A$1:$C$28,3,FALSE)</f>
        <v>Out</v>
      </c>
      <c r="H42" s="15"/>
      <c r="I42" s="7">
        <f>IF(G42="Out",C42*-1,C42)</f>
        <v>-8470</v>
      </c>
      <c r="M42" s="6"/>
    </row>
    <row r="43" spans="1:13" x14ac:dyDescent="0.2">
      <c r="A43" s="11">
        <v>44313</v>
      </c>
      <c r="B43" s="5" t="s">
        <v>320</v>
      </c>
      <c r="C43" s="12">
        <f>C41+C40</f>
        <v>8470</v>
      </c>
      <c r="D43" s="13" t="s">
        <v>120</v>
      </c>
      <c r="E43" s="7" t="s">
        <v>125</v>
      </c>
      <c r="G43" s="13" t="str">
        <f>VLOOKUP(E43,Cat!$A$1:$C$28,3,FALSE)</f>
        <v>In</v>
      </c>
      <c r="H43" s="15"/>
      <c r="I43" s="7">
        <f>IF(G43="Out",C43*-1,C43)</f>
        <v>8470</v>
      </c>
      <c r="M43" s="6"/>
    </row>
    <row r="44" spans="1:13" x14ac:dyDescent="0.2">
      <c r="A44" s="11">
        <v>44313</v>
      </c>
      <c r="B44" s="7" t="s">
        <v>325</v>
      </c>
      <c r="C44" s="12">
        <v>3072</v>
      </c>
      <c r="D44" s="13" t="s">
        <v>289</v>
      </c>
      <c r="E44" s="7" t="s">
        <v>181</v>
      </c>
      <c r="G44" s="13" t="str">
        <f>VLOOKUP(E44,Cat!$A$1:$C$28,3,FALSE)</f>
        <v>Out</v>
      </c>
      <c r="I44" s="7">
        <f>IF(G44="Out",C44*-1,C44)</f>
        <v>-3072</v>
      </c>
      <c r="M44" s="6"/>
    </row>
    <row r="45" spans="1:13" x14ac:dyDescent="0.2">
      <c r="A45" s="11">
        <v>44313</v>
      </c>
      <c r="B45" s="7" t="s">
        <v>331</v>
      </c>
      <c r="C45" s="12">
        <v>2170</v>
      </c>
      <c r="D45" s="7" t="s">
        <v>148</v>
      </c>
      <c r="E45" s="7" t="s">
        <v>261</v>
      </c>
      <c r="G45" s="13" t="str">
        <f>VLOOKUP(E45,Cat!$A$1:$C$28,3,FALSE)</f>
        <v>In</v>
      </c>
      <c r="I45" s="7">
        <f>IF(G45="Out",C45*-1,C45)</f>
        <v>2170</v>
      </c>
      <c r="M45" s="6"/>
    </row>
    <row r="46" spans="1:13" x14ac:dyDescent="0.2">
      <c r="A46" s="11">
        <v>44313</v>
      </c>
      <c r="B46" s="7" t="s">
        <v>331</v>
      </c>
      <c r="C46" s="12">
        <v>2170</v>
      </c>
      <c r="D46" s="13" t="s">
        <v>120</v>
      </c>
      <c r="E46" s="6" t="s">
        <v>311</v>
      </c>
      <c r="G46" s="13" t="str">
        <f>VLOOKUP(E46,Cat!$A$1:$C$28,3,FALSE)</f>
        <v>Out</v>
      </c>
      <c r="I46" s="7">
        <f>IF(G46="Out",C46*-1,C46)</f>
        <v>-2170</v>
      </c>
      <c r="M46" s="6"/>
    </row>
    <row r="47" spans="1:13" x14ac:dyDescent="0.2">
      <c r="A47" s="11">
        <v>44312</v>
      </c>
      <c r="B47" s="5" t="str">
        <f>CONCATENATE("House rental 2021.",TEXT(MONTH(A47),"00"))</f>
        <v>House rental 2021.04</v>
      </c>
      <c r="C47" s="12">
        <v>121000</v>
      </c>
      <c r="D47" s="7" t="s">
        <v>304</v>
      </c>
      <c r="E47" s="7" t="s">
        <v>161</v>
      </c>
      <c r="G47" s="13" t="str">
        <f>VLOOKUP(E47,Cat!$A$1:$C$28,3,FALSE)</f>
        <v>Out</v>
      </c>
      <c r="H47" s="15"/>
      <c r="I47" s="7">
        <f>IF(G47="Out",C47*-1,C47)</f>
        <v>-121000</v>
      </c>
      <c r="M47" s="6"/>
    </row>
    <row r="48" spans="1:13" x14ac:dyDescent="0.2">
      <c r="A48" s="11">
        <v>44312</v>
      </c>
      <c r="B48" s="7" t="s">
        <v>180</v>
      </c>
      <c r="C48" s="12">
        <v>28966</v>
      </c>
      <c r="D48" s="7" t="s">
        <v>304</v>
      </c>
      <c r="E48" s="7" t="s">
        <v>315</v>
      </c>
      <c r="G48" s="13" t="str">
        <f>VLOOKUP(E48,Cat!$A$1:$C$28,3,FALSE)</f>
        <v>Out</v>
      </c>
      <c r="H48" s="15"/>
      <c r="I48" s="7">
        <f>IF(G48="Out",C48*-1,C48)</f>
        <v>-28966</v>
      </c>
    </row>
    <row r="49" spans="1:9" x14ac:dyDescent="0.2">
      <c r="A49" s="11">
        <v>44309</v>
      </c>
      <c r="B49" s="7" t="s">
        <v>307</v>
      </c>
      <c r="C49" s="12">
        <v>672139</v>
      </c>
      <c r="D49" s="7" t="s">
        <v>304</v>
      </c>
      <c r="E49" s="7" t="s">
        <v>162</v>
      </c>
      <c r="G49" s="13" t="str">
        <f>VLOOKUP(E49,Cat!$A$1:$C$28,3,FALSE)</f>
        <v>In</v>
      </c>
      <c r="H49" s="15"/>
      <c r="I49" s="7">
        <f>IF(G49="Out",C49*-1,C49)</f>
        <v>672139</v>
      </c>
    </row>
    <row r="50" spans="1:9" x14ac:dyDescent="0.2">
      <c r="A50" s="11">
        <v>44308</v>
      </c>
      <c r="B50" s="7" t="s">
        <v>328</v>
      </c>
      <c r="C50" s="12">
        <v>3200</v>
      </c>
      <c r="D50" s="13" t="s">
        <v>289</v>
      </c>
      <c r="E50" s="6" t="s">
        <v>132</v>
      </c>
      <c r="G50" s="13" t="str">
        <f>VLOOKUP(E50,Cat!$A$1:$C$28,3,FALSE)</f>
        <v>Out</v>
      </c>
      <c r="I50" s="7">
        <f>IF(G50="Out",C50*-1,C50)</f>
        <v>-3200</v>
      </c>
    </row>
    <row r="51" spans="1:9" x14ac:dyDescent="0.2">
      <c r="A51" s="11">
        <v>44308</v>
      </c>
      <c r="B51" s="7" t="s">
        <v>330</v>
      </c>
      <c r="C51" s="12">
        <v>300</v>
      </c>
      <c r="D51" s="13" t="s">
        <v>289</v>
      </c>
      <c r="E51" s="6" t="s">
        <v>132</v>
      </c>
      <c r="G51" s="13" t="str">
        <f>VLOOKUP(E51,Cat!$A$1:$C$28,3,FALSE)</f>
        <v>Out</v>
      </c>
      <c r="I51" s="7">
        <f>IF(G51="Out",C51*-1,C51)</f>
        <v>-300</v>
      </c>
    </row>
    <row r="52" spans="1:9" x14ac:dyDescent="0.2">
      <c r="A52" s="11">
        <v>44306</v>
      </c>
      <c r="B52" s="5" t="s">
        <v>322</v>
      </c>
      <c r="C52" s="12">
        <v>29000</v>
      </c>
      <c r="D52" s="13" t="s">
        <v>120</v>
      </c>
      <c r="E52" s="7" t="s">
        <v>126</v>
      </c>
      <c r="G52" s="13" t="str">
        <f>VLOOKUP(E52,Cat!$A$1:$C$28,3,FALSE)</f>
        <v>Out</v>
      </c>
      <c r="H52" s="15"/>
      <c r="I52" s="7">
        <f>IF(G52="Out",C52*-1,C52)</f>
        <v>-29000</v>
      </c>
    </row>
    <row r="53" spans="1:9" x14ac:dyDescent="0.2">
      <c r="A53" s="11">
        <v>44306</v>
      </c>
      <c r="B53" s="5" t="s">
        <v>322</v>
      </c>
      <c r="C53" s="12">
        <v>29000</v>
      </c>
      <c r="D53" s="13" t="s">
        <v>289</v>
      </c>
      <c r="E53" s="7" t="s">
        <v>261</v>
      </c>
      <c r="G53" s="13" t="str">
        <f>VLOOKUP(E53,Cat!$A$1:$C$28,3,FALSE)</f>
        <v>In</v>
      </c>
      <c r="H53" s="15"/>
      <c r="I53" s="7">
        <f>IF(G53="Out",C53*-1,C53)</f>
        <v>29000</v>
      </c>
    </row>
    <row r="54" spans="1:9" x14ac:dyDescent="0.2">
      <c r="A54" s="11">
        <v>44305</v>
      </c>
      <c r="B54" s="7" t="s">
        <v>325</v>
      </c>
      <c r="C54" s="12">
        <v>7683</v>
      </c>
      <c r="D54" s="13" t="s">
        <v>289</v>
      </c>
      <c r="E54" s="7" t="s">
        <v>181</v>
      </c>
      <c r="G54" s="13" t="str">
        <f>VLOOKUP(E54,Cat!$A$1:$C$28,3,FALSE)</f>
        <v>Out</v>
      </c>
      <c r="I54" s="7">
        <f>IF(G54="Out",C54*-1,C54)</f>
        <v>-7683</v>
      </c>
    </row>
    <row r="55" spans="1:9" x14ac:dyDescent="0.2">
      <c r="A55" s="11">
        <v>44301</v>
      </c>
      <c r="B55" s="7" t="s">
        <v>306</v>
      </c>
      <c r="C55" s="12">
        <v>5000</v>
      </c>
      <c r="D55" s="7" t="s">
        <v>304</v>
      </c>
      <c r="E55" s="7" t="s">
        <v>163</v>
      </c>
      <c r="G55" s="13" t="str">
        <f>VLOOKUP(E55,Cat!$A$1:$C$28,3,FALSE)</f>
        <v>Out</v>
      </c>
      <c r="H55" s="15"/>
      <c r="I55" s="7">
        <f>IF(G55="Out",C55*-1,C55)</f>
        <v>-5000</v>
      </c>
    </row>
    <row r="56" spans="1:9" x14ac:dyDescent="0.2">
      <c r="A56" s="11">
        <v>44301</v>
      </c>
      <c r="B56" s="5" t="s">
        <v>321</v>
      </c>
      <c r="C56" s="12">
        <v>2000</v>
      </c>
      <c r="D56" s="13" t="s">
        <v>120</v>
      </c>
      <c r="E56" s="7" t="s">
        <v>163</v>
      </c>
      <c r="G56" s="13" t="str">
        <f>VLOOKUP(E56,Cat!$A$1:$C$28,3,FALSE)</f>
        <v>Out</v>
      </c>
      <c r="I56" s="7">
        <f>IF(G56="Out",C56*-1,C56)</f>
        <v>-2000</v>
      </c>
    </row>
    <row r="57" spans="1:9" x14ac:dyDescent="0.2">
      <c r="A57" s="11">
        <v>44301</v>
      </c>
      <c r="B57" s="7" t="s">
        <v>325</v>
      </c>
      <c r="C57" s="12">
        <v>6678</v>
      </c>
      <c r="D57" s="13" t="s">
        <v>289</v>
      </c>
      <c r="E57" s="7" t="s">
        <v>181</v>
      </c>
      <c r="G57" s="13" t="str">
        <f>VLOOKUP(E57,Cat!$A$1:$C$28,3,FALSE)</f>
        <v>Out</v>
      </c>
      <c r="I57" s="7">
        <f>IF(G57="Out",C57*-1,C57)</f>
        <v>-6678</v>
      </c>
    </row>
    <row r="58" spans="1:9" x14ac:dyDescent="0.2">
      <c r="A58" s="11">
        <v>44298</v>
      </c>
      <c r="B58" s="7" t="s">
        <v>328</v>
      </c>
      <c r="C58" s="12">
        <v>460</v>
      </c>
      <c r="D58" s="13" t="s">
        <v>289</v>
      </c>
      <c r="E58" s="6" t="s">
        <v>132</v>
      </c>
      <c r="G58" s="13" t="str">
        <f>VLOOKUP(E58,Cat!$A$1:$C$28,3,FALSE)</f>
        <v>Out</v>
      </c>
      <c r="I58" s="7">
        <f>IF(G58="Out",C58*-1,C58)</f>
        <v>-460</v>
      </c>
    </row>
    <row r="59" spans="1:9" x14ac:dyDescent="0.2">
      <c r="A59" s="11">
        <v>44298</v>
      </c>
      <c r="B59" s="7" t="s">
        <v>325</v>
      </c>
      <c r="C59" s="12">
        <v>4694</v>
      </c>
      <c r="D59" s="13" t="s">
        <v>289</v>
      </c>
      <c r="E59" s="7" t="s">
        <v>181</v>
      </c>
      <c r="G59" s="13" t="str">
        <f>VLOOKUP(E59,Cat!$A$1:$C$28,3,FALSE)</f>
        <v>Out</v>
      </c>
      <c r="I59" s="7">
        <f>IF(G59="Out",C59*-1,C59)</f>
        <v>-4694</v>
      </c>
    </row>
    <row r="60" spans="1:9" x14ac:dyDescent="0.2">
      <c r="A60" s="11">
        <v>44297</v>
      </c>
      <c r="B60" s="7" t="s">
        <v>325</v>
      </c>
      <c r="C60" s="12">
        <v>4731</v>
      </c>
      <c r="D60" s="13" t="s">
        <v>289</v>
      </c>
      <c r="E60" s="7" t="s">
        <v>181</v>
      </c>
      <c r="G60" s="13" t="str">
        <f>VLOOKUP(E60,Cat!$A$1:$C$28,3,FALSE)</f>
        <v>Out</v>
      </c>
      <c r="I60" s="7">
        <f>IF(G60="Out",C60*-1,C60)</f>
        <v>-4731</v>
      </c>
    </row>
    <row r="61" spans="1:9" x14ac:dyDescent="0.2">
      <c r="A61" s="11">
        <v>44296</v>
      </c>
      <c r="B61" s="7" t="s">
        <v>327</v>
      </c>
      <c r="C61" s="12">
        <v>4651</v>
      </c>
      <c r="D61" s="13" t="s">
        <v>289</v>
      </c>
      <c r="E61" s="7" t="s">
        <v>158</v>
      </c>
      <c r="G61" s="13" t="str">
        <f>VLOOKUP(E61,Cat!$A$1:$C$28,3,FALSE)</f>
        <v>In</v>
      </c>
      <c r="I61" s="7">
        <f>IF(G61="Out",C61*-1,C61)</f>
        <v>4651</v>
      </c>
    </row>
    <row r="62" spans="1:9" x14ac:dyDescent="0.2">
      <c r="A62" s="11">
        <v>44295</v>
      </c>
      <c r="B62" s="7" t="s">
        <v>305</v>
      </c>
      <c r="C62" s="12">
        <v>31604</v>
      </c>
      <c r="D62" s="7" t="s">
        <v>304</v>
      </c>
      <c r="E62" s="7" t="s">
        <v>158</v>
      </c>
      <c r="G62" s="13" t="str">
        <f>VLOOKUP(E62,Cat!$A$1:$C$28,3,FALSE)</f>
        <v>In</v>
      </c>
      <c r="H62" s="15"/>
      <c r="I62" s="7">
        <f>IF(G62="Out",C62*-1,C62)</f>
        <v>31604</v>
      </c>
    </row>
    <row r="63" spans="1:9" x14ac:dyDescent="0.2">
      <c r="A63" s="11">
        <v>44294</v>
      </c>
      <c r="B63" s="7" t="s">
        <v>334</v>
      </c>
      <c r="C63" s="12">
        <v>1000</v>
      </c>
      <c r="D63" s="7" t="s">
        <v>67</v>
      </c>
      <c r="E63" s="7" t="s">
        <v>125</v>
      </c>
      <c r="G63" s="13" t="str">
        <f>VLOOKUP(E63,Cat!$A$1:$C$28,3,FALSE)</f>
        <v>In</v>
      </c>
      <c r="I63" s="7">
        <f>IF(G63="Out",C63*-1,C63)</f>
        <v>1000</v>
      </c>
    </row>
    <row r="64" spans="1:9" x14ac:dyDescent="0.2">
      <c r="A64" s="11">
        <v>44294</v>
      </c>
      <c r="B64" s="7" t="s">
        <v>338</v>
      </c>
      <c r="C64" s="12">
        <v>1000</v>
      </c>
      <c r="D64" s="7" t="s">
        <v>67</v>
      </c>
      <c r="E64" s="7" t="s">
        <v>151</v>
      </c>
      <c r="G64" s="13" t="str">
        <f>VLOOKUP(E64,Cat!$A$1:$C$28,3,FALSE)</f>
        <v>Out</v>
      </c>
      <c r="I64" s="7">
        <f>IF(G64="Out",C64*-1,C64)</f>
        <v>-1000</v>
      </c>
    </row>
    <row r="65" spans="1:9" x14ac:dyDescent="0.2">
      <c r="A65" s="11">
        <v>44294</v>
      </c>
      <c r="B65" s="7" t="s">
        <v>338</v>
      </c>
      <c r="C65" s="12">
        <v>1000</v>
      </c>
      <c r="D65" s="13" t="s">
        <v>120</v>
      </c>
      <c r="E65" s="7" t="s">
        <v>261</v>
      </c>
      <c r="G65" s="13" t="str">
        <f>VLOOKUP(E65,Cat!$A$1:$C$28,3,FALSE)</f>
        <v>In</v>
      </c>
      <c r="H65" s="15"/>
      <c r="I65" s="7">
        <f>IF(G65="Out",C65*-1,C65)</f>
        <v>1000</v>
      </c>
    </row>
    <row r="66" spans="1:9" x14ac:dyDescent="0.2">
      <c r="A66" s="11">
        <v>44294</v>
      </c>
      <c r="B66" s="7" t="s">
        <v>338</v>
      </c>
      <c r="C66" s="12">
        <v>1000</v>
      </c>
      <c r="D66" s="13" t="s">
        <v>148</v>
      </c>
      <c r="E66" s="7" t="s">
        <v>339</v>
      </c>
      <c r="G66" s="13" t="str">
        <f>VLOOKUP(E66,Cat!$A$1:$C$28,3,FALSE)</f>
        <v>Out</v>
      </c>
      <c r="H66" s="15"/>
      <c r="I66" s="7">
        <f>IF(G66="Out",C66*-1,C66)</f>
        <v>-1000</v>
      </c>
    </row>
    <row r="67" spans="1:9" x14ac:dyDescent="0.2">
      <c r="A67" s="11">
        <v>44293</v>
      </c>
      <c r="B67" s="7" t="s">
        <v>329</v>
      </c>
      <c r="C67" s="12">
        <v>5222</v>
      </c>
      <c r="D67" s="13" t="s">
        <v>289</v>
      </c>
      <c r="E67" s="6" t="s">
        <v>309</v>
      </c>
      <c r="G67" s="13" t="str">
        <f>VLOOKUP(E67,Cat!$A$1:$C$28,3,FALSE)</f>
        <v>Out</v>
      </c>
      <c r="I67" s="7">
        <f>IF(G67="Out",C67*-1,C67)</f>
        <v>-5222</v>
      </c>
    </row>
    <row r="68" spans="1:9" x14ac:dyDescent="0.2">
      <c r="A68" s="11">
        <v>44290</v>
      </c>
      <c r="B68" s="7" t="s">
        <v>326</v>
      </c>
      <c r="C68" s="12">
        <f>3000-222</f>
        <v>2778</v>
      </c>
      <c r="D68" s="13" t="s">
        <v>289</v>
      </c>
      <c r="E68" s="7" t="s">
        <v>126</v>
      </c>
      <c r="G68" s="13" t="str">
        <f>VLOOKUP(E68,Cat!$A$1:$C$28,3,FALSE)</f>
        <v>Out</v>
      </c>
      <c r="I68" s="7">
        <f>IF(G68="Out",C68*-1,C68)</f>
        <v>-2778</v>
      </c>
    </row>
    <row r="69" spans="1:9" x14ac:dyDescent="0.2">
      <c r="A69" s="11">
        <v>44290</v>
      </c>
      <c r="B69" s="7" t="s">
        <v>325</v>
      </c>
      <c r="C69" s="12">
        <v>6697</v>
      </c>
      <c r="D69" s="13" t="s">
        <v>289</v>
      </c>
      <c r="E69" s="7" t="s">
        <v>181</v>
      </c>
      <c r="G69" s="13" t="str">
        <f>VLOOKUP(E69,Cat!$A$1:$C$28,3,FALSE)</f>
        <v>Out</v>
      </c>
      <c r="I69" s="7">
        <f>IF(G69="Out",C69*-1,C69)</f>
        <v>-6697</v>
      </c>
    </row>
    <row r="70" spans="1:9" x14ac:dyDescent="0.2">
      <c r="A70" s="11">
        <v>44289</v>
      </c>
      <c r="B70" s="7" t="s">
        <v>334</v>
      </c>
      <c r="C70" s="12">
        <v>3732</v>
      </c>
      <c r="D70" s="7" t="s">
        <v>67</v>
      </c>
      <c r="E70" s="7" t="s">
        <v>125</v>
      </c>
      <c r="G70" s="13" t="str">
        <f>VLOOKUP(E70,Cat!$A$1:$C$28,3,FALSE)</f>
        <v>In</v>
      </c>
      <c r="I70" s="7">
        <f>IF(G70="Out",C70*-1,C70)</f>
        <v>3732</v>
      </c>
    </row>
    <row r="71" spans="1:9" x14ac:dyDescent="0.2">
      <c r="A71" s="11">
        <v>44289</v>
      </c>
      <c r="B71" s="5" t="s">
        <v>104</v>
      </c>
      <c r="C71" s="12">
        <v>10010</v>
      </c>
      <c r="D71" s="7" t="s">
        <v>67</v>
      </c>
      <c r="E71" s="7" t="s">
        <v>129</v>
      </c>
      <c r="G71" s="13" t="str">
        <f>VLOOKUP(E71,Cat!$A$1:$C$28,3,FALSE)</f>
        <v>Out</v>
      </c>
      <c r="I71" s="7">
        <f>IF(G71="Out",C71*-1,C71)</f>
        <v>-10010</v>
      </c>
    </row>
    <row r="72" spans="1:9" x14ac:dyDescent="0.2">
      <c r="A72" s="11">
        <v>44288</v>
      </c>
      <c r="B72" s="7" t="s">
        <v>333</v>
      </c>
      <c r="C72" s="12">
        <v>1771</v>
      </c>
      <c r="D72" s="7" t="s">
        <v>67</v>
      </c>
      <c r="E72" s="7" t="s">
        <v>158</v>
      </c>
      <c r="G72" s="13" t="str">
        <f>VLOOKUP(E72,Cat!$A$1:$C$28,3,FALSE)</f>
        <v>In</v>
      </c>
      <c r="I72" s="7">
        <f>IF(G72="Out",C72*-1,C72)</f>
        <v>1771</v>
      </c>
    </row>
    <row r="73" spans="1:9" x14ac:dyDescent="0.2">
      <c r="A73" s="11">
        <v>44287</v>
      </c>
      <c r="B73" s="5" t="s">
        <v>70</v>
      </c>
      <c r="C73" s="12">
        <v>50</v>
      </c>
      <c r="D73" s="13" t="s">
        <v>119</v>
      </c>
      <c r="E73" s="7" t="s">
        <v>110</v>
      </c>
      <c r="G73" s="13" t="str">
        <f>VLOOKUP(E73,Cat!$A$1:$C$28,3,FALSE)</f>
        <v>In</v>
      </c>
      <c r="I73" s="7">
        <f>IF(G73="Out",C73*-1,C73)</f>
        <v>50</v>
      </c>
    </row>
    <row r="74" spans="1:9" x14ac:dyDescent="0.2">
      <c r="A74" s="11">
        <v>44287</v>
      </c>
      <c r="B74" s="5" t="s">
        <v>70</v>
      </c>
      <c r="C74" s="12">
        <v>42</v>
      </c>
      <c r="D74" s="13" t="s">
        <v>120</v>
      </c>
      <c r="E74" s="7" t="s">
        <v>110</v>
      </c>
      <c r="G74" s="13" t="str">
        <f>VLOOKUP(E74,Cat!$A$1:$C$28,3,FALSE)</f>
        <v>In</v>
      </c>
      <c r="I74" s="7">
        <f>IF(G74="Out",C74*-1,C74)</f>
        <v>42</v>
      </c>
    </row>
    <row r="75" spans="1:9" x14ac:dyDescent="0.2">
      <c r="A75" s="11">
        <v>44287</v>
      </c>
      <c r="B75" s="5" t="s">
        <v>97</v>
      </c>
      <c r="C75" s="12">
        <v>20000</v>
      </c>
      <c r="D75" s="7" t="s">
        <v>78</v>
      </c>
      <c r="E75" s="7" t="s">
        <v>43</v>
      </c>
      <c r="G75" s="13" t="str">
        <f>VLOOKUP(E75,Cat!$A$1:$C$28,3,FALSE)</f>
        <v>Out</v>
      </c>
      <c r="I75" s="7">
        <f>IF(G75="Out",C75*-1,C75)</f>
        <v>-20000</v>
      </c>
    </row>
    <row r="76" spans="1:9" x14ac:dyDescent="0.2">
      <c r="A76" s="11">
        <v>44287</v>
      </c>
      <c r="B76" s="5" t="s">
        <v>98</v>
      </c>
      <c r="C76" s="12">
        <v>10000</v>
      </c>
      <c r="D76" s="7" t="s">
        <v>64</v>
      </c>
      <c r="E76" s="7" t="s">
        <v>134</v>
      </c>
      <c r="G76" s="13" t="str">
        <f>VLOOKUP(E76,Cat!$A$1:$C$28,3,FALSE)</f>
        <v>In</v>
      </c>
      <c r="I76" s="7">
        <f>IF(G76="Out",C76*-1,C76)</f>
        <v>10000</v>
      </c>
    </row>
    <row r="77" spans="1:9" x14ac:dyDescent="0.2">
      <c r="A77" s="11">
        <v>44287</v>
      </c>
      <c r="B77" s="5" t="s">
        <v>98</v>
      </c>
      <c r="C77" s="12">
        <v>10000</v>
      </c>
      <c r="D77" s="13" t="s">
        <v>120</v>
      </c>
      <c r="E77" s="7" t="s">
        <v>134</v>
      </c>
      <c r="G77" s="13" t="str">
        <f>VLOOKUP(E77,Cat!$A$1:$C$28,3,FALSE)</f>
        <v>In</v>
      </c>
      <c r="I77" s="7">
        <f>IF(G77="Out",C77*-1,C77)</f>
        <v>10000</v>
      </c>
    </row>
    <row r="78" spans="1:9" x14ac:dyDescent="0.2">
      <c r="A78" s="11">
        <v>44287</v>
      </c>
      <c r="B78" s="5" t="s">
        <v>116</v>
      </c>
      <c r="C78" s="12">
        <v>10000</v>
      </c>
      <c r="D78" s="7" t="s">
        <v>75</v>
      </c>
      <c r="E78" s="7" t="s">
        <v>125</v>
      </c>
      <c r="G78" s="13" t="str">
        <f>VLOOKUP(E78,Cat!$A$1:$C$28,3,FALSE)</f>
        <v>In</v>
      </c>
      <c r="I78" s="7">
        <f>IF(G78="Out",C78*-1,C78)</f>
        <v>10000</v>
      </c>
    </row>
    <row r="79" spans="1:9" x14ac:dyDescent="0.2">
      <c r="A79" s="11">
        <v>44287</v>
      </c>
      <c r="B79" s="5" t="s">
        <v>116</v>
      </c>
      <c r="C79" s="12">
        <v>10000</v>
      </c>
      <c r="D79" s="7" t="s">
        <v>84</v>
      </c>
      <c r="E79" s="7" t="s">
        <v>126</v>
      </c>
      <c r="G79" s="13" t="str">
        <f>VLOOKUP(E79,Cat!$A$1:$C$28,3,FALSE)</f>
        <v>Out</v>
      </c>
      <c r="I79" s="7">
        <f>IF(G79="Out",C79*-1,C79)</f>
        <v>-10000</v>
      </c>
    </row>
    <row r="80" spans="1:9" x14ac:dyDescent="0.2">
      <c r="A80" s="11">
        <v>44287</v>
      </c>
      <c r="B80" s="5" t="s">
        <v>116</v>
      </c>
      <c r="C80" s="12">
        <v>10000</v>
      </c>
      <c r="D80" s="7" t="s">
        <v>64</v>
      </c>
      <c r="E80" s="7" t="s">
        <v>126</v>
      </c>
      <c r="G80" s="13" t="str">
        <f>VLOOKUP(E80,Cat!$A$1:$C$28,3,FALSE)</f>
        <v>Out</v>
      </c>
      <c r="I80" s="7">
        <f>IF(G80="Out",C80*-1,C80)</f>
        <v>-10000</v>
      </c>
    </row>
    <row r="81" spans="1:9" x14ac:dyDescent="0.2">
      <c r="A81" s="11">
        <v>44287</v>
      </c>
      <c r="B81" s="5" t="s">
        <v>116</v>
      </c>
      <c r="C81" s="12">
        <v>10000</v>
      </c>
      <c r="D81" s="13" t="s">
        <v>120</v>
      </c>
      <c r="E81" s="7" t="s">
        <v>125</v>
      </c>
      <c r="G81" s="13" t="str">
        <f>VLOOKUP(E81,Cat!$A$1:$C$28,3,FALSE)</f>
        <v>In</v>
      </c>
      <c r="I81" s="7">
        <f>IF(G81="Out",C81*-1,C81)</f>
        <v>10000</v>
      </c>
    </row>
    <row r="82" spans="1:9" x14ac:dyDescent="0.2">
      <c r="A82" s="11">
        <v>44287</v>
      </c>
      <c r="B82" s="5" t="s">
        <v>118</v>
      </c>
      <c r="C82" s="12">
        <v>32842</v>
      </c>
      <c r="D82" s="7" t="s">
        <v>84</v>
      </c>
      <c r="E82" s="7" t="s">
        <v>103</v>
      </c>
      <c r="G82" s="13" t="str">
        <f>VLOOKUP(E82,Cat!$A$1:$C$28,3,FALSE)</f>
        <v>Out</v>
      </c>
      <c r="I82" s="7">
        <f>IF(G82="Out",C82*-1,C82)</f>
        <v>-32842</v>
      </c>
    </row>
    <row r="83" spans="1:9" x14ac:dyDescent="0.2">
      <c r="A83" s="11">
        <v>44287</v>
      </c>
      <c r="B83" s="7" t="s">
        <v>332</v>
      </c>
      <c r="C83" s="12">
        <v>1500</v>
      </c>
      <c r="D83" s="7" t="s">
        <v>67</v>
      </c>
      <c r="E83" s="7" t="s">
        <v>134</v>
      </c>
      <c r="G83" s="13" t="str">
        <f>VLOOKUP(E83,Cat!$A$1:$C$28,3,FALSE)</f>
        <v>In</v>
      </c>
      <c r="I83" s="7">
        <f>IF(G83="Out",C83*-1,C83)</f>
        <v>1500</v>
      </c>
    </row>
    <row r="84" spans="1:9" x14ac:dyDescent="0.2">
      <c r="A84" s="11">
        <v>44286</v>
      </c>
      <c r="B84" s="5" t="str">
        <f>CONCATENATE("Meo 2021.",TEXT(MONTH(A84),"00"))</f>
        <v>Meo 2021.03</v>
      </c>
      <c r="C84" s="12">
        <v>10000</v>
      </c>
      <c r="D84" s="13" t="s">
        <v>11</v>
      </c>
      <c r="E84" s="7" t="s">
        <v>134</v>
      </c>
      <c r="G84" s="13" t="str">
        <f>VLOOKUP(E84,Cat!$A$1:$C$28,3,FALSE)</f>
        <v>In</v>
      </c>
      <c r="I84" s="7">
        <f>IF(G84="Out",C84*-1,C84)</f>
        <v>10000</v>
      </c>
    </row>
    <row r="85" spans="1:9" x14ac:dyDescent="0.2">
      <c r="A85" s="11">
        <v>44286</v>
      </c>
      <c r="B85" s="5" t="str">
        <f>CONCATENATE("Meo 2021.",TEXT(MONTH(A85),"00"))</f>
        <v>Meo 2021.03</v>
      </c>
      <c r="C85" s="12">
        <v>10000</v>
      </c>
      <c r="D85" s="13" t="s">
        <v>119</v>
      </c>
      <c r="E85" s="7" t="s">
        <v>131</v>
      </c>
      <c r="G85" s="13" t="str">
        <f>VLOOKUP(E85,Cat!$A$1:$C$28,3,FALSE)</f>
        <v>Out</v>
      </c>
      <c r="I85" s="7">
        <f>IF(G85="Out",C85*-1,C85)</f>
        <v>-10000</v>
      </c>
    </row>
    <row r="86" spans="1:9" x14ac:dyDescent="0.2">
      <c r="A86" s="11">
        <v>44286</v>
      </c>
      <c r="B86" s="5" t="s">
        <v>31</v>
      </c>
      <c r="C86" s="12">
        <v>397156</v>
      </c>
      <c r="D86" s="13" t="s">
        <v>119</v>
      </c>
      <c r="E86" s="7" t="s">
        <v>126</v>
      </c>
      <c r="G86" s="13" t="str">
        <f>VLOOKUP(E86,Cat!$A$1:$C$28,3,FALSE)</f>
        <v>Out</v>
      </c>
      <c r="I86" s="7">
        <f>IF(G86="Out",C86*-1,C86)</f>
        <v>-397156</v>
      </c>
    </row>
    <row r="87" spans="1:9" x14ac:dyDescent="0.2">
      <c r="A87" s="11">
        <v>44286</v>
      </c>
      <c r="B87" s="5" t="s">
        <v>31</v>
      </c>
      <c r="C87" s="12">
        <v>397156</v>
      </c>
      <c r="D87" s="13" t="s">
        <v>120</v>
      </c>
      <c r="E87" s="7" t="s">
        <v>125</v>
      </c>
      <c r="G87" s="13" t="str">
        <f>VLOOKUP(E87,Cat!$A$1:$C$28,3,FALSE)</f>
        <v>In</v>
      </c>
      <c r="I87" s="7">
        <f>IF(G87="Out",C87*-1,C87)</f>
        <v>397156</v>
      </c>
    </row>
    <row r="88" spans="1:9" x14ac:dyDescent="0.2">
      <c r="A88" s="11">
        <v>44286</v>
      </c>
      <c r="B88" s="5" t="s">
        <v>45</v>
      </c>
      <c r="C88" s="12">
        <v>20000</v>
      </c>
      <c r="D88" s="13" t="s">
        <v>120</v>
      </c>
      <c r="E88" s="7" t="s">
        <v>131</v>
      </c>
      <c r="G88" s="13" t="str">
        <f>VLOOKUP(E88,Cat!$A$1:$C$28,3,FALSE)</f>
        <v>Out</v>
      </c>
      <c r="I88" s="7">
        <f>IF(G88="Out",C88*-1,C88)</f>
        <v>-20000</v>
      </c>
    </row>
    <row r="89" spans="1:9" x14ac:dyDescent="0.2">
      <c r="A89" s="11">
        <v>44286</v>
      </c>
      <c r="B89" s="5" t="s">
        <v>45</v>
      </c>
      <c r="C89" s="12">
        <v>20000</v>
      </c>
      <c r="D89" s="13" t="s">
        <v>64</v>
      </c>
      <c r="E89" s="7" t="s">
        <v>134</v>
      </c>
      <c r="G89" s="13" t="str">
        <f>VLOOKUP(E89,Cat!$A$1:$C$28,3,FALSE)</f>
        <v>In</v>
      </c>
      <c r="I89" s="7">
        <f>IF(G89="Out",C89*-1,C89)</f>
        <v>20000</v>
      </c>
    </row>
    <row r="90" spans="1:9" x14ac:dyDescent="0.2">
      <c r="A90" s="11">
        <v>44286</v>
      </c>
      <c r="B90" s="5" t="s">
        <v>111</v>
      </c>
      <c r="C90" s="12">
        <v>3123</v>
      </c>
      <c r="D90" s="7" t="s">
        <v>67</v>
      </c>
      <c r="E90" s="7" t="s">
        <v>110</v>
      </c>
      <c r="G90" s="13" t="str">
        <f>VLOOKUP(E90,Cat!$A$1:$C$28,3,FALSE)</f>
        <v>In</v>
      </c>
      <c r="I90" s="7">
        <f>IF(G90="Out",C90*-1,C90)</f>
        <v>3123</v>
      </c>
    </row>
    <row r="91" spans="1:9" x14ac:dyDescent="0.2">
      <c r="A91" s="11">
        <v>44286</v>
      </c>
      <c r="B91" s="5" t="s">
        <v>117</v>
      </c>
      <c r="C91" s="12">
        <v>24000</v>
      </c>
      <c r="D91" s="7" t="s">
        <v>84</v>
      </c>
      <c r="E91" s="7" t="s">
        <v>130</v>
      </c>
      <c r="G91" s="13" t="str">
        <f>VLOOKUP(E91,Cat!$A$1:$C$28,3,FALSE)</f>
        <v>Out</v>
      </c>
      <c r="I91" s="7">
        <f>IF(G91="Out",C91*-1,C91)</f>
        <v>-24000</v>
      </c>
    </row>
    <row r="92" spans="1:9" x14ac:dyDescent="0.2">
      <c r="A92" s="11">
        <v>44285</v>
      </c>
      <c r="B92" s="5" t="s">
        <v>63</v>
      </c>
      <c r="C92" s="12">
        <v>74000</v>
      </c>
      <c r="D92" s="13" t="s">
        <v>120</v>
      </c>
      <c r="E92" s="7" t="s">
        <v>126</v>
      </c>
      <c r="F92" s="7" t="s">
        <v>53</v>
      </c>
      <c r="G92" s="13" t="str">
        <f>VLOOKUP(E92,Cat!$A$1:$C$28,3,FALSE)</f>
        <v>Out</v>
      </c>
      <c r="I92" s="7">
        <f>IF(G92="Out",C92*-1,C92)</f>
        <v>-74000</v>
      </c>
    </row>
    <row r="93" spans="1:9" x14ac:dyDescent="0.2">
      <c r="A93" s="11">
        <v>44285</v>
      </c>
      <c r="B93" s="5" t="s">
        <v>63</v>
      </c>
      <c r="C93" s="12">
        <v>74000</v>
      </c>
      <c r="D93" s="13" t="s">
        <v>9</v>
      </c>
      <c r="E93" s="7" t="s">
        <v>125</v>
      </c>
      <c r="F93" s="7" t="s">
        <v>52</v>
      </c>
      <c r="G93" s="13" t="str">
        <f>VLOOKUP(E93,Cat!$A$1:$C$28,3,FALSE)</f>
        <v>In</v>
      </c>
      <c r="I93" s="7">
        <f>IF(G93="Out",C93*-1,C93)</f>
        <v>74000</v>
      </c>
    </row>
    <row r="94" spans="1:9" x14ac:dyDescent="0.2">
      <c r="A94" s="11">
        <v>44284</v>
      </c>
      <c r="B94" s="5" t="s">
        <v>56</v>
      </c>
      <c r="C94" s="8">
        <v>21184</v>
      </c>
      <c r="D94" s="13" t="s">
        <v>119</v>
      </c>
      <c r="E94" s="7" t="s">
        <v>123</v>
      </c>
      <c r="G94" s="13" t="str">
        <f>VLOOKUP(E94,Cat!$A$1:$C$28,3,FALSE)</f>
        <v>Out</v>
      </c>
      <c r="I94" s="7">
        <f>IF(G94="Out",C94*-1,C94)</f>
        <v>-21184</v>
      </c>
    </row>
    <row r="95" spans="1:9" x14ac:dyDescent="0.2">
      <c r="A95" s="11">
        <v>44284</v>
      </c>
      <c r="B95" s="5" t="s">
        <v>56</v>
      </c>
      <c r="C95" s="8">
        <v>980</v>
      </c>
      <c r="D95" s="13" t="s">
        <v>11</v>
      </c>
      <c r="E95" s="7" t="s">
        <v>123</v>
      </c>
      <c r="G95" s="13" t="str">
        <f>VLOOKUP(E95,Cat!$A$1:$C$28,3,FALSE)</f>
        <v>Out</v>
      </c>
      <c r="I95" s="7">
        <f>IF(G95="Out",C95*-1,C95)</f>
        <v>-980</v>
      </c>
    </row>
    <row r="96" spans="1:9" x14ac:dyDescent="0.2">
      <c r="A96" s="11">
        <v>44284</v>
      </c>
      <c r="B96" s="5" t="s">
        <v>56</v>
      </c>
      <c r="C96" s="12">
        <v>6956</v>
      </c>
      <c r="D96" s="13" t="s">
        <v>119</v>
      </c>
      <c r="E96" s="7" t="s">
        <v>126</v>
      </c>
      <c r="G96" s="13" t="str">
        <f>VLOOKUP(E96,Cat!$A$1:$C$28,3,FALSE)</f>
        <v>Out</v>
      </c>
      <c r="I96" s="7">
        <f>IF(G96="Out",C96*-1,C96)</f>
        <v>-6956</v>
      </c>
    </row>
    <row r="97" spans="1:9" x14ac:dyDescent="0.2">
      <c r="A97" s="11">
        <v>44284</v>
      </c>
      <c r="B97" s="5" t="s">
        <v>56</v>
      </c>
      <c r="C97" s="12">
        <v>6956</v>
      </c>
      <c r="D97" s="13" t="s">
        <v>120</v>
      </c>
      <c r="E97" s="7" t="s">
        <v>125</v>
      </c>
      <c r="G97" s="13" t="str">
        <f>VLOOKUP(E97,Cat!$A$1:$C$28,3,FALSE)</f>
        <v>In</v>
      </c>
      <c r="I97" s="7">
        <f>IF(G97="Out",C97*-1,C97)</f>
        <v>6956</v>
      </c>
    </row>
    <row r="98" spans="1:9" x14ac:dyDescent="0.2">
      <c r="A98" s="11">
        <v>44284</v>
      </c>
      <c r="B98" s="5" t="s">
        <v>56</v>
      </c>
      <c r="C98" s="8">
        <v>6956</v>
      </c>
      <c r="D98" s="13" t="s">
        <v>64</v>
      </c>
      <c r="E98" s="7" t="s">
        <v>123</v>
      </c>
      <c r="G98" s="13" t="str">
        <f>VLOOKUP(E98,Cat!$A$1:$C$28,3,FALSE)</f>
        <v>Out</v>
      </c>
      <c r="I98" s="7">
        <f>IF(G98="Out",C98*-1,C98)</f>
        <v>-6956</v>
      </c>
    </row>
    <row r="99" spans="1:9" x14ac:dyDescent="0.2">
      <c r="A99" s="11">
        <v>44284</v>
      </c>
      <c r="B99" s="5" t="s">
        <v>60</v>
      </c>
      <c r="C99" s="8">
        <v>106604</v>
      </c>
      <c r="D99" s="13" t="s">
        <v>119</v>
      </c>
      <c r="E99" s="7" t="s">
        <v>123</v>
      </c>
      <c r="G99" s="13" t="str">
        <f>VLOOKUP(E99,Cat!$A$1:$C$28,3,FALSE)</f>
        <v>Out</v>
      </c>
      <c r="I99" s="7">
        <f>IF(G99="Out",C99*-1,C99)</f>
        <v>-106604</v>
      </c>
    </row>
    <row r="100" spans="1:9" x14ac:dyDescent="0.2">
      <c r="A100" s="11">
        <v>44284</v>
      </c>
      <c r="B100" s="5" t="s">
        <v>60</v>
      </c>
      <c r="C100" s="12">
        <v>0</v>
      </c>
      <c r="D100" s="13" t="s">
        <v>11</v>
      </c>
      <c r="E100" s="7" t="s">
        <v>123</v>
      </c>
      <c r="G100" s="13" t="str">
        <f>VLOOKUP(E100,Cat!$A$1:$C$28,3,FALSE)</f>
        <v>Out</v>
      </c>
      <c r="I100" s="7">
        <f>IF(G100="Out",C100*-1,C100)</f>
        <v>0</v>
      </c>
    </row>
    <row r="101" spans="1:9" x14ac:dyDescent="0.2">
      <c r="A101" s="11">
        <v>44284</v>
      </c>
      <c r="B101" s="5" t="s">
        <v>60</v>
      </c>
      <c r="C101" s="12">
        <v>1518</v>
      </c>
      <c r="D101" s="13" t="s">
        <v>119</v>
      </c>
      <c r="E101" s="7" t="s">
        <v>126</v>
      </c>
      <c r="G101" s="13" t="str">
        <f>VLOOKUP(E101,Cat!$A$1:$C$28,3,FALSE)</f>
        <v>Out</v>
      </c>
      <c r="I101" s="7">
        <f>IF(G101="Out",C101*-1,C101)</f>
        <v>-1518</v>
      </c>
    </row>
    <row r="102" spans="1:9" x14ac:dyDescent="0.2">
      <c r="A102" s="11">
        <v>44284</v>
      </c>
      <c r="B102" s="5" t="s">
        <v>60</v>
      </c>
      <c r="C102" s="12">
        <v>1518</v>
      </c>
      <c r="D102" s="13" t="s">
        <v>120</v>
      </c>
      <c r="E102" s="7" t="s">
        <v>125</v>
      </c>
      <c r="G102" s="13" t="str">
        <f>VLOOKUP(E102,Cat!$A$1:$C$28,3,FALSE)</f>
        <v>In</v>
      </c>
      <c r="I102" s="7">
        <f>IF(G102="Out",C102*-1,C102)</f>
        <v>1518</v>
      </c>
    </row>
    <row r="103" spans="1:9" x14ac:dyDescent="0.2">
      <c r="A103" s="11">
        <v>44284</v>
      </c>
      <c r="B103" s="5" t="s">
        <v>60</v>
      </c>
      <c r="C103" s="12">
        <v>1518</v>
      </c>
      <c r="D103" s="13" t="s">
        <v>64</v>
      </c>
      <c r="E103" s="7" t="s">
        <v>123</v>
      </c>
      <c r="G103" s="13" t="str">
        <f>VLOOKUP(E103,Cat!$A$1:$C$28,3,FALSE)</f>
        <v>Out</v>
      </c>
      <c r="I103" s="7">
        <f>IF(G103="Out",C103*-1,C103)</f>
        <v>-1518</v>
      </c>
    </row>
    <row r="104" spans="1:9" x14ac:dyDescent="0.2">
      <c r="A104" s="11">
        <v>44284</v>
      </c>
      <c r="B104" s="5" t="s">
        <v>71</v>
      </c>
      <c r="C104" s="12">
        <v>2798</v>
      </c>
      <c r="D104" s="7" t="s">
        <v>84</v>
      </c>
      <c r="E104" s="7" t="s">
        <v>106</v>
      </c>
      <c r="G104" s="13" t="str">
        <f>VLOOKUP(E104,Cat!$A$1:$C$28,3,FALSE)</f>
        <v>Out</v>
      </c>
      <c r="I104" s="7">
        <f>IF(G104="Out",C104*-1,C104)</f>
        <v>-2798</v>
      </c>
    </row>
    <row r="105" spans="1:9" x14ac:dyDescent="0.2">
      <c r="A105" s="11">
        <v>44283</v>
      </c>
      <c r="B105" s="5" t="s">
        <v>96</v>
      </c>
      <c r="C105" s="12">
        <v>3000</v>
      </c>
      <c r="D105" s="7" t="s">
        <v>78</v>
      </c>
      <c r="E105" s="7" t="s">
        <v>126</v>
      </c>
      <c r="G105" s="13" t="str">
        <f>VLOOKUP(E105,Cat!$A$1:$C$28,3,FALSE)</f>
        <v>Out</v>
      </c>
      <c r="I105" s="7">
        <f>IF(G105="Out",C105*-1,C105)</f>
        <v>-3000</v>
      </c>
    </row>
    <row r="106" spans="1:9" x14ac:dyDescent="0.2">
      <c r="A106" s="11">
        <v>44283</v>
      </c>
      <c r="B106" s="5" t="s">
        <v>96</v>
      </c>
      <c r="C106" s="12">
        <v>3000</v>
      </c>
      <c r="D106" s="7" t="s">
        <v>64</v>
      </c>
      <c r="E106" s="7" t="s">
        <v>125</v>
      </c>
      <c r="G106" s="13" t="str">
        <f>VLOOKUP(E106,Cat!$A$1:$C$28,3,FALSE)</f>
        <v>In</v>
      </c>
      <c r="I106" s="7">
        <f>IF(G106="Out",C106*-1,C106)</f>
        <v>3000</v>
      </c>
    </row>
    <row r="107" spans="1:9" x14ac:dyDescent="0.2">
      <c r="A107" s="11">
        <v>44281</v>
      </c>
      <c r="B107" s="5" t="s">
        <v>21</v>
      </c>
      <c r="C107" s="8">
        <v>77000</v>
      </c>
      <c r="D107" s="13" t="s">
        <v>119</v>
      </c>
      <c r="E107" s="7" t="s">
        <v>48</v>
      </c>
      <c r="G107" s="13" t="str">
        <f>VLOOKUP(E107,Cat!$A$1:$C$28,3,FALSE)</f>
        <v>Out</v>
      </c>
      <c r="I107" s="7">
        <f>IF(G107="Out",C107*-1,C107)</f>
        <v>-77000</v>
      </c>
    </row>
    <row r="108" spans="1:9" x14ac:dyDescent="0.2">
      <c r="A108" s="11">
        <v>44281</v>
      </c>
      <c r="B108" s="5" t="s">
        <v>69</v>
      </c>
      <c r="C108" s="8">
        <v>11980</v>
      </c>
      <c r="D108" s="13" t="s">
        <v>119</v>
      </c>
      <c r="E108" s="7" t="s">
        <v>123</v>
      </c>
      <c r="G108" s="13" t="str">
        <f>VLOOKUP(E108,Cat!$A$1:$C$28,3,FALSE)</f>
        <v>Out</v>
      </c>
      <c r="I108" s="7">
        <f>IF(G108="Out",C108*-1,C108)</f>
        <v>-11980</v>
      </c>
    </row>
    <row r="109" spans="1:9" x14ac:dyDescent="0.2">
      <c r="A109" s="11">
        <v>44281</v>
      </c>
      <c r="B109" s="5" t="s">
        <v>69</v>
      </c>
      <c r="C109" s="8">
        <v>3722</v>
      </c>
      <c r="D109" s="13" t="s">
        <v>11</v>
      </c>
      <c r="E109" s="7" t="s">
        <v>123</v>
      </c>
      <c r="G109" s="13" t="str">
        <f>VLOOKUP(E109,Cat!$A$1:$C$28,3,FALSE)</f>
        <v>Out</v>
      </c>
      <c r="I109" s="7">
        <f>IF(G109="Out",C109*-1,C109)</f>
        <v>-3722</v>
      </c>
    </row>
    <row r="110" spans="1:9" x14ac:dyDescent="0.2">
      <c r="A110" s="11">
        <v>44281</v>
      </c>
      <c r="B110" s="5" t="s">
        <v>69</v>
      </c>
      <c r="C110" s="8">
        <v>727</v>
      </c>
      <c r="D110" s="13" t="s">
        <v>119</v>
      </c>
      <c r="E110" s="7" t="s">
        <v>126</v>
      </c>
      <c r="G110" s="13" t="str">
        <f>VLOOKUP(E110,Cat!$A$1:$C$28,3,FALSE)</f>
        <v>Out</v>
      </c>
      <c r="I110" s="7">
        <f>IF(G110="Out",C110*-1,C110)</f>
        <v>-727</v>
      </c>
    </row>
    <row r="111" spans="1:9" x14ac:dyDescent="0.2">
      <c r="A111" s="11">
        <v>44281</v>
      </c>
      <c r="B111" s="5" t="s">
        <v>69</v>
      </c>
      <c r="C111" s="8">
        <v>727</v>
      </c>
      <c r="D111" s="13" t="s">
        <v>120</v>
      </c>
      <c r="E111" s="7" t="s">
        <v>125</v>
      </c>
      <c r="G111" s="13" t="str">
        <f>VLOOKUP(E111,Cat!$A$1:$C$28,3,FALSE)</f>
        <v>In</v>
      </c>
      <c r="I111" s="7">
        <f>IF(G111="Out",C111*-1,C111)</f>
        <v>727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64</v>
      </c>
      <c r="E112" s="7" t="s">
        <v>123</v>
      </c>
      <c r="G112" s="13" t="str">
        <f>VLOOKUP(E112,Cat!$A$1:$C$28,3,FALSE)</f>
        <v>Out</v>
      </c>
      <c r="I112" s="7">
        <f>IF(G112="Out",C112*-1,C112)</f>
        <v>-727</v>
      </c>
    </row>
    <row r="113" spans="1:9" x14ac:dyDescent="0.2">
      <c r="A113" s="11">
        <v>44280</v>
      </c>
      <c r="B113" s="5" t="str">
        <f>CONCATENATE("Salary JP 2021.",TEXT(MONTH(A113),"00"))</f>
        <v>Salary JP 2021.03</v>
      </c>
      <c r="C113" s="8">
        <v>768138</v>
      </c>
      <c r="D113" s="13" t="s">
        <v>119</v>
      </c>
      <c r="E113" s="7" t="s">
        <v>133</v>
      </c>
      <c r="G113" s="13" t="str">
        <f>VLOOKUP(E113,Cat!$A$1:$C$28,3,FALSE)</f>
        <v>In</v>
      </c>
      <c r="I113" s="7">
        <f>IF(G113="Out",C113*-1,C113)</f>
        <v>768138</v>
      </c>
    </row>
    <row r="114" spans="1:9" x14ac:dyDescent="0.2">
      <c r="A114" s="11">
        <v>44280</v>
      </c>
      <c r="B114" s="5" t="str">
        <f>CONCATENATE("House rental 2021.",TEXT(MONTH(A114),"00"))</f>
        <v>House rental 2021.03</v>
      </c>
      <c r="C114" s="8">
        <v>121000</v>
      </c>
      <c r="D114" s="13" t="s">
        <v>119</v>
      </c>
      <c r="E114" s="7" t="s">
        <v>47</v>
      </c>
      <c r="G114" s="13" t="str">
        <f>VLOOKUP(E114,Cat!$A$1:$C$28,3,FALSE)</f>
        <v>Out</v>
      </c>
      <c r="I114" s="7">
        <f>IF(G114="Out",C114*-1,C114)</f>
        <v>-121000</v>
      </c>
    </row>
    <row r="115" spans="1:9" x14ac:dyDescent="0.2">
      <c r="A115" s="11">
        <v>44280</v>
      </c>
      <c r="B115" s="5" t="s">
        <v>24</v>
      </c>
      <c r="C115" s="12">
        <v>1500</v>
      </c>
      <c r="D115" s="13" t="s">
        <v>42</v>
      </c>
      <c r="E115" s="7" t="s">
        <v>110</v>
      </c>
      <c r="G115" s="13" t="str">
        <f>VLOOKUP(E115,Cat!$A$1:$C$28,3,FALSE)</f>
        <v>In</v>
      </c>
      <c r="I115" s="7">
        <f>IF(G115="Out",C115*-1,C115)</f>
        <v>1500</v>
      </c>
    </row>
    <row r="116" spans="1:9" x14ac:dyDescent="0.2">
      <c r="A116" s="11">
        <v>44278</v>
      </c>
      <c r="B116" s="5" t="s">
        <v>94</v>
      </c>
      <c r="C116" s="12">
        <v>240</v>
      </c>
      <c r="D116" s="7" t="s">
        <v>78</v>
      </c>
      <c r="E116" s="7" t="s">
        <v>44</v>
      </c>
      <c r="G116" s="13" t="str">
        <f>VLOOKUP(E116,Cat!$A$1:$C$28,3,FALSE)</f>
        <v>In</v>
      </c>
      <c r="I116" s="7">
        <f>IF(G116="Out",C116*-1,C116)</f>
        <v>240</v>
      </c>
    </row>
    <row r="117" spans="1:9" x14ac:dyDescent="0.2">
      <c r="A117" s="11">
        <v>44278</v>
      </c>
      <c r="B117" s="5" t="s">
        <v>94</v>
      </c>
      <c r="C117" s="12">
        <v>240</v>
      </c>
      <c r="D117" s="13" t="s">
        <v>120</v>
      </c>
      <c r="E117" s="7" t="s">
        <v>136</v>
      </c>
      <c r="G117" s="13" t="str">
        <f>VLOOKUP(E117,Cat!$A$1:$C$28,3,FALSE)</f>
        <v>Out</v>
      </c>
      <c r="I117" s="7">
        <f>IF(G117="Out",C117*-1,C117)</f>
        <v>-240</v>
      </c>
    </row>
    <row r="118" spans="1:9" x14ac:dyDescent="0.2">
      <c r="A118" s="11">
        <v>44278</v>
      </c>
      <c r="B118" s="5" t="s">
        <v>95</v>
      </c>
      <c r="C118" s="12">
        <v>319</v>
      </c>
      <c r="D118" s="7" t="s">
        <v>84</v>
      </c>
      <c r="E118" s="7" t="s">
        <v>48</v>
      </c>
      <c r="G118" s="13" t="str">
        <f>VLOOKUP(E118,Cat!$A$1:$C$28,3,FALSE)</f>
        <v>Out</v>
      </c>
      <c r="I118" s="7">
        <f>IF(G118="Out",C118*-1,C118)</f>
        <v>-319</v>
      </c>
    </row>
    <row r="119" spans="1:9" x14ac:dyDescent="0.2">
      <c r="A119" s="11">
        <v>44275</v>
      </c>
      <c r="B119" s="5" t="s">
        <v>71</v>
      </c>
      <c r="C119" s="12">
        <v>4280</v>
      </c>
      <c r="D119" s="7" t="s">
        <v>84</v>
      </c>
      <c r="E119" s="7" t="s">
        <v>106</v>
      </c>
      <c r="G119" s="13" t="str">
        <f>VLOOKUP(E119,Cat!$A$1:$C$28,3,FALSE)</f>
        <v>Out</v>
      </c>
      <c r="I119" s="7">
        <f>IF(G119="Out",C119*-1,C119)</f>
        <v>-4280</v>
      </c>
    </row>
    <row r="120" spans="1:9" x14ac:dyDescent="0.2">
      <c r="A120" s="11">
        <v>44270</v>
      </c>
      <c r="B120" s="5" t="str">
        <f>CONCATENATE("Insurance (Meo) 2021.",TEXT(MONTH(A120),"00"))</f>
        <v>Insurance (Meo) 2021.03</v>
      </c>
      <c r="C120" s="8">
        <v>5000</v>
      </c>
      <c r="D120" s="13" t="s">
        <v>119</v>
      </c>
      <c r="E120" s="7" t="s">
        <v>122</v>
      </c>
      <c r="G120" s="13" t="str">
        <f>VLOOKUP(E120,Cat!$A$1:$C$28,3,FALSE)</f>
        <v>Out</v>
      </c>
      <c r="I120" s="7">
        <f>IF(G120="Out",C120*-1,C120)</f>
        <v>-5000</v>
      </c>
    </row>
    <row r="121" spans="1:9" x14ac:dyDescent="0.2">
      <c r="A121" s="11">
        <v>44270</v>
      </c>
      <c r="B121" s="5" t="s">
        <v>24</v>
      </c>
      <c r="C121" s="12">
        <v>165260</v>
      </c>
      <c r="D121" s="13" t="s">
        <v>42</v>
      </c>
      <c r="E121" s="7" t="s">
        <v>110</v>
      </c>
      <c r="G121" s="13" t="str">
        <f>VLOOKUP(E121,Cat!$A$1:$C$28,3,FALSE)</f>
        <v>In</v>
      </c>
      <c r="I121" s="7">
        <f>IF(G121="Out",C121*-1,C121)</f>
        <v>165260</v>
      </c>
    </row>
    <row r="122" spans="1:9" x14ac:dyDescent="0.2">
      <c r="A122" s="11">
        <v>44270</v>
      </c>
      <c r="B122" s="5" t="s">
        <v>61</v>
      </c>
      <c r="C122" s="12">
        <v>2000</v>
      </c>
      <c r="D122" s="13" t="s">
        <v>120</v>
      </c>
      <c r="E122" s="7" t="s">
        <v>122</v>
      </c>
      <c r="G122" s="13" t="str">
        <f>VLOOKUP(E122,Cat!$A$1:$C$28,3,FALSE)</f>
        <v>Out</v>
      </c>
      <c r="I122" s="7">
        <f>IF(G122="Out",C122*-1,C122)</f>
        <v>-2000</v>
      </c>
    </row>
    <row r="123" spans="1:9" x14ac:dyDescent="0.2">
      <c r="A123" s="11">
        <v>44270</v>
      </c>
      <c r="B123" s="5" t="s">
        <v>105</v>
      </c>
      <c r="C123" s="12">
        <v>900</v>
      </c>
      <c r="D123" s="7" t="s">
        <v>67</v>
      </c>
      <c r="E123" s="7" t="s">
        <v>106</v>
      </c>
      <c r="G123" s="13" t="str">
        <f>VLOOKUP(E123,Cat!$A$1:$C$28,3,FALSE)</f>
        <v>Out</v>
      </c>
      <c r="I123" s="7">
        <f>IF(G123="Out",C123*-1,C123)</f>
        <v>-900</v>
      </c>
    </row>
    <row r="124" spans="1:9" x14ac:dyDescent="0.2">
      <c r="A124" s="11">
        <v>44269</v>
      </c>
      <c r="B124" s="5" t="s">
        <v>90</v>
      </c>
      <c r="C124" s="12">
        <v>2410</v>
      </c>
      <c r="D124" s="7" t="s">
        <v>67</v>
      </c>
      <c r="E124" s="7" t="s">
        <v>44</v>
      </c>
      <c r="G124" s="13" t="str">
        <f>VLOOKUP(E124,Cat!$A$1:$C$28,3,FALSE)</f>
        <v>In</v>
      </c>
      <c r="I124" s="7">
        <f>IF(G124="Out",C124*-1,C124)</f>
        <v>2410</v>
      </c>
    </row>
    <row r="125" spans="1:9" x14ac:dyDescent="0.2">
      <c r="A125" s="11">
        <v>44269</v>
      </c>
      <c r="B125" s="5" t="s">
        <v>91</v>
      </c>
      <c r="C125" s="12">
        <v>2530</v>
      </c>
      <c r="D125" s="7" t="s">
        <v>84</v>
      </c>
      <c r="E125" s="7" t="s">
        <v>107</v>
      </c>
      <c r="G125" s="13" t="str">
        <f>VLOOKUP(E125,Cat!$A$1:$C$28,3,FALSE)</f>
        <v>Out</v>
      </c>
      <c r="I125" s="7">
        <f>IF(G125="Out",C125*-1,C125)</f>
        <v>-2530</v>
      </c>
    </row>
    <row r="126" spans="1:9" x14ac:dyDescent="0.2">
      <c r="A126" s="11">
        <v>44269</v>
      </c>
      <c r="B126" s="5" t="s">
        <v>93</v>
      </c>
      <c r="C126" s="12">
        <v>1480</v>
      </c>
      <c r="D126" s="7" t="s">
        <v>67</v>
      </c>
      <c r="E126" s="7" t="s">
        <v>106</v>
      </c>
      <c r="G126" s="13" t="str">
        <f>VLOOKUP(E126,Cat!$A$1:$C$28,3,FALSE)</f>
        <v>Out</v>
      </c>
      <c r="I126" s="7">
        <f>IF(G126="Out",C126*-1,C126)</f>
        <v>-1480</v>
      </c>
    </row>
    <row r="127" spans="1:9" x14ac:dyDescent="0.2">
      <c r="A127" s="11">
        <v>44269</v>
      </c>
      <c r="B127" s="5" t="s">
        <v>71</v>
      </c>
      <c r="C127" s="12">
        <v>3098</v>
      </c>
      <c r="D127" s="7" t="s">
        <v>84</v>
      </c>
      <c r="E127" s="7" t="s">
        <v>106</v>
      </c>
      <c r="G127" s="13" t="str">
        <f>VLOOKUP(E127,Cat!$A$1:$C$28,3,FALSE)</f>
        <v>Out</v>
      </c>
      <c r="I127" s="7">
        <f>IF(G127="Out",C127*-1,C127)</f>
        <v>-3098</v>
      </c>
    </row>
    <row r="128" spans="1:9" x14ac:dyDescent="0.2">
      <c r="A128" s="11">
        <v>44266</v>
      </c>
      <c r="B128" s="5" t="s">
        <v>71</v>
      </c>
      <c r="C128" s="12">
        <v>2925</v>
      </c>
      <c r="D128" s="7" t="s">
        <v>84</v>
      </c>
      <c r="E128" s="7" t="s">
        <v>106</v>
      </c>
      <c r="G128" s="13" t="str">
        <f>VLOOKUP(E128,Cat!$A$1:$C$28,3,FALSE)</f>
        <v>Out</v>
      </c>
      <c r="I128" s="7">
        <f>IF(G128="Out",C128*-1,C128)</f>
        <v>-2925</v>
      </c>
    </row>
    <row r="129" spans="1:11" x14ac:dyDescent="0.2">
      <c r="A129" s="11">
        <v>44264</v>
      </c>
      <c r="B129" s="5" t="s">
        <v>71</v>
      </c>
      <c r="C129" s="12">
        <v>3522</v>
      </c>
      <c r="D129" s="7" t="s">
        <v>84</v>
      </c>
      <c r="E129" s="7" t="s">
        <v>106</v>
      </c>
      <c r="G129" s="13" t="str">
        <f>VLOOKUP(E129,Cat!$A$1:$C$28,3,FALSE)</f>
        <v>Out</v>
      </c>
      <c r="I129" s="7">
        <f>IF(G129="Out",C129*-1,C129)</f>
        <v>-3522</v>
      </c>
    </row>
    <row r="130" spans="1:11" x14ac:dyDescent="0.2">
      <c r="A130" s="11">
        <v>44263</v>
      </c>
      <c r="B130" s="5" t="s">
        <v>71</v>
      </c>
      <c r="C130" s="12">
        <v>2303</v>
      </c>
      <c r="D130" s="7" t="s">
        <v>84</v>
      </c>
      <c r="E130" s="7" t="s">
        <v>106</v>
      </c>
      <c r="G130" s="13" t="str">
        <f>VLOOKUP(E130,Cat!$A$1:$C$28,3,FALSE)</f>
        <v>Out</v>
      </c>
      <c r="I130" s="7">
        <f>IF(G130="Out",C130*-1,C130)</f>
        <v>-2303</v>
      </c>
    </row>
    <row r="131" spans="1:11" x14ac:dyDescent="0.2">
      <c r="A131" s="11">
        <v>44262</v>
      </c>
      <c r="B131" s="5" t="s">
        <v>63</v>
      </c>
      <c r="C131" s="12">
        <v>30000</v>
      </c>
      <c r="D131" s="13" t="s">
        <v>120</v>
      </c>
      <c r="E131" s="7" t="s">
        <v>126</v>
      </c>
      <c r="F131" s="7" t="s">
        <v>53</v>
      </c>
      <c r="G131" s="13" t="str">
        <f>VLOOKUP(E131,Cat!$A$1:$C$28,3,FALSE)</f>
        <v>Out</v>
      </c>
      <c r="I131" s="7">
        <f>IF(G131="Out",C131*-1,C131)</f>
        <v>-30000</v>
      </c>
    </row>
    <row r="132" spans="1:11" x14ac:dyDescent="0.2">
      <c r="A132" s="11">
        <v>44262</v>
      </c>
      <c r="B132" s="5" t="s">
        <v>63</v>
      </c>
      <c r="C132" s="12">
        <v>30000</v>
      </c>
      <c r="D132" s="13" t="s">
        <v>9</v>
      </c>
      <c r="E132" s="7" t="s">
        <v>125</v>
      </c>
      <c r="F132" s="7" t="s">
        <v>52</v>
      </c>
      <c r="G132" s="13" t="str">
        <f>VLOOKUP(E132,Cat!$A$1:$C$28,3,FALSE)</f>
        <v>In</v>
      </c>
      <c r="I132" s="7">
        <f>IF(G132="Out",C132*-1,C132)</f>
        <v>30000</v>
      </c>
    </row>
    <row r="133" spans="1:11" x14ac:dyDescent="0.2">
      <c r="A133" s="11">
        <v>44261</v>
      </c>
      <c r="B133" s="7" t="s">
        <v>22</v>
      </c>
      <c r="C133" s="12">
        <v>24200</v>
      </c>
      <c r="D133" s="13" t="s">
        <v>42</v>
      </c>
      <c r="E133" s="7" t="s">
        <v>126</v>
      </c>
      <c r="G133" s="13" t="str">
        <f>VLOOKUP(E133,Cat!$A$1:$C$28,3,FALSE)</f>
        <v>Out</v>
      </c>
      <c r="I133" s="7">
        <f>IF(G133="Out",C133*-1,C133)</f>
        <v>-24200</v>
      </c>
    </row>
    <row r="134" spans="1:11" x14ac:dyDescent="0.2">
      <c r="A134" s="11">
        <v>44261</v>
      </c>
      <c r="B134" s="7" t="s">
        <v>22</v>
      </c>
      <c r="C134" s="12">
        <v>107</v>
      </c>
      <c r="D134" s="13" t="s">
        <v>7</v>
      </c>
      <c r="E134" s="7" t="s">
        <v>125</v>
      </c>
      <c r="F134" s="13" t="s">
        <v>37</v>
      </c>
      <c r="G134" s="13" t="str">
        <f>VLOOKUP(E134,Cat!$A$1:$C$28,3,FALSE)</f>
        <v>In</v>
      </c>
      <c r="I134" s="7">
        <f>IF(G134="Out",C134*-1,C134)</f>
        <v>107</v>
      </c>
    </row>
    <row r="135" spans="1:11" x14ac:dyDescent="0.2">
      <c r="A135" s="11">
        <v>44261</v>
      </c>
      <c r="B135" s="7" t="s">
        <v>22</v>
      </c>
      <c r="C135" s="12">
        <v>107</v>
      </c>
      <c r="D135" s="13" t="s">
        <v>119</v>
      </c>
      <c r="E135" s="7" t="s">
        <v>129</v>
      </c>
      <c r="F135" s="13" t="s">
        <v>36</v>
      </c>
      <c r="G135" s="13" t="str">
        <f>VLOOKUP(E135,Cat!$A$1:$C$28,3,FALSE)</f>
        <v>Out</v>
      </c>
      <c r="I135" s="7">
        <f>IF(G135="Out",C135*-1,C135)</f>
        <v>-107</v>
      </c>
    </row>
    <row r="136" spans="1:11" x14ac:dyDescent="0.2">
      <c r="A136" s="11">
        <v>44261</v>
      </c>
      <c r="B136" s="5" t="s">
        <v>89</v>
      </c>
      <c r="C136" s="12">
        <v>1100</v>
      </c>
      <c r="D136" s="7" t="s">
        <v>78</v>
      </c>
      <c r="E136" s="7" t="s">
        <v>135</v>
      </c>
      <c r="G136" s="13" t="str">
        <f>VLOOKUP(E136,Cat!$A$1:$C$28,3,FALSE)</f>
        <v>Out</v>
      </c>
      <c r="I136" s="7">
        <f>IF(G136="Out",C136*-1,C136)</f>
        <v>-1100</v>
      </c>
    </row>
    <row r="137" spans="1:11" x14ac:dyDescent="0.2">
      <c r="A137" s="11">
        <v>44261</v>
      </c>
      <c r="B137" s="5" t="s">
        <v>89</v>
      </c>
      <c r="C137" s="12">
        <v>1100</v>
      </c>
      <c r="D137" s="13" t="s">
        <v>120</v>
      </c>
      <c r="E137" s="7" t="s">
        <v>125</v>
      </c>
      <c r="G137" s="13" t="str">
        <f>VLOOKUP(E137,Cat!$A$1:$C$28,3,FALSE)</f>
        <v>In</v>
      </c>
      <c r="I137" s="7">
        <f>IF(G137="Out",C137*-1,C137)</f>
        <v>1100</v>
      </c>
    </row>
    <row r="138" spans="1:11" x14ac:dyDescent="0.2">
      <c r="A138" s="11">
        <v>44261</v>
      </c>
      <c r="B138" s="5" t="s">
        <v>89</v>
      </c>
      <c r="C138" s="12">
        <v>1100</v>
      </c>
      <c r="D138" s="7" t="s">
        <v>84</v>
      </c>
      <c r="E138" s="7" t="s">
        <v>126</v>
      </c>
      <c r="G138" s="13" t="str">
        <f>VLOOKUP(E138,Cat!$A$1:$C$28,3,FALSE)</f>
        <v>Out</v>
      </c>
      <c r="I138" s="7">
        <f>IF(G138="Out",C138*-1,C138)</f>
        <v>-1100</v>
      </c>
    </row>
    <row r="139" spans="1:11" x14ac:dyDescent="0.2">
      <c r="A139" s="11">
        <v>44261</v>
      </c>
      <c r="B139" s="5" t="s">
        <v>71</v>
      </c>
      <c r="C139" s="12">
        <v>9550</v>
      </c>
      <c r="D139" s="7" t="s">
        <v>84</v>
      </c>
      <c r="E139" s="7" t="s">
        <v>106</v>
      </c>
      <c r="G139" s="13" t="str">
        <f>VLOOKUP(E139,Cat!$A$1:$C$28,3,FALSE)</f>
        <v>Out</v>
      </c>
      <c r="I139" s="7">
        <f>IF(G139="Out",C139*-1,C139)</f>
        <v>-9550</v>
      </c>
    </row>
    <row r="140" spans="1:11" x14ac:dyDescent="0.2">
      <c r="A140" s="11">
        <v>44257</v>
      </c>
      <c r="B140" s="5" t="s">
        <v>71</v>
      </c>
      <c r="C140" s="12">
        <v>6955</v>
      </c>
      <c r="D140" s="7" t="s">
        <v>84</v>
      </c>
      <c r="E140" s="7" t="s">
        <v>106</v>
      </c>
      <c r="G140" s="13" t="str">
        <f>VLOOKUP(E140,Cat!$A$1:$C$28,3,FALSE)</f>
        <v>Out</v>
      </c>
      <c r="I140" s="7">
        <f>IF(G140="Out",C140*-1,C140)</f>
        <v>-6955</v>
      </c>
    </row>
    <row r="141" spans="1:11" x14ac:dyDescent="0.2">
      <c r="A141" s="11">
        <v>44256</v>
      </c>
      <c r="B141" s="5" t="s">
        <v>127</v>
      </c>
      <c r="C141" s="12">
        <v>94954</v>
      </c>
      <c r="D141" s="13" t="s">
        <v>119</v>
      </c>
      <c r="E141" s="7" t="s">
        <v>123</v>
      </c>
      <c r="G141" s="13" t="str">
        <f>VLOOKUP(E141,Cat!$A$1:$C$28,3,FALSE)</f>
        <v>Out</v>
      </c>
      <c r="I141" s="7">
        <f>IF(G141="Out",C141*-1,C141)</f>
        <v>-94954</v>
      </c>
    </row>
    <row r="142" spans="1:11" x14ac:dyDescent="0.2">
      <c r="A142" s="11">
        <v>44256</v>
      </c>
      <c r="B142" s="5" t="s">
        <v>59</v>
      </c>
      <c r="C142" s="12">
        <v>13090</v>
      </c>
      <c r="D142" s="13" t="s">
        <v>11</v>
      </c>
      <c r="E142" s="7" t="s">
        <v>123</v>
      </c>
      <c r="G142" s="13" t="str">
        <f>VLOOKUP(E142,Cat!$A$1:$C$28,3,FALSE)</f>
        <v>Out</v>
      </c>
      <c r="I142" s="7">
        <f>IF(G142="Out",C142*-1,C142)</f>
        <v>-13090</v>
      </c>
    </row>
    <row r="143" spans="1:11" x14ac:dyDescent="0.2">
      <c r="A143" s="11">
        <v>44256</v>
      </c>
      <c r="B143" s="5" t="s">
        <v>57</v>
      </c>
      <c r="C143" s="12">
        <v>1419</v>
      </c>
      <c r="D143" s="13" t="s">
        <v>13</v>
      </c>
      <c r="E143" s="7" t="s">
        <v>123</v>
      </c>
      <c r="G143" s="13" t="str">
        <f>VLOOKUP(E143,Cat!$A$1:$C$28,3,FALSE)</f>
        <v>Out</v>
      </c>
      <c r="I143" s="7">
        <f>IF(G143="Out",C143*-1,C143)</f>
        <v>-1419</v>
      </c>
      <c r="K143" s="2"/>
    </row>
    <row r="144" spans="1:11" x14ac:dyDescent="0.2">
      <c r="A144" s="11">
        <v>44256</v>
      </c>
      <c r="B144" s="5" t="s">
        <v>56</v>
      </c>
      <c r="C144" s="12">
        <v>1419</v>
      </c>
      <c r="D144" s="13" t="s">
        <v>119</v>
      </c>
      <c r="E144" s="7" t="s">
        <v>126</v>
      </c>
      <c r="G144" s="13" t="str">
        <f>VLOOKUP(E144,Cat!$A$1:$C$28,3,FALSE)</f>
        <v>Out</v>
      </c>
      <c r="I144" s="7">
        <f>IF(G144="Out",C144*-1,C144)</f>
        <v>-1419</v>
      </c>
      <c r="K144" s="2"/>
    </row>
    <row r="145" spans="1:11" x14ac:dyDescent="0.2">
      <c r="A145" s="11">
        <v>44256</v>
      </c>
      <c r="B145" s="5" t="s">
        <v>56</v>
      </c>
      <c r="C145" s="12">
        <v>1419</v>
      </c>
      <c r="D145" s="13" t="s">
        <v>120</v>
      </c>
      <c r="E145" s="7" t="s">
        <v>125</v>
      </c>
      <c r="G145" s="13" t="str">
        <f>VLOOKUP(E145,Cat!$A$1:$C$28,3,FALSE)</f>
        <v>In</v>
      </c>
      <c r="I145" s="7">
        <f>IF(G145="Out",C145*-1,C145)</f>
        <v>1419</v>
      </c>
      <c r="K145" s="9"/>
    </row>
    <row r="146" spans="1:11" x14ac:dyDescent="0.2">
      <c r="A146" s="11">
        <v>44256</v>
      </c>
      <c r="B146" s="5" t="s">
        <v>128</v>
      </c>
      <c r="C146" s="12">
        <v>128909</v>
      </c>
      <c r="D146" s="13" t="s">
        <v>119</v>
      </c>
      <c r="E146" s="7" t="s">
        <v>123</v>
      </c>
      <c r="G146" s="13" t="str">
        <f>VLOOKUP(E146,Cat!$A$1:$C$28,3,FALSE)</f>
        <v>Out</v>
      </c>
      <c r="I146" s="7">
        <f>IF(G146="Out",C146*-1,C146)</f>
        <v>-128909</v>
      </c>
      <c r="K146" s="9"/>
    </row>
    <row r="147" spans="1:11" x14ac:dyDescent="0.2">
      <c r="A147" s="11">
        <v>44256</v>
      </c>
      <c r="B147" s="5" t="s">
        <v>66</v>
      </c>
      <c r="C147" s="12">
        <v>1880</v>
      </c>
      <c r="D147" s="13" t="s">
        <v>11</v>
      </c>
      <c r="E147" s="7" t="s">
        <v>123</v>
      </c>
      <c r="G147" s="13" t="str">
        <f>VLOOKUP(E147,Cat!$A$1:$C$28,3,FALSE)</f>
        <v>Out</v>
      </c>
      <c r="I147" s="7">
        <f>IF(G147="Out",C147*-1,C147)</f>
        <v>-1880</v>
      </c>
      <c r="K147" s="9"/>
    </row>
    <row r="148" spans="1:11" x14ac:dyDescent="0.2">
      <c r="A148" s="11">
        <v>44256</v>
      </c>
      <c r="B148" s="5" t="s">
        <v>58</v>
      </c>
      <c r="C148" s="12">
        <v>15697</v>
      </c>
      <c r="D148" s="13" t="s">
        <v>13</v>
      </c>
      <c r="E148" s="7" t="s">
        <v>123</v>
      </c>
      <c r="G148" s="13" t="str">
        <f>VLOOKUP(E148,Cat!$A$1:$C$28,3,FALSE)</f>
        <v>Out</v>
      </c>
      <c r="I148" s="7">
        <f>IF(G148="Out",C148*-1,C148)</f>
        <v>-15697</v>
      </c>
      <c r="K148" s="2"/>
    </row>
    <row r="149" spans="1:11" x14ac:dyDescent="0.2">
      <c r="A149" s="11">
        <v>44256</v>
      </c>
      <c r="B149" s="5" t="s">
        <v>60</v>
      </c>
      <c r="C149" s="12">
        <v>15697</v>
      </c>
      <c r="D149" s="13" t="s">
        <v>119</v>
      </c>
      <c r="E149" s="7" t="s">
        <v>126</v>
      </c>
      <c r="G149" s="13" t="str">
        <f>VLOOKUP(E149,Cat!$A$1:$C$28,3,FALSE)</f>
        <v>Out</v>
      </c>
      <c r="I149" s="7">
        <f>IF(G149="Out",C149*-1,C149)</f>
        <v>-15697</v>
      </c>
      <c r="K149" s="2"/>
    </row>
    <row r="150" spans="1:11" x14ac:dyDescent="0.2">
      <c r="A150" s="11">
        <v>44256</v>
      </c>
      <c r="B150" s="5" t="s">
        <v>60</v>
      </c>
      <c r="C150" s="12">
        <v>15697</v>
      </c>
      <c r="D150" s="13" t="s">
        <v>120</v>
      </c>
      <c r="E150" s="7" t="s">
        <v>125</v>
      </c>
      <c r="G150" s="13" t="str">
        <f>VLOOKUP(E150,Cat!$A$1:$C$28,3,FALSE)</f>
        <v>In</v>
      </c>
      <c r="I150" s="7">
        <f>IF(G150="Out",C150*-1,C150)</f>
        <v>15697</v>
      </c>
      <c r="K150" s="2"/>
    </row>
    <row r="151" spans="1:11" x14ac:dyDescent="0.2">
      <c r="A151" s="11">
        <v>44256</v>
      </c>
      <c r="B151" s="7" t="s">
        <v>22</v>
      </c>
      <c r="C151" s="12">
        <v>24200</v>
      </c>
      <c r="D151" s="13" t="s">
        <v>42</v>
      </c>
      <c r="E151" s="7" t="s">
        <v>126</v>
      </c>
      <c r="G151" s="13" t="str">
        <f>VLOOKUP(E151,Cat!$A$1:$C$28,3,FALSE)</f>
        <v>Out</v>
      </c>
      <c r="I151" s="7">
        <f>IF(G151="Out",C151*-1,C151)</f>
        <v>-24200</v>
      </c>
      <c r="K151" s="2"/>
    </row>
    <row r="152" spans="1:11" x14ac:dyDescent="0.2">
      <c r="A152" s="11">
        <v>44256</v>
      </c>
      <c r="B152" s="7" t="s">
        <v>22</v>
      </c>
      <c r="C152" s="12">
        <v>107</v>
      </c>
      <c r="D152" s="13" t="s">
        <v>7</v>
      </c>
      <c r="E152" s="7" t="s">
        <v>125</v>
      </c>
      <c r="F152" s="13" t="s">
        <v>37</v>
      </c>
      <c r="G152" s="13" t="str">
        <f>VLOOKUP(E152,Cat!$A$1:$C$28,3,FALSE)</f>
        <v>In</v>
      </c>
      <c r="I152" s="7">
        <f>IF(G152="Out",C152*-1,C152)</f>
        <v>107</v>
      </c>
      <c r="K152" s="4"/>
    </row>
    <row r="153" spans="1:11" x14ac:dyDescent="0.2">
      <c r="A153" s="11">
        <v>44256</v>
      </c>
      <c r="B153" s="7" t="s">
        <v>22</v>
      </c>
      <c r="C153" s="12">
        <v>107</v>
      </c>
      <c r="D153" s="13" t="s">
        <v>119</v>
      </c>
      <c r="E153" s="7" t="s">
        <v>129</v>
      </c>
      <c r="F153" s="13" t="s">
        <v>36</v>
      </c>
      <c r="G153" s="13" t="str">
        <f>VLOOKUP(E153,Cat!$A$1:$C$28,3,FALSE)</f>
        <v>Out</v>
      </c>
      <c r="I153" s="7">
        <f>IF(G153="Out",C153*-1,C153)</f>
        <v>-107</v>
      </c>
      <c r="K153" s="2"/>
    </row>
    <row r="154" spans="1:11" x14ac:dyDescent="0.2">
      <c r="A154" s="11">
        <v>44256</v>
      </c>
      <c r="B154" s="7" t="s">
        <v>35</v>
      </c>
      <c r="C154" s="12">
        <v>3600</v>
      </c>
      <c r="D154" s="13" t="s">
        <v>119</v>
      </c>
      <c r="E154" s="7" t="s">
        <v>126</v>
      </c>
      <c r="G154" s="13" t="str">
        <f>VLOOKUP(E154,Cat!$A$1:$C$28,3,FALSE)</f>
        <v>Out</v>
      </c>
      <c r="I154" s="7">
        <f>IF(G154="Out",C154*-1,C154)</f>
        <v>-3600</v>
      </c>
      <c r="K154" s="2"/>
    </row>
    <row r="155" spans="1:11" x14ac:dyDescent="0.2">
      <c r="A155" s="11">
        <v>44256</v>
      </c>
      <c r="B155" s="7" t="s">
        <v>35</v>
      </c>
      <c r="C155" s="12">
        <v>3600</v>
      </c>
      <c r="D155" s="13" t="s">
        <v>67</v>
      </c>
      <c r="E155" s="7" t="s">
        <v>125</v>
      </c>
      <c r="G155" s="13" t="str">
        <f>VLOOKUP(E155,Cat!$A$1:$C$28,3,FALSE)</f>
        <v>In</v>
      </c>
      <c r="I155" s="7">
        <f>IF(G155="Out",C155*-1,C155)</f>
        <v>3600</v>
      </c>
      <c r="K155" s="2"/>
    </row>
    <row r="156" spans="1:11" x14ac:dyDescent="0.2">
      <c r="A156" s="11">
        <v>44256</v>
      </c>
      <c r="B156" s="5" t="s">
        <v>87</v>
      </c>
      <c r="C156" s="12">
        <v>1500</v>
      </c>
      <c r="D156" s="7" t="s">
        <v>67</v>
      </c>
      <c r="E156" s="7" t="s">
        <v>134</v>
      </c>
      <c r="G156" s="13" t="str">
        <f>VLOOKUP(E156,Cat!$A$1:$C$28,3,FALSE)</f>
        <v>In</v>
      </c>
      <c r="I156" s="7">
        <f>IF(G156="Out",C156*-1,C156)</f>
        <v>1500</v>
      </c>
      <c r="K156" s="2"/>
    </row>
    <row r="157" spans="1:11" x14ac:dyDescent="0.2">
      <c r="A157" s="11">
        <v>44256</v>
      </c>
      <c r="B157" s="5" t="s">
        <v>88</v>
      </c>
      <c r="C157" s="12">
        <v>2400</v>
      </c>
      <c r="D157" s="7" t="s">
        <v>67</v>
      </c>
      <c r="E157" s="7" t="s">
        <v>126</v>
      </c>
      <c r="G157" s="13" t="str">
        <f>VLOOKUP(E157,Cat!$A$1:$C$28,3,FALSE)</f>
        <v>Out</v>
      </c>
      <c r="I157" s="7">
        <f>IF(G157="Out",C157*-1,C157)</f>
        <v>-2400</v>
      </c>
      <c r="K157" s="2"/>
    </row>
    <row r="158" spans="1:11" x14ac:dyDescent="0.2">
      <c r="A158" s="11">
        <v>44256</v>
      </c>
      <c r="B158" s="5" t="s">
        <v>88</v>
      </c>
      <c r="C158" s="12">
        <v>2400</v>
      </c>
      <c r="D158" s="7" t="s">
        <v>78</v>
      </c>
      <c r="E158" s="7" t="s">
        <v>106</v>
      </c>
      <c r="G158" s="13" t="str">
        <f>VLOOKUP(E158,Cat!$A$1:$C$28,3,FALSE)</f>
        <v>Out</v>
      </c>
      <c r="I158" s="7">
        <f>IF(G158="Out",C158*-1,C158)</f>
        <v>-2400</v>
      </c>
      <c r="K158" s="2"/>
    </row>
    <row r="159" spans="1:11" x14ac:dyDescent="0.2">
      <c r="A159" s="11">
        <v>44256</v>
      </c>
      <c r="B159" s="5" t="s">
        <v>88</v>
      </c>
      <c r="C159" s="12">
        <v>2400</v>
      </c>
      <c r="D159" s="13" t="s">
        <v>120</v>
      </c>
      <c r="E159" s="7" t="s">
        <v>125</v>
      </c>
      <c r="G159" s="13" t="str">
        <f>VLOOKUP(E159,Cat!$A$1:$C$28,3,FALSE)</f>
        <v>In</v>
      </c>
      <c r="I159" s="7">
        <f>IF(G159="Out",C159*-1,C159)</f>
        <v>2400</v>
      </c>
      <c r="K159" s="2"/>
    </row>
    <row r="160" spans="1:11" x14ac:dyDescent="0.2">
      <c r="A160" s="11">
        <v>44256</v>
      </c>
      <c r="B160" s="5" t="s">
        <v>104</v>
      </c>
      <c r="C160" s="12">
        <v>11533</v>
      </c>
      <c r="D160" s="7" t="s">
        <v>67</v>
      </c>
      <c r="E160" s="7" t="s">
        <v>129</v>
      </c>
      <c r="G160" s="13" t="str">
        <f>VLOOKUP(E160,Cat!$A$1:$C$28,3,FALSE)</f>
        <v>Out</v>
      </c>
      <c r="I160" s="7">
        <f>IF(G160="Out",C160*-1,C160)</f>
        <v>-11533</v>
      </c>
      <c r="K160" s="2"/>
    </row>
    <row r="161" spans="1:11" x14ac:dyDescent="0.2">
      <c r="A161" s="11">
        <v>44256</v>
      </c>
      <c r="B161" s="5" t="s">
        <v>105</v>
      </c>
      <c r="C161" s="12">
        <v>900</v>
      </c>
      <c r="D161" s="7" t="s">
        <v>67</v>
      </c>
      <c r="E161" s="7" t="s">
        <v>106</v>
      </c>
      <c r="G161" s="13" t="str">
        <f>VLOOKUP(E161,Cat!$A$1:$C$28,3,FALSE)</f>
        <v>Out</v>
      </c>
      <c r="I161" s="7">
        <f>IF(G161="Out",C161*-1,C161)</f>
        <v>-900</v>
      </c>
      <c r="K161" s="2"/>
    </row>
    <row r="162" spans="1:11" x14ac:dyDescent="0.2">
      <c r="A162" s="11">
        <v>44255</v>
      </c>
      <c r="B162" s="5" t="str">
        <f>CONCATENATE("Meo 2021.",TEXT(MONTH(A162),"00"))</f>
        <v>Meo 2021.02</v>
      </c>
      <c r="C162" s="12">
        <v>10000</v>
      </c>
      <c r="D162" s="13" t="s">
        <v>11</v>
      </c>
      <c r="E162" s="7" t="s">
        <v>134</v>
      </c>
      <c r="G162" s="13" t="str">
        <f>VLOOKUP(E162,Cat!$A$1:$C$28,3,FALSE)</f>
        <v>In</v>
      </c>
      <c r="I162" s="7">
        <f>IF(G162="Out",C162*-1,C162)</f>
        <v>10000</v>
      </c>
      <c r="K162" s="2"/>
    </row>
    <row r="163" spans="1:11" x14ac:dyDescent="0.2">
      <c r="A163" s="11">
        <v>44255</v>
      </c>
      <c r="B163" s="5" t="str">
        <f>CONCATENATE("Meo 2021.",TEXT(MONTH(A163),"00"))</f>
        <v>Meo 2021.02</v>
      </c>
      <c r="C163" s="12">
        <v>10000</v>
      </c>
      <c r="D163" s="13" t="s">
        <v>119</v>
      </c>
      <c r="E163" s="7" t="s">
        <v>131</v>
      </c>
      <c r="G163" s="13" t="str">
        <f>VLOOKUP(E163,Cat!$A$1:$C$28,3,FALSE)</f>
        <v>Out</v>
      </c>
      <c r="I163" s="7">
        <f>IF(G163="Out",C163*-1,C163)</f>
        <v>-10000</v>
      </c>
      <c r="K163" s="2"/>
    </row>
    <row r="164" spans="1:11" x14ac:dyDescent="0.2">
      <c r="A164" s="11">
        <v>44255</v>
      </c>
      <c r="B164" s="7" t="s">
        <v>34</v>
      </c>
      <c r="C164" s="12">
        <v>2000</v>
      </c>
      <c r="D164" s="13" t="s">
        <v>11</v>
      </c>
      <c r="E164" s="7" t="s">
        <v>134</v>
      </c>
      <c r="G164" s="13" t="str">
        <f>VLOOKUP(E164,Cat!$A$1:$C$28,3,FALSE)</f>
        <v>In</v>
      </c>
      <c r="I164" s="7">
        <f>IF(G164="Out",C164*-1,C164)</f>
        <v>2000</v>
      </c>
      <c r="K164" s="2"/>
    </row>
    <row r="165" spans="1:11" x14ac:dyDescent="0.2">
      <c r="A165" s="11">
        <v>44255</v>
      </c>
      <c r="B165" s="7" t="s">
        <v>34</v>
      </c>
      <c r="C165" s="12">
        <v>2000</v>
      </c>
      <c r="D165" s="13" t="s">
        <v>119</v>
      </c>
      <c r="E165" s="7" t="s">
        <v>131</v>
      </c>
      <c r="G165" s="13" t="str">
        <f>VLOOKUP(E165,Cat!$A$1:$C$28,3,FALSE)</f>
        <v>Out</v>
      </c>
      <c r="I165" s="7">
        <f>IF(G165="Out",C165*-1,C165)</f>
        <v>-2000</v>
      </c>
      <c r="K165" s="2"/>
    </row>
    <row r="166" spans="1:11" x14ac:dyDescent="0.2">
      <c r="A166" s="11">
        <v>44255</v>
      </c>
      <c r="B166" s="5" t="s">
        <v>31</v>
      </c>
      <c r="C166" s="12">
        <v>200000</v>
      </c>
      <c r="D166" s="13" t="s">
        <v>119</v>
      </c>
      <c r="E166" s="7" t="s">
        <v>126</v>
      </c>
      <c r="G166" s="13" t="str">
        <f>VLOOKUP(E166,Cat!$A$1:$C$28,3,FALSE)</f>
        <v>Out</v>
      </c>
      <c r="I166" s="7">
        <f>IF(G166="Out",C166*-1,C166)</f>
        <v>-200000</v>
      </c>
      <c r="K166" s="2"/>
    </row>
    <row r="167" spans="1:11" x14ac:dyDescent="0.2">
      <c r="A167" s="11">
        <v>44255</v>
      </c>
      <c r="B167" s="5" t="s">
        <v>31</v>
      </c>
      <c r="C167" s="12">
        <v>200000</v>
      </c>
      <c r="D167" s="13" t="s">
        <v>120</v>
      </c>
      <c r="E167" s="7" t="s">
        <v>125</v>
      </c>
      <c r="G167" s="13" t="str">
        <f>VLOOKUP(E167,Cat!$A$1:$C$28,3,FALSE)</f>
        <v>In</v>
      </c>
      <c r="I167" s="7">
        <f>IF(G167="Out",C167*-1,C167)</f>
        <v>200000</v>
      </c>
      <c r="K167" s="2"/>
    </row>
    <row r="168" spans="1:11" x14ac:dyDescent="0.2">
      <c r="A168" s="11">
        <v>44255</v>
      </c>
      <c r="B168" s="5" t="s">
        <v>45</v>
      </c>
      <c r="C168" s="12">
        <v>20000</v>
      </c>
      <c r="D168" s="13" t="s">
        <v>120</v>
      </c>
      <c r="E168" s="7" t="s">
        <v>131</v>
      </c>
      <c r="G168" s="13" t="str">
        <f>VLOOKUP(E168,Cat!$A$1:$C$28,3,FALSE)</f>
        <v>Out</v>
      </c>
      <c r="I168" s="7">
        <f>IF(G168="Out",C168*-1,C168)</f>
        <v>-20000</v>
      </c>
      <c r="K168" s="2"/>
    </row>
    <row r="169" spans="1:11" x14ac:dyDescent="0.2">
      <c r="A169" s="11">
        <v>44255</v>
      </c>
      <c r="B169" s="5" t="s">
        <v>45</v>
      </c>
      <c r="C169" s="12">
        <v>20000</v>
      </c>
      <c r="D169" s="13" t="s">
        <v>64</v>
      </c>
      <c r="E169" s="7" t="s">
        <v>134</v>
      </c>
      <c r="G169" s="13" t="str">
        <f>VLOOKUP(E169,Cat!$A$1:$C$28,3,FALSE)</f>
        <v>In</v>
      </c>
      <c r="I169" s="7">
        <f>IF(G169="Out",C169*-1,C169)</f>
        <v>20000</v>
      </c>
    </row>
    <row r="170" spans="1:11" x14ac:dyDescent="0.2">
      <c r="A170" s="11">
        <v>44255</v>
      </c>
      <c r="B170" s="5" t="s">
        <v>112</v>
      </c>
      <c r="C170" s="12">
        <v>2013</v>
      </c>
      <c r="D170" s="7" t="s">
        <v>67</v>
      </c>
      <c r="E170" s="7" t="s">
        <v>110</v>
      </c>
      <c r="G170" s="13" t="str">
        <f>VLOOKUP(E170,Cat!$A$1:$C$28,3,FALSE)</f>
        <v>In</v>
      </c>
      <c r="I170" s="7">
        <f>IF(G170="Out",C170*-1,C170)</f>
        <v>2013</v>
      </c>
    </row>
    <row r="171" spans="1:11" x14ac:dyDescent="0.2">
      <c r="A171" s="11">
        <v>44255</v>
      </c>
      <c r="B171" s="5" t="s">
        <v>117</v>
      </c>
      <c r="C171" s="12">
        <v>24000</v>
      </c>
      <c r="D171" s="7" t="s">
        <v>84</v>
      </c>
      <c r="E171" s="7" t="s">
        <v>130</v>
      </c>
      <c r="G171" s="13" t="str">
        <f>VLOOKUP(E171,Cat!$A$1:$C$28,3,FALSE)</f>
        <v>Out</v>
      </c>
      <c r="I171" s="7">
        <f>IF(G171="Out",C171*-1,C171)</f>
        <v>-24000</v>
      </c>
    </row>
    <row r="172" spans="1:11" x14ac:dyDescent="0.2">
      <c r="A172" s="11">
        <v>44254</v>
      </c>
      <c r="B172" s="5" t="s">
        <v>85</v>
      </c>
      <c r="C172" s="12">
        <v>1200</v>
      </c>
      <c r="D172" s="7" t="s">
        <v>84</v>
      </c>
      <c r="E172" s="7" t="s">
        <v>135</v>
      </c>
      <c r="G172" s="13" t="str">
        <f>VLOOKUP(E172,Cat!$A$1:$C$28,3,FALSE)</f>
        <v>Out</v>
      </c>
      <c r="I172" s="7">
        <f>IF(G172="Out",C172*-1,C172)</f>
        <v>-1200</v>
      </c>
    </row>
    <row r="173" spans="1:11" x14ac:dyDescent="0.2">
      <c r="A173" s="11">
        <v>44254</v>
      </c>
      <c r="B173" s="5" t="s">
        <v>86</v>
      </c>
      <c r="C173" s="12">
        <v>2210</v>
      </c>
      <c r="D173" s="7" t="s">
        <v>84</v>
      </c>
      <c r="E173" s="7" t="s">
        <v>107</v>
      </c>
      <c r="G173" s="13" t="str">
        <f>VLOOKUP(E173,Cat!$A$1:$C$28,3,FALSE)</f>
        <v>Out</v>
      </c>
      <c r="I173" s="7">
        <f>IF(G173="Out",C173*-1,C173)</f>
        <v>-2210</v>
      </c>
    </row>
    <row r="174" spans="1:11" x14ac:dyDescent="0.2">
      <c r="A174" s="11">
        <v>44253</v>
      </c>
      <c r="B174" s="5" t="s">
        <v>21</v>
      </c>
      <c r="C174" s="12">
        <v>65000</v>
      </c>
      <c r="D174" s="13" t="s">
        <v>119</v>
      </c>
      <c r="E174" s="7" t="s">
        <v>48</v>
      </c>
      <c r="G174" s="13" t="str">
        <f>VLOOKUP(E174,Cat!$A$1:$C$28,3,FALSE)</f>
        <v>Out</v>
      </c>
      <c r="I174" s="7">
        <f>IF(G174="Out",C174*-1,C174)</f>
        <v>-65000</v>
      </c>
    </row>
    <row r="175" spans="1:11" x14ac:dyDescent="0.2">
      <c r="A175" s="11">
        <v>44253</v>
      </c>
      <c r="B175" s="5" t="s">
        <v>40</v>
      </c>
      <c r="C175" s="12">
        <v>16161</v>
      </c>
      <c r="D175" s="13" t="s">
        <v>119</v>
      </c>
      <c r="E175" s="7" t="s">
        <v>123</v>
      </c>
      <c r="G175" s="13" t="str">
        <f>VLOOKUP(E175,Cat!$A$1:$C$28,3,FALSE)</f>
        <v>Out</v>
      </c>
      <c r="I175" s="7">
        <f>IF(G175="Out",C175*-1,C175)</f>
        <v>-16161</v>
      </c>
    </row>
    <row r="176" spans="1:11" x14ac:dyDescent="0.2">
      <c r="A176" s="11">
        <v>44253</v>
      </c>
      <c r="B176" s="5" t="s">
        <v>68</v>
      </c>
      <c r="C176" s="12">
        <v>1899</v>
      </c>
      <c r="D176" s="13" t="s">
        <v>11</v>
      </c>
      <c r="E176" s="7" t="s">
        <v>123</v>
      </c>
      <c r="G176" s="13" t="str">
        <f>VLOOKUP(E176,Cat!$A$1:$C$28,3,FALSE)</f>
        <v>Out</v>
      </c>
      <c r="I176" s="7">
        <f>IF(G176="Out",C176*-1,C176)</f>
        <v>-1899</v>
      </c>
    </row>
    <row r="177" spans="1:9" x14ac:dyDescent="0.2">
      <c r="A177" s="11">
        <v>44253</v>
      </c>
      <c r="B177" s="5" t="s">
        <v>63</v>
      </c>
      <c r="C177" s="12">
        <v>24000</v>
      </c>
      <c r="D177" s="13" t="s">
        <v>120</v>
      </c>
      <c r="E177" s="7" t="s">
        <v>126</v>
      </c>
      <c r="F177" s="7" t="s">
        <v>53</v>
      </c>
      <c r="G177" s="13" t="str">
        <f>VLOOKUP(E177,Cat!$A$1:$C$28,3,FALSE)</f>
        <v>Out</v>
      </c>
      <c r="I177" s="7">
        <f>IF(G177="Out",C177*-1,C177)</f>
        <v>-24000</v>
      </c>
    </row>
    <row r="178" spans="1:9" x14ac:dyDescent="0.2">
      <c r="A178" s="11">
        <v>44253</v>
      </c>
      <c r="B178" s="5" t="s">
        <v>63</v>
      </c>
      <c r="C178" s="12">
        <v>24000</v>
      </c>
      <c r="D178" s="13" t="s">
        <v>9</v>
      </c>
      <c r="E178" s="7" t="s">
        <v>125</v>
      </c>
      <c r="F178" s="7" t="s">
        <v>52</v>
      </c>
      <c r="G178" s="13" t="str">
        <f>VLOOKUP(E178,Cat!$A$1:$C$28,3,FALSE)</f>
        <v>In</v>
      </c>
      <c r="I178" s="7">
        <f>IF(G178="Out",C178*-1,C178)</f>
        <v>24000</v>
      </c>
    </row>
    <row r="179" spans="1:9" x14ac:dyDescent="0.2">
      <c r="A179" s="11">
        <v>44253</v>
      </c>
      <c r="B179" s="5" t="s">
        <v>83</v>
      </c>
      <c r="C179" s="12">
        <v>660</v>
      </c>
      <c r="D179" s="7" t="s">
        <v>84</v>
      </c>
      <c r="E179" s="7" t="s">
        <v>136</v>
      </c>
      <c r="G179" s="13" t="str">
        <f>VLOOKUP(E179,Cat!$A$1:$C$28,3,FALSE)</f>
        <v>Out</v>
      </c>
      <c r="I179" s="7">
        <f>IF(G179="Out",C179*-1,C179)</f>
        <v>-660</v>
      </c>
    </row>
    <row r="180" spans="1:9" x14ac:dyDescent="0.2">
      <c r="A180" s="11">
        <v>44253</v>
      </c>
      <c r="B180" s="5" t="s">
        <v>71</v>
      </c>
      <c r="C180" s="12">
        <v>3268</v>
      </c>
      <c r="D180" s="7" t="s">
        <v>84</v>
      </c>
      <c r="E180" s="7" t="s">
        <v>106</v>
      </c>
      <c r="G180" s="13" t="str">
        <f>VLOOKUP(E180,Cat!$A$1:$C$28,3,FALSE)</f>
        <v>Out</v>
      </c>
      <c r="I180" s="7">
        <f>IF(G180="Out",C180*-1,C180)</f>
        <v>-3268</v>
      </c>
    </row>
    <row r="181" spans="1:9" x14ac:dyDescent="0.2">
      <c r="A181" s="11">
        <v>44252</v>
      </c>
      <c r="B181" s="5" t="str">
        <f>CONCATENATE("Salary JP 2021.",TEXT(MONTH(A181),"00"))</f>
        <v>Salary JP 2021.02</v>
      </c>
      <c r="C181" s="12">
        <v>683765</v>
      </c>
      <c r="D181" s="13" t="s">
        <v>119</v>
      </c>
      <c r="E181" s="7" t="s">
        <v>133</v>
      </c>
      <c r="G181" s="13" t="str">
        <f>VLOOKUP(E181,Cat!$A$1:$C$28,3,FALSE)</f>
        <v>In</v>
      </c>
      <c r="I181" s="7">
        <f>IF(G181="Out",C181*-1,C181)</f>
        <v>683765</v>
      </c>
    </row>
    <row r="182" spans="1:9" x14ac:dyDescent="0.2">
      <c r="A182" s="11">
        <v>44252</v>
      </c>
      <c r="B182" s="5" t="str">
        <f>CONCATENATE("House rental 2021.",TEXT(MONTH(A182),"00"))</f>
        <v>House rental 2021.02</v>
      </c>
      <c r="C182" s="12">
        <v>121000</v>
      </c>
      <c r="D182" s="13" t="s">
        <v>119</v>
      </c>
      <c r="E182" s="7" t="s">
        <v>47</v>
      </c>
      <c r="G182" s="13" t="str">
        <f>VLOOKUP(E182,Cat!$A$1:$C$28,3,FALSE)</f>
        <v>Out</v>
      </c>
      <c r="I182" s="7">
        <f>IF(G182="Out",C182*-1,C182)</f>
        <v>-121000</v>
      </c>
    </row>
    <row r="183" spans="1:9" x14ac:dyDescent="0.2">
      <c r="A183" s="11">
        <v>44250</v>
      </c>
      <c r="B183" s="5" t="s">
        <v>71</v>
      </c>
      <c r="C183" s="12">
        <v>2409</v>
      </c>
      <c r="D183" s="7" t="s">
        <v>84</v>
      </c>
      <c r="E183" s="7" t="s">
        <v>106</v>
      </c>
      <c r="G183" s="13" t="str">
        <f>VLOOKUP(E183,Cat!$A$1:$C$28,3,FALSE)</f>
        <v>Out</v>
      </c>
      <c r="I183" s="7">
        <f>IF(G183="Out",C183*-1,C183)</f>
        <v>-2409</v>
      </c>
    </row>
    <row r="184" spans="1:9" x14ac:dyDescent="0.2">
      <c r="A184" s="11">
        <v>44250</v>
      </c>
      <c r="B184" s="5" t="s">
        <v>81</v>
      </c>
      <c r="C184" s="12">
        <v>1000</v>
      </c>
      <c r="D184" s="13" t="s">
        <v>9</v>
      </c>
      <c r="E184" s="7" t="s">
        <v>126</v>
      </c>
      <c r="G184" s="13" t="str">
        <f>VLOOKUP(E184,Cat!$A$1:$C$28,3,FALSE)</f>
        <v>Out</v>
      </c>
      <c r="I184" s="7">
        <f>IF(G184="Out",C184*-1,C184)</f>
        <v>-1000</v>
      </c>
    </row>
    <row r="185" spans="1:9" x14ac:dyDescent="0.2">
      <c r="A185" s="11">
        <v>44250</v>
      </c>
      <c r="B185" s="5" t="s">
        <v>81</v>
      </c>
      <c r="C185" s="12">
        <v>1000</v>
      </c>
      <c r="D185" s="7" t="s">
        <v>78</v>
      </c>
      <c r="E185" s="7" t="s">
        <v>135</v>
      </c>
      <c r="G185" s="13" t="str">
        <f>VLOOKUP(E185,Cat!$A$1:$C$28,3,FALSE)</f>
        <v>Out</v>
      </c>
      <c r="I185" s="7">
        <f>IF(G185="Out",C185*-1,C185)</f>
        <v>-1000</v>
      </c>
    </row>
    <row r="186" spans="1:9" x14ac:dyDescent="0.2">
      <c r="A186" s="11">
        <v>44250</v>
      </c>
      <c r="B186" s="5" t="s">
        <v>81</v>
      </c>
      <c r="C186" s="12">
        <v>1000</v>
      </c>
      <c r="D186" s="13" t="s">
        <v>120</v>
      </c>
      <c r="E186" s="7" t="s">
        <v>125</v>
      </c>
      <c r="G186" s="13" t="str">
        <f>VLOOKUP(E186,Cat!$A$1:$C$28,3,FALSE)</f>
        <v>In</v>
      </c>
      <c r="I186" s="7">
        <f>IF(G186="Out",C186*-1,C186)</f>
        <v>1000</v>
      </c>
    </row>
    <row r="187" spans="1:9" x14ac:dyDescent="0.2">
      <c r="A187" s="11">
        <v>44250</v>
      </c>
      <c r="B187" s="5" t="s">
        <v>82</v>
      </c>
      <c r="C187" s="12">
        <v>590</v>
      </c>
      <c r="D187" s="7" t="s">
        <v>78</v>
      </c>
      <c r="E187" s="7" t="s">
        <v>126</v>
      </c>
      <c r="G187" s="13" t="str">
        <f>VLOOKUP(E187,Cat!$A$1:$C$28,3,FALSE)</f>
        <v>Out</v>
      </c>
      <c r="I187" s="7">
        <f>IF(G187="Out",C187*-1,C187)</f>
        <v>-590</v>
      </c>
    </row>
    <row r="188" spans="1:9" x14ac:dyDescent="0.2">
      <c r="A188" s="11">
        <v>44250</v>
      </c>
      <c r="B188" s="5" t="s">
        <v>82</v>
      </c>
      <c r="C188" s="12">
        <v>590</v>
      </c>
      <c r="D188" s="7" t="s">
        <v>64</v>
      </c>
      <c r="E188" s="7" t="s">
        <v>125</v>
      </c>
      <c r="G188" s="13" t="str">
        <f>VLOOKUP(E188,Cat!$A$1:$C$28,3,FALSE)</f>
        <v>In</v>
      </c>
      <c r="I188" s="7">
        <f>IF(G188="Out",C188*-1,C188)</f>
        <v>590</v>
      </c>
    </row>
    <row r="189" spans="1:9" x14ac:dyDescent="0.2">
      <c r="A189" s="11">
        <v>44249</v>
      </c>
      <c r="B189" s="5" t="s">
        <v>80</v>
      </c>
      <c r="C189" s="12">
        <v>10000</v>
      </c>
      <c r="D189" s="7" t="s">
        <v>78</v>
      </c>
      <c r="E189" s="7" t="s">
        <v>132</v>
      </c>
      <c r="G189" s="13" t="str">
        <f>VLOOKUP(E189,Cat!$A$1:$C$28,3,FALSE)</f>
        <v>Out</v>
      </c>
      <c r="I189" s="7">
        <f>IF(G189="Out",C189*-1,C189)</f>
        <v>-10000</v>
      </c>
    </row>
    <row r="190" spans="1:9" x14ac:dyDescent="0.2">
      <c r="A190" s="11">
        <v>44249</v>
      </c>
      <c r="B190" s="5" t="s">
        <v>79</v>
      </c>
      <c r="C190" s="12">
        <v>10000</v>
      </c>
      <c r="D190" s="7" t="s">
        <v>64</v>
      </c>
      <c r="E190" s="7" t="s">
        <v>134</v>
      </c>
      <c r="G190" s="13" t="str">
        <f>VLOOKUP(E190,Cat!$A$1:$C$28,3,FALSE)</f>
        <v>In</v>
      </c>
      <c r="I190" s="7">
        <f>IF(G190="Out",C190*-1,C190)</f>
        <v>10000</v>
      </c>
    </row>
    <row r="191" spans="1:9" x14ac:dyDescent="0.2">
      <c r="A191" s="11">
        <v>44244</v>
      </c>
      <c r="B191" s="5" t="s">
        <v>24</v>
      </c>
      <c r="C191" s="12">
        <v>218389</v>
      </c>
      <c r="D191" s="13" t="s">
        <v>42</v>
      </c>
      <c r="E191" s="7" t="s">
        <v>110</v>
      </c>
      <c r="G191" s="13" t="str">
        <f>VLOOKUP(E191,Cat!$A$1:$C$28,3,FALSE)</f>
        <v>In</v>
      </c>
      <c r="I191" s="7">
        <f>IF(G191="Out",C191*-1,C191)</f>
        <v>218389</v>
      </c>
    </row>
    <row r="192" spans="1:9" x14ac:dyDescent="0.2">
      <c r="A192" s="11">
        <v>44244</v>
      </c>
      <c r="B192" s="5" t="s">
        <v>105</v>
      </c>
      <c r="C192" s="12">
        <v>1270</v>
      </c>
      <c r="D192" s="7" t="s">
        <v>67</v>
      </c>
      <c r="E192" s="7" t="s">
        <v>107</v>
      </c>
      <c r="G192" s="13" t="str">
        <f>VLOOKUP(E192,Cat!$A$1:$C$28,3,FALSE)</f>
        <v>Out</v>
      </c>
      <c r="I192" s="7">
        <f>IF(G192="Out",C192*-1,C192)</f>
        <v>-1270</v>
      </c>
    </row>
    <row r="193" spans="1:9" x14ac:dyDescent="0.2">
      <c r="A193" s="11">
        <v>44243</v>
      </c>
      <c r="B193" s="5" t="s">
        <v>77</v>
      </c>
      <c r="C193" s="12">
        <v>5753</v>
      </c>
      <c r="D193" s="13" t="s">
        <v>9</v>
      </c>
      <c r="E193" s="7" t="s">
        <v>106</v>
      </c>
      <c r="G193" s="13" t="str">
        <f>VLOOKUP(E193,Cat!$A$1:$C$28,3,FALSE)</f>
        <v>Out</v>
      </c>
      <c r="I193" s="7">
        <f>IF(G193="Out",C193*-1,C193)</f>
        <v>-5753</v>
      </c>
    </row>
    <row r="194" spans="1:9" x14ac:dyDescent="0.2">
      <c r="A194" s="11">
        <v>44243</v>
      </c>
      <c r="B194" s="5" t="s">
        <v>71</v>
      </c>
      <c r="C194" s="12">
        <v>2379</v>
      </c>
      <c r="D194" s="7" t="s">
        <v>84</v>
      </c>
      <c r="E194" s="7" t="s">
        <v>106</v>
      </c>
      <c r="G194" s="13" t="str">
        <f>VLOOKUP(E194,Cat!$A$1:$C$28,3,FALSE)</f>
        <v>Out</v>
      </c>
      <c r="I194" s="7">
        <f>IF(G194="Out",C194*-1,C194)</f>
        <v>-2379</v>
      </c>
    </row>
    <row r="195" spans="1:9" x14ac:dyDescent="0.2">
      <c r="A195" s="11">
        <v>44242</v>
      </c>
      <c r="B195" s="5" t="str">
        <f>CONCATENATE("Insurance (Meo) 2021.",TEXT(MONTH(A195),"00"))</f>
        <v>Insurance (Meo) 2021.02</v>
      </c>
      <c r="C195" s="12">
        <v>5000</v>
      </c>
      <c r="D195" s="13" t="s">
        <v>119</v>
      </c>
      <c r="E195" s="7" t="s">
        <v>122</v>
      </c>
      <c r="G195" s="13" t="str">
        <f>VLOOKUP(E195,Cat!$A$1:$C$28,3,FALSE)</f>
        <v>Out</v>
      </c>
      <c r="I195" s="7">
        <f>IF(G195="Out",C195*-1,C195)</f>
        <v>-5000</v>
      </c>
    </row>
    <row r="196" spans="1:9" x14ac:dyDescent="0.2">
      <c r="A196" s="11">
        <v>44242</v>
      </c>
      <c r="B196" s="5" t="s">
        <v>32</v>
      </c>
      <c r="C196" s="12">
        <v>60000</v>
      </c>
      <c r="D196" s="13" t="s">
        <v>119</v>
      </c>
      <c r="E196" s="7" t="s">
        <v>134</v>
      </c>
      <c r="G196" s="13" t="str">
        <f>VLOOKUP(E196,Cat!$A$1:$C$28,3,FALSE)</f>
        <v>In</v>
      </c>
      <c r="I196" s="7">
        <f>IF(G196="Out",C196*-1,C196)</f>
        <v>60000</v>
      </c>
    </row>
    <row r="197" spans="1:9" x14ac:dyDescent="0.2">
      <c r="A197" s="11">
        <v>44242</v>
      </c>
      <c r="B197" s="5" t="s">
        <v>61</v>
      </c>
      <c r="C197" s="12">
        <v>2000</v>
      </c>
      <c r="D197" s="13" t="s">
        <v>120</v>
      </c>
      <c r="E197" s="7" t="s">
        <v>122</v>
      </c>
      <c r="G197" s="13" t="str">
        <f>VLOOKUP(E197,Cat!$A$1:$C$28,3,FALSE)</f>
        <v>Out</v>
      </c>
      <c r="I197" s="7">
        <f>IF(G197="Out",C197*-1,C197)</f>
        <v>-2000</v>
      </c>
    </row>
    <row r="198" spans="1:9" x14ac:dyDescent="0.2">
      <c r="A198" s="11">
        <v>44238</v>
      </c>
      <c r="B198" s="5" t="s">
        <v>76</v>
      </c>
      <c r="C198" s="12">
        <v>800</v>
      </c>
      <c r="D198" s="7" t="s">
        <v>67</v>
      </c>
      <c r="E198" s="7" t="s">
        <v>107</v>
      </c>
      <c r="G198" s="13" t="str">
        <f>VLOOKUP(E198,Cat!$A$1:$C$28,3,FALSE)</f>
        <v>Out</v>
      </c>
      <c r="I198" s="7">
        <f>IF(G198="Out",C198*-1,C198)</f>
        <v>-800</v>
      </c>
    </row>
    <row r="199" spans="1:9" x14ac:dyDescent="0.2">
      <c r="A199" s="11">
        <v>44231</v>
      </c>
      <c r="B199" s="5" t="s">
        <v>71</v>
      </c>
      <c r="C199" s="12">
        <v>2276</v>
      </c>
      <c r="D199" s="7" t="s">
        <v>84</v>
      </c>
      <c r="E199" s="7" t="s">
        <v>106</v>
      </c>
      <c r="G199" s="13" t="str">
        <f>VLOOKUP(E199,Cat!$A$1:$C$28,3,FALSE)</f>
        <v>Out</v>
      </c>
      <c r="I199" s="7">
        <f>IF(G199="Out",C199*-1,C199)</f>
        <v>-2276</v>
      </c>
    </row>
    <row r="200" spans="1:9" x14ac:dyDescent="0.2">
      <c r="A200" s="11">
        <v>44231</v>
      </c>
      <c r="B200" s="5" t="s">
        <v>74</v>
      </c>
      <c r="C200" s="12">
        <v>429</v>
      </c>
      <c r="D200" s="7" t="s">
        <v>75</v>
      </c>
      <c r="E200" s="7" t="s">
        <v>43</v>
      </c>
      <c r="G200" s="13" t="str">
        <f>VLOOKUP(E200,Cat!$A$1:$C$28,3,FALSE)</f>
        <v>Out</v>
      </c>
      <c r="I200" s="7">
        <f>IF(G200="Out",C200*-1,C200)</f>
        <v>-429</v>
      </c>
    </row>
    <row r="201" spans="1:9" x14ac:dyDescent="0.2">
      <c r="A201" s="11">
        <v>44229</v>
      </c>
      <c r="B201" s="5" t="s">
        <v>92</v>
      </c>
      <c r="C201" s="12">
        <v>3060</v>
      </c>
      <c r="D201" s="7" t="s">
        <v>67</v>
      </c>
      <c r="E201" s="7" t="s">
        <v>44</v>
      </c>
      <c r="G201" s="13" t="str">
        <f>VLOOKUP(E201,Cat!$A$1:$C$28,3,FALSE)</f>
        <v>In</v>
      </c>
      <c r="I201" s="7">
        <f>IF(G201="Out",C201*-1,C201)</f>
        <v>3060</v>
      </c>
    </row>
    <row r="202" spans="1:9" x14ac:dyDescent="0.2">
      <c r="A202" s="11">
        <v>44228</v>
      </c>
      <c r="B202" s="5" t="s">
        <v>33</v>
      </c>
      <c r="C202" s="12">
        <v>20002200</v>
      </c>
      <c r="D202" s="13" t="s">
        <v>42</v>
      </c>
      <c r="E202" s="7" t="s">
        <v>126</v>
      </c>
      <c r="G202" s="13" t="str">
        <f>VLOOKUP(E202,Cat!$A$1:$C$28,3,FALSE)</f>
        <v>Out</v>
      </c>
      <c r="I202" s="7">
        <f>IF(G202="Out",C202*-1,C202)</f>
        <v>-20002200</v>
      </c>
    </row>
    <row r="203" spans="1:9" x14ac:dyDescent="0.2">
      <c r="A203" s="11">
        <v>44228</v>
      </c>
      <c r="B203" s="5" t="s">
        <v>33</v>
      </c>
      <c r="C203" s="12">
        <v>88824</v>
      </c>
      <c r="D203" s="13" t="s">
        <v>7</v>
      </c>
      <c r="E203" s="7" t="s">
        <v>125</v>
      </c>
      <c r="G203" s="13" t="str">
        <f>VLOOKUP(E203,Cat!$A$1:$C$28,3,FALSE)</f>
        <v>In</v>
      </c>
      <c r="I203" s="7">
        <f>IF(G203="Out",C203*-1,C203)</f>
        <v>88824</v>
      </c>
    </row>
    <row r="204" spans="1:9" x14ac:dyDescent="0.2">
      <c r="A204" s="11">
        <v>44228</v>
      </c>
      <c r="B204" s="5" t="s">
        <v>33</v>
      </c>
      <c r="C204" s="12">
        <v>88824</v>
      </c>
      <c r="D204" s="13" t="s">
        <v>119</v>
      </c>
      <c r="E204" s="7" t="s">
        <v>126</v>
      </c>
      <c r="G204" s="13" t="str">
        <f>VLOOKUP(E204,Cat!$A$1:$C$28,3,FALSE)</f>
        <v>Out</v>
      </c>
      <c r="I204" s="7">
        <f>IF(G204="Out",C204*-1,C204)</f>
        <v>-88824</v>
      </c>
    </row>
    <row r="205" spans="1:9" x14ac:dyDescent="0.2">
      <c r="A205" s="11">
        <v>44228</v>
      </c>
      <c r="B205" s="5" t="s">
        <v>33</v>
      </c>
      <c r="C205" s="12">
        <v>88824</v>
      </c>
      <c r="D205" s="13" t="s">
        <v>120</v>
      </c>
      <c r="E205" s="7" t="s">
        <v>125</v>
      </c>
      <c r="G205" s="13" t="str">
        <f>VLOOKUP(E205,Cat!$A$1:$C$28,3,FALSE)</f>
        <v>In</v>
      </c>
      <c r="I205" s="7">
        <f>IF(G205="Out",C205*-1,C205)</f>
        <v>88824</v>
      </c>
    </row>
    <row r="206" spans="1:9" x14ac:dyDescent="0.2">
      <c r="A206" s="11">
        <v>44228</v>
      </c>
      <c r="B206" s="5" t="s">
        <v>33</v>
      </c>
      <c r="C206" s="12">
        <v>88824</v>
      </c>
      <c r="D206" s="13" t="s">
        <v>64</v>
      </c>
      <c r="E206" s="7" t="s">
        <v>132</v>
      </c>
      <c r="G206" s="13" t="str">
        <f>VLOOKUP(E206,Cat!$A$1:$C$28,3,FALSE)</f>
        <v>Out</v>
      </c>
      <c r="I206" s="7">
        <f>IF(G206="Out",C206*-1,C206)</f>
        <v>-88824</v>
      </c>
    </row>
    <row r="207" spans="1:9" x14ac:dyDescent="0.2">
      <c r="A207" s="11">
        <v>44227</v>
      </c>
      <c r="B207" s="5" t="str">
        <f>CONCATENATE("Meo 2021.",TEXT(MONTH(A207),"00"))</f>
        <v>Meo 2021.01</v>
      </c>
      <c r="C207" s="12">
        <v>10000</v>
      </c>
      <c r="D207" s="13" t="s">
        <v>11</v>
      </c>
      <c r="E207" s="7" t="s">
        <v>134</v>
      </c>
      <c r="F207" s="7" t="s">
        <v>43</v>
      </c>
      <c r="G207" s="13" t="str">
        <f>VLOOKUP(E207,Cat!$A$1:$C$28,3,FALSE)</f>
        <v>In</v>
      </c>
      <c r="I207" s="7">
        <f>IF(G207="Out",C207*-1,C207)</f>
        <v>10000</v>
      </c>
    </row>
    <row r="208" spans="1:9" x14ac:dyDescent="0.2">
      <c r="A208" s="11">
        <v>44227</v>
      </c>
      <c r="B208" s="5" t="str">
        <f>CONCATENATE("Meo 2021.",TEXT(MONTH(A208),"00"))</f>
        <v>Meo 2021.01</v>
      </c>
      <c r="C208" s="12">
        <v>10000</v>
      </c>
      <c r="D208" s="13" t="s">
        <v>119</v>
      </c>
      <c r="E208" s="7" t="s">
        <v>131</v>
      </c>
      <c r="F208" s="13" t="s">
        <v>36</v>
      </c>
      <c r="G208" s="13" t="str">
        <f>VLOOKUP(E208,Cat!$A$1:$C$28,3,FALSE)</f>
        <v>Out</v>
      </c>
      <c r="I208" s="7">
        <f>IF(G208="Out",C208*-1,C208)</f>
        <v>-10000</v>
      </c>
    </row>
    <row r="209" spans="1:9" x14ac:dyDescent="0.2">
      <c r="A209" s="11">
        <v>44227</v>
      </c>
      <c r="B209" s="5" t="s">
        <v>25</v>
      </c>
      <c r="C209" s="12">
        <v>13680000</v>
      </c>
      <c r="D209" s="13" t="s">
        <v>42</v>
      </c>
      <c r="E209" s="7" t="s">
        <v>126</v>
      </c>
      <c r="G209" s="13" t="str">
        <f>VLOOKUP(E209,Cat!$A$1:$C$28,3,FALSE)</f>
        <v>Out</v>
      </c>
      <c r="I209" s="7">
        <f>IF(G209="Out",C209*-1,C209)</f>
        <v>-13680000</v>
      </c>
    </row>
    <row r="210" spans="1:9" x14ac:dyDescent="0.2">
      <c r="A210" s="11">
        <v>44227</v>
      </c>
      <c r="B210" s="5" t="s">
        <v>25</v>
      </c>
      <c r="C210" s="12">
        <v>60749</v>
      </c>
      <c r="D210" s="13" t="s">
        <v>7</v>
      </c>
      <c r="E210" s="7" t="s">
        <v>125</v>
      </c>
      <c r="G210" s="13" t="str">
        <f>VLOOKUP(E210,Cat!$A$1:$C$28,3,FALSE)</f>
        <v>In</v>
      </c>
      <c r="I210" s="7">
        <f>IF(G210="Out",C210*-1,C210)</f>
        <v>60749</v>
      </c>
    </row>
    <row r="211" spans="1:9" x14ac:dyDescent="0.2">
      <c r="A211" s="11">
        <v>44227</v>
      </c>
      <c r="B211" s="5" t="s">
        <v>25</v>
      </c>
      <c r="C211" s="12">
        <v>60749</v>
      </c>
      <c r="D211" s="13" t="s">
        <v>119</v>
      </c>
      <c r="E211" s="7" t="s">
        <v>129</v>
      </c>
      <c r="G211" s="13" t="str">
        <f>VLOOKUP(E211,Cat!$A$1:$C$28,3,FALSE)</f>
        <v>Out</v>
      </c>
      <c r="I211" s="7">
        <f>IF(G211="Out",C211*-1,C211)</f>
        <v>-60749</v>
      </c>
    </row>
    <row r="212" spans="1:9" x14ac:dyDescent="0.2">
      <c r="A212" s="11">
        <v>44227</v>
      </c>
      <c r="B212" s="5" t="s">
        <v>26</v>
      </c>
      <c r="C212" s="12">
        <v>2600000</v>
      </c>
      <c r="D212" s="13" t="s">
        <v>42</v>
      </c>
      <c r="E212" s="7" t="s">
        <v>126</v>
      </c>
      <c r="G212" s="13" t="str">
        <f>VLOOKUP(E212,Cat!$A$1:$C$28,3,FALSE)</f>
        <v>Out</v>
      </c>
      <c r="I212" s="7">
        <f>IF(G212="Out",C212*-1,C212)</f>
        <v>-2600000</v>
      </c>
    </row>
    <row r="213" spans="1:9" x14ac:dyDescent="0.2">
      <c r="A213" s="11">
        <v>44227</v>
      </c>
      <c r="B213" s="5" t="s">
        <v>26</v>
      </c>
      <c r="C213" s="12">
        <v>11546</v>
      </c>
      <c r="D213" s="13" t="s">
        <v>7</v>
      </c>
      <c r="E213" s="7" t="s">
        <v>125</v>
      </c>
      <c r="G213" s="13" t="str">
        <f>VLOOKUP(E213,Cat!$A$1:$C$28,3,FALSE)</f>
        <v>In</v>
      </c>
      <c r="I213" s="7">
        <f>IF(G213="Out",C213*-1,C213)</f>
        <v>11546</v>
      </c>
    </row>
    <row r="214" spans="1:9" x14ac:dyDescent="0.2">
      <c r="A214" s="11">
        <v>44227</v>
      </c>
      <c r="B214" s="5" t="s">
        <v>26</v>
      </c>
      <c r="C214" s="12">
        <v>11546</v>
      </c>
      <c r="D214" s="13" t="s">
        <v>119</v>
      </c>
      <c r="E214" s="7" t="s">
        <v>130</v>
      </c>
      <c r="G214" s="13" t="str">
        <f>VLOOKUP(E214,Cat!$A$1:$C$28,3,FALSE)</f>
        <v>Out</v>
      </c>
      <c r="I214" s="7">
        <f>IF(G214="Out",C214*-1,C214)</f>
        <v>-11546</v>
      </c>
    </row>
    <row r="215" spans="1:9" x14ac:dyDescent="0.2">
      <c r="A215" s="11">
        <v>44227</v>
      </c>
      <c r="B215" s="5" t="s">
        <v>27</v>
      </c>
      <c r="C215" s="12">
        <v>2000000</v>
      </c>
      <c r="D215" s="13" t="s">
        <v>42</v>
      </c>
      <c r="E215" s="7" t="s">
        <v>126</v>
      </c>
      <c r="F215" s="13" t="s">
        <v>36</v>
      </c>
      <c r="G215" s="13" t="str">
        <f>VLOOKUP(E215,Cat!$A$1:$C$28,3,FALSE)</f>
        <v>Out</v>
      </c>
      <c r="I215" s="7">
        <f>IF(G215="Out",C215*-1,C215)</f>
        <v>-2000000</v>
      </c>
    </row>
    <row r="216" spans="1:9" x14ac:dyDescent="0.2">
      <c r="A216" s="11">
        <v>44227</v>
      </c>
      <c r="B216" s="5" t="s">
        <v>27</v>
      </c>
      <c r="C216" s="12">
        <v>10000</v>
      </c>
      <c r="D216" s="13" t="s">
        <v>7</v>
      </c>
      <c r="E216" s="7" t="s">
        <v>125</v>
      </c>
      <c r="F216" s="13" t="s">
        <v>37</v>
      </c>
      <c r="G216" s="13" t="str">
        <f>VLOOKUP(E216,Cat!$A$1:$C$28,3,FALSE)</f>
        <v>In</v>
      </c>
      <c r="I216" s="7">
        <f>IF(G216="Out",C216*-1,C216)</f>
        <v>10000</v>
      </c>
    </row>
    <row r="217" spans="1:9" x14ac:dyDescent="0.2">
      <c r="A217" s="11">
        <v>44227</v>
      </c>
      <c r="B217" s="5" t="s">
        <v>27</v>
      </c>
      <c r="C217" s="12">
        <v>10000</v>
      </c>
      <c r="D217" s="13" t="s">
        <v>11</v>
      </c>
      <c r="E217" s="7" t="s">
        <v>130</v>
      </c>
      <c r="F217" s="13" t="s">
        <v>36</v>
      </c>
      <c r="G217" s="13" t="str">
        <f>VLOOKUP(E217,Cat!$A$1:$C$28,3,FALSE)</f>
        <v>Out</v>
      </c>
      <c r="I217" s="7">
        <f>IF(G217="Out",C217*-1,C217)</f>
        <v>-10000</v>
      </c>
    </row>
    <row r="218" spans="1:9" x14ac:dyDescent="0.2">
      <c r="A218" s="11">
        <v>44227</v>
      </c>
      <c r="B218" s="7" t="s">
        <v>28</v>
      </c>
      <c r="C218" s="12">
        <v>10000</v>
      </c>
      <c r="D218" s="13" t="s">
        <v>11</v>
      </c>
      <c r="E218" s="7" t="s">
        <v>134</v>
      </c>
      <c r="G218" s="13" t="str">
        <f>VLOOKUP(E218,Cat!$A$1:$C$28,3,FALSE)</f>
        <v>In</v>
      </c>
      <c r="I218" s="7">
        <f>IF(G218="Out",C218*-1,C218)</f>
        <v>10000</v>
      </c>
    </row>
    <row r="219" spans="1:9" x14ac:dyDescent="0.2">
      <c r="A219" s="11">
        <v>44227</v>
      </c>
      <c r="B219" s="7" t="s">
        <v>28</v>
      </c>
      <c r="C219" s="12">
        <v>10000</v>
      </c>
      <c r="D219" s="13" t="s">
        <v>119</v>
      </c>
      <c r="E219" s="7" t="s">
        <v>131</v>
      </c>
      <c r="G219" s="13" t="str">
        <f>VLOOKUP(E219,Cat!$A$1:$C$28,3,FALSE)</f>
        <v>Out</v>
      </c>
      <c r="I219" s="7">
        <f>IF(G219="Out",C219*-1,C219)</f>
        <v>-10000</v>
      </c>
    </row>
    <row r="220" spans="1:9" x14ac:dyDescent="0.2">
      <c r="A220" s="11">
        <v>44227</v>
      </c>
      <c r="B220" s="5" t="s">
        <v>29</v>
      </c>
      <c r="C220" s="12">
        <v>386506</v>
      </c>
      <c r="D220" s="13" t="s">
        <v>42</v>
      </c>
      <c r="E220" s="7" t="s">
        <v>126</v>
      </c>
      <c r="F220" s="13" t="s">
        <v>36</v>
      </c>
      <c r="G220" s="13" t="str">
        <f>VLOOKUP(E220,Cat!$A$1:$C$28,3,FALSE)</f>
        <v>Out</v>
      </c>
      <c r="I220" s="7">
        <f>IF(G220="Out",C220*-1,C220)</f>
        <v>-386506</v>
      </c>
    </row>
    <row r="221" spans="1:9" x14ac:dyDescent="0.2">
      <c r="A221" s="11">
        <v>44227</v>
      </c>
      <c r="B221" s="5" t="s">
        <v>29</v>
      </c>
      <c r="C221" s="12">
        <v>1932</v>
      </c>
      <c r="D221" s="13" t="s">
        <v>7</v>
      </c>
      <c r="E221" s="7" t="s">
        <v>125</v>
      </c>
      <c r="F221" s="13" t="s">
        <v>37</v>
      </c>
      <c r="G221" s="13" t="str">
        <f>VLOOKUP(E221,Cat!$A$1:$C$28,3,FALSE)</f>
        <v>In</v>
      </c>
      <c r="I221" s="7">
        <f>IF(G221="Out",C221*-1,C221)</f>
        <v>1932</v>
      </c>
    </row>
    <row r="222" spans="1:9" x14ac:dyDescent="0.2">
      <c r="A222" s="11">
        <v>44227</v>
      </c>
      <c r="B222" s="5" t="s">
        <v>29</v>
      </c>
      <c r="C222" s="12">
        <v>1932</v>
      </c>
      <c r="D222" s="13" t="s">
        <v>11</v>
      </c>
      <c r="E222" s="7" t="s">
        <v>132</v>
      </c>
      <c r="F222" s="13" t="s">
        <v>36</v>
      </c>
      <c r="G222" s="13" t="str">
        <f>VLOOKUP(E222,Cat!$A$1:$C$28,3,FALSE)</f>
        <v>Out</v>
      </c>
      <c r="I222" s="7">
        <f>IF(G222="Out",C222*-1,C222)</f>
        <v>-1932</v>
      </c>
    </row>
    <row r="223" spans="1:9" x14ac:dyDescent="0.2">
      <c r="A223" s="11">
        <v>44227</v>
      </c>
      <c r="B223" s="5" t="s">
        <v>24</v>
      </c>
      <c r="C223" s="12">
        <v>1233</v>
      </c>
      <c r="D223" s="13" t="s">
        <v>42</v>
      </c>
      <c r="E223" s="7" t="s">
        <v>110</v>
      </c>
      <c r="F223" s="7" t="s">
        <v>44</v>
      </c>
      <c r="G223" s="13" t="str">
        <f>VLOOKUP(E223,Cat!$A$1:$C$28,3,FALSE)</f>
        <v>In</v>
      </c>
      <c r="I223" s="7">
        <f>IF(G223="Out",C223*-1,C223)</f>
        <v>1233</v>
      </c>
    </row>
    <row r="224" spans="1:9" x14ac:dyDescent="0.2">
      <c r="A224" s="11">
        <v>44227</v>
      </c>
      <c r="B224" s="5" t="s">
        <v>55</v>
      </c>
      <c r="C224" s="12">
        <v>56</v>
      </c>
      <c r="D224" s="13" t="s">
        <v>11</v>
      </c>
      <c r="E224" s="7" t="s">
        <v>121</v>
      </c>
      <c r="G224" s="13" t="str">
        <f>VLOOKUP(E224,Cat!$A$1:$C$28,3,FALSE)</f>
        <v>In</v>
      </c>
      <c r="I224" s="7">
        <f>IF(G224="Out",C224*-1,C224)</f>
        <v>56</v>
      </c>
    </row>
    <row r="225" spans="1:15" s="27" customFormat="1" x14ac:dyDescent="0.2">
      <c r="A225" s="11">
        <v>44227</v>
      </c>
      <c r="B225" s="5" t="s">
        <v>55</v>
      </c>
      <c r="C225" s="12">
        <v>56</v>
      </c>
      <c r="D225" s="13" t="s">
        <v>119</v>
      </c>
      <c r="E225" s="7" t="s">
        <v>124</v>
      </c>
      <c r="F225" s="7"/>
      <c r="G225" s="13" t="str">
        <f>VLOOKUP(E225,Cat!$A$1:$C$28,3,FALSE)</f>
        <v>Out</v>
      </c>
      <c r="H225" s="7"/>
      <c r="I225" s="7">
        <f>IF(G225="Out",C225*-1,C225)</f>
        <v>-56</v>
      </c>
      <c r="L225" s="28"/>
      <c r="O225" s="28"/>
    </row>
    <row r="226" spans="1:15" x14ac:dyDescent="0.2">
      <c r="A226" s="11">
        <v>44227</v>
      </c>
      <c r="B226" s="5" t="s">
        <v>30</v>
      </c>
      <c r="C226" s="12">
        <v>20000</v>
      </c>
      <c r="D226" s="13" t="s">
        <v>11</v>
      </c>
      <c r="E226" s="7" t="s">
        <v>134</v>
      </c>
      <c r="F226" s="7" t="s">
        <v>43</v>
      </c>
      <c r="G226" s="13" t="str">
        <f>VLOOKUP(E226,Cat!$A$1:$C$28,3,FALSE)</f>
        <v>In</v>
      </c>
      <c r="I226" s="7">
        <f>IF(G226="Out",C226*-1,C226)</f>
        <v>20000</v>
      </c>
    </row>
    <row r="227" spans="1:15" x14ac:dyDescent="0.2">
      <c r="A227" s="11">
        <v>44227</v>
      </c>
      <c r="B227" s="5" t="s">
        <v>30</v>
      </c>
      <c r="C227" s="12">
        <v>20000</v>
      </c>
      <c r="D227" s="13" t="s">
        <v>119</v>
      </c>
      <c r="E227" s="7" t="s">
        <v>131</v>
      </c>
      <c r="F227" s="13" t="s">
        <v>36</v>
      </c>
      <c r="G227" s="13" t="str">
        <f>VLOOKUP(E227,Cat!$A$1:$C$28,3,FALSE)</f>
        <v>Out</v>
      </c>
      <c r="I227" s="7">
        <f>IF(G227="Out",C227*-1,C227)</f>
        <v>-20000</v>
      </c>
    </row>
    <row r="228" spans="1:15" x14ac:dyDescent="0.2">
      <c r="A228" s="11">
        <v>44227</v>
      </c>
      <c r="B228" s="5" t="s">
        <v>31</v>
      </c>
      <c r="C228" s="12">
        <v>82486</v>
      </c>
      <c r="D228" s="13" t="s">
        <v>120</v>
      </c>
      <c r="E228" s="7" t="s">
        <v>125</v>
      </c>
      <c r="F228" s="7" t="s">
        <v>52</v>
      </c>
      <c r="G228" s="13" t="str">
        <f>VLOOKUP(E228,Cat!$A$1:$C$28,3,FALSE)</f>
        <v>In</v>
      </c>
      <c r="I228" s="7">
        <f>IF(G228="Out",C228*-1,C228)</f>
        <v>82486</v>
      </c>
    </row>
    <row r="229" spans="1:15" x14ac:dyDescent="0.2">
      <c r="A229" s="11">
        <v>44227</v>
      </c>
      <c r="B229" s="5" t="s">
        <v>31</v>
      </c>
      <c r="C229" s="12">
        <v>82486</v>
      </c>
      <c r="D229" s="13" t="s">
        <v>119</v>
      </c>
      <c r="E229" s="7" t="s">
        <v>126</v>
      </c>
      <c r="F229" s="7" t="s">
        <v>53</v>
      </c>
      <c r="G229" s="13" t="str">
        <f>VLOOKUP(E229,Cat!$A$1:$C$28,3,FALSE)</f>
        <v>Out</v>
      </c>
      <c r="I229" s="7">
        <f>IF(G229="Out",C229*-1,C229)</f>
        <v>-82486</v>
      </c>
    </row>
    <row r="230" spans="1:15" x14ac:dyDescent="0.2">
      <c r="A230" s="11">
        <v>44227</v>
      </c>
      <c r="B230" s="5" t="s">
        <v>65</v>
      </c>
      <c r="C230" s="12">
        <v>20000</v>
      </c>
      <c r="D230" s="13" t="s">
        <v>120</v>
      </c>
      <c r="E230" s="7" t="s">
        <v>131</v>
      </c>
      <c r="G230" s="13" t="str">
        <f>VLOOKUP(E230,Cat!$A$1:$C$28,3,FALSE)</f>
        <v>Out</v>
      </c>
      <c r="I230" s="7">
        <f>IF(G230="Out",C230*-1,C230)</f>
        <v>-20000</v>
      </c>
    </row>
    <row r="231" spans="1:15" x14ac:dyDescent="0.2">
      <c r="A231" s="11">
        <v>44227</v>
      </c>
      <c r="B231" s="5" t="s">
        <v>65</v>
      </c>
      <c r="C231" s="12">
        <v>20000</v>
      </c>
      <c r="D231" s="13" t="s">
        <v>64</v>
      </c>
      <c r="E231" s="7" t="s">
        <v>134</v>
      </c>
      <c r="G231" s="13" t="str">
        <f>VLOOKUP(E231,Cat!$A$1:$C$28,3,FALSE)</f>
        <v>In</v>
      </c>
      <c r="I231" s="7">
        <f>IF(G231="Out",C231*-1,C231)</f>
        <v>20000</v>
      </c>
    </row>
    <row r="232" spans="1:15" x14ac:dyDescent="0.2">
      <c r="A232" s="11">
        <v>44227</v>
      </c>
      <c r="B232" s="5" t="s">
        <v>92</v>
      </c>
      <c r="C232" s="12">
        <v>5600</v>
      </c>
      <c r="D232" s="7" t="s">
        <v>67</v>
      </c>
      <c r="E232" s="7" t="s">
        <v>44</v>
      </c>
      <c r="G232" s="13" t="str">
        <f>VLOOKUP(E232,Cat!$A$1:$C$28,3,FALSE)</f>
        <v>In</v>
      </c>
      <c r="I232" s="7">
        <f>IF(G232="Out",C232*-1,C232)</f>
        <v>5600</v>
      </c>
    </row>
    <row r="233" spans="1:15" x14ac:dyDescent="0.2">
      <c r="A233" s="11">
        <v>44227</v>
      </c>
      <c r="B233" s="5" t="s">
        <v>113</v>
      </c>
      <c r="C233" s="12">
        <v>961</v>
      </c>
      <c r="D233" s="7" t="s">
        <v>67</v>
      </c>
      <c r="E233" s="7" t="s">
        <v>110</v>
      </c>
      <c r="G233" s="13" t="str">
        <f>VLOOKUP(E233,Cat!$A$1:$C$28,3,FALSE)</f>
        <v>In</v>
      </c>
      <c r="I233" s="7">
        <f>IF(G233="Out",C233*-1,C233)</f>
        <v>961</v>
      </c>
    </row>
    <row r="234" spans="1:15" x14ac:dyDescent="0.2">
      <c r="A234" s="11">
        <v>44227</v>
      </c>
      <c r="B234" s="5" t="s">
        <v>117</v>
      </c>
      <c r="C234" s="12">
        <v>12000</v>
      </c>
      <c r="D234" s="7" t="s">
        <v>84</v>
      </c>
      <c r="E234" s="7" t="s">
        <v>130</v>
      </c>
      <c r="G234" s="13" t="str">
        <f>VLOOKUP(E234,Cat!$A$1:$C$28,3,FALSE)</f>
        <v>Out</v>
      </c>
      <c r="I234" s="7">
        <f>IF(G234="Out",C234*-1,C234)</f>
        <v>-12000</v>
      </c>
      <c r="J234" s="31" t="s">
        <v>177</v>
      </c>
    </row>
    <row r="235" spans="1:15" x14ac:dyDescent="0.2">
      <c r="A235" s="11">
        <v>44226</v>
      </c>
      <c r="B235" s="5" t="s">
        <v>63</v>
      </c>
      <c r="C235" s="12">
        <v>50000</v>
      </c>
      <c r="D235" s="13" t="s">
        <v>120</v>
      </c>
      <c r="E235" s="7" t="s">
        <v>126</v>
      </c>
      <c r="F235" s="7" t="s">
        <v>53</v>
      </c>
      <c r="G235" s="13" t="str">
        <f>VLOOKUP(E235,Cat!$A$1:$C$28,3,FALSE)</f>
        <v>Out</v>
      </c>
      <c r="I235" s="7">
        <f>IF(G235="Out",C235*-1,C235)</f>
        <v>-50000</v>
      </c>
    </row>
    <row r="236" spans="1:15" x14ac:dyDescent="0.2">
      <c r="A236" s="11">
        <v>44226</v>
      </c>
      <c r="B236" s="5" t="s">
        <v>63</v>
      </c>
      <c r="C236" s="12">
        <v>50000</v>
      </c>
      <c r="D236" s="13" t="s">
        <v>9</v>
      </c>
      <c r="E236" s="7" t="s">
        <v>125</v>
      </c>
      <c r="F236" s="7" t="s">
        <v>52</v>
      </c>
      <c r="G236" s="13" t="str">
        <f>VLOOKUP(E236,Cat!$A$1:$C$28,3,FALSE)</f>
        <v>In</v>
      </c>
      <c r="I236" s="7">
        <f>IF(G236="Out",C236*-1,C236)</f>
        <v>50000</v>
      </c>
    </row>
    <row r="237" spans="1:15" x14ac:dyDescent="0.2">
      <c r="A237" s="11">
        <v>44226</v>
      </c>
      <c r="B237" s="5" t="s">
        <v>104</v>
      </c>
      <c r="C237" s="12">
        <v>12793</v>
      </c>
      <c r="D237" s="7" t="s">
        <v>67</v>
      </c>
      <c r="E237" s="7" t="s">
        <v>129</v>
      </c>
      <c r="G237" s="13" t="str">
        <f>VLOOKUP(E237,Cat!$A$1:$C$28,3,FALSE)</f>
        <v>Out</v>
      </c>
      <c r="I237" s="7">
        <f>IF(G237="Out",C237*-1,C237)</f>
        <v>-12793</v>
      </c>
    </row>
    <row r="238" spans="1:15" x14ac:dyDescent="0.2">
      <c r="A238" s="11">
        <v>44226</v>
      </c>
      <c r="B238" s="5" t="s">
        <v>108</v>
      </c>
      <c r="C238" s="12">
        <v>6408</v>
      </c>
      <c r="D238" s="7" t="s">
        <v>67</v>
      </c>
      <c r="E238" s="7" t="s">
        <v>125</v>
      </c>
      <c r="G238" s="13" t="str">
        <f>VLOOKUP(E238,Cat!$A$1:$C$28,3,FALSE)</f>
        <v>In</v>
      </c>
      <c r="H238" s="7" t="s">
        <v>109</v>
      </c>
      <c r="I238" s="7">
        <f>IF(G238="Out",C238*-1,C238)</f>
        <v>6408</v>
      </c>
    </row>
    <row r="239" spans="1:15" x14ac:dyDescent="0.2">
      <c r="A239" s="11">
        <v>44223</v>
      </c>
      <c r="B239" s="5" t="s">
        <v>128</v>
      </c>
      <c r="C239" s="12">
        <v>103812</v>
      </c>
      <c r="D239" s="13" t="s">
        <v>119</v>
      </c>
      <c r="E239" s="7" t="s">
        <v>123</v>
      </c>
      <c r="F239" s="13" t="s">
        <v>46</v>
      </c>
      <c r="G239" s="13" t="str">
        <f>VLOOKUP(E239,Cat!$A$1:$C$28,3,FALSE)</f>
        <v>Out</v>
      </c>
      <c r="H239" s="15"/>
      <c r="I239" s="7">
        <f>IF(G239="Out",C239*-1,C239)</f>
        <v>-103812</v>
      </c>
    </row>
    <row r="240" spans="1:15" x14ac:dyDescent="0.2">
      <c r="A240" s="11">
        <v>44223</v>
      </c>
      <c r="B240" s="5" t="s">
        <v>58</v>
      </c>
      <c r="C240" s="12">
        <v>12672</v>
      </c>
      <c r="D240" s="13" t="s">
        <v>13</v>
      </c>
      <c r="E240" s="7" t="s">
        <v>123</v>
      </c>
      <c r="G240" s="13" t="str">
        <f>VLOOKUP(E240,Cat!$A$1:$C$28,3,FALSE)</f>
        <v>Out</v>
      </c>
      <c r="H240" s="15"/>
      <c r="I240" s="7">
        <f>IF(G240="Out",C240*-1,C240)</f>
        <v>-12672</v>
      </c>
    </row>
    <row r="241" spans="1:10" x14ac:dyDescent="0.2">
      <c r="A241" s="11">
        <v>44223</v>
      </c>
      <c r="B241" s="5" t="s">
        <v>60</v>
      </c>
      <c r="C241" s="12">
        <v>12672</v>
      </c>
      <c r="D241" s="13" t="s">
        <v>119</v>
      </c>
      <c r="E241" s="7" t="s">
        <v>126</v>
      </c>
      <c r="G241" s="13" t="str">
        <f>VLOOKUP(E241,Cat!$A$1:$C$28,3,FALSE)</f>
        <v>Out</v>
      </c>
      <c r="H241" s="15"/>
      <c r="I241" s="7">
        <f>IF(G241="Out",C241*-1,C241)</f>
        <v>-12672</v>
      </c>
    </row>
    <row r="242" spans="1:10" x14ac:dyDescent="0.2">
      <c r="A242" s="11">
        <v>44223</v>
      </c>
      <c r="B242" s="5" t="s">
        <v>60</v>
      </c>
      <c r="C242" s="12">
        <v>12672</v>
      </c>
      <c r="D242" s="13" t="s">
        <v>120</v>
      </c>
      <c r="E242" s="7" t="s">
        <v>125</v>
      </c>
      <c r="G242" s="13" t="str">
        <f>VLOOKUP(E242,Cat!$A$1:$C$28,3,FALSE)</f>
        <v>In</v>
      </c>
      <c r="H242" s="15"/>
      <c r="I242" s="7">
        <f>IF(G242="Out",C242*-1,C242)</f>
        <v>12672</v>
      </c>
    </row>
    <row r="243" spans="1:10" x14ac:dyDescent="0.2">
      <c r="A243" s="11">
        <v>44223</v>
      </c>
      <c r="B243" s="5" t="s">
        <v>127</v>
      </c>
      <c r="C243" s="12">
        <v>52678</v>
      </c>
      <c r="D243" s="13" t="s">
        <v>119</v>
      </c>
      <c r="E243" s="7" t="s">
        <v>123</v>
      </c>
      <c r="F243" s="13" t="s">
        <v>46</v>
      </c>
      <c r="G243" s="13" t="str">
        <f>VLOOKUP(E243,Cat!$A$1:$C$28,3,FALSE)</f>
        <v>Out</v>
      </c>
      <c r="I243" s="7">
        <f>IF(G243="Out",C243*-1,C243)</f>
        <v>-52678</v>
      </c>
    </row>
    <row r="244" spans="1:10" x14ac:dyDescent="0.2">
      <c r="A244" s="11">
        <v>44223</v>
      </c>
      <c r="B244" s="5" t="s">
        <v>59</v>
      </c>
      <c r="C244" s="12">
        <v>9592</v>
      </c>
      <c r="D244" s="13" t="s">
        <v>11</v>
      </c>
      <c r="E244" s="7" t="s">
        <v>123</v>
      </c>
      <c r="G244" s="13" t="str">
        <f>VLOOKUP(E244,Cat!$A$1:$C$28,3,FALSE)</f>
        <v>Out</v>
      </c>
      <c r="I244" s="7">
        <f>IF(G244="Out",C244*-1,C244)</f>
        <v>-9592</v>
      </c>
    </row>
    <row r="245" spans="1:10" x14ac:dyDescent="0.2">
      <c r="A245" s="11">
        <v>44223</v>
      </c>
      <c r="B245" s="5" t="s">
        <v>57</v>
      </c>
      <c r="C245" s="12">
        <v>19025</v>
      </c>
      <c r="D245" s="13" t="s">
        <v>13</v>
      </c>
      <c r="E245" s="7" t="s">
        <v>123</v>
      </c>
      <c r="G245" s="13" t="str">
        <f>VLOOKUP(E245,Cat!$A$1:$C$28,3,FALSE)</f>
        <v>Out</v>
      </c>
      <c r="I245" s="7">
        <f>IF(G245="Out",C245*-1,C245)</f>
        <v>-19025</v>
      </c>
    </row>
    <row r="246" spans="1:10" ht="18.75" customHeight="1" x14ac:dyDescent="0.2">
      <c r="A246" s="11">
        <v>44223</v>
      </c>
      <c r="B246" s="5" t="s">
        <v>56</v>
      </c>
      <c r="C246" s="12">
        <v>19025</v>
      </c>
      <c r="D246" s="13" t="s">
        <v>119</v>
      </c>
      <c r="E246" s="7" t="s">
        <v>126</v>
      </c>
      <c r="G246" s="13" t="str">
        <f>VLOOKUP(E246,Cat!$A$1:$C$28,3,FALSE)</f>
        <v>Out</v>
      </c>
      <c r="I246" s="7">
        <f>IF(G246="Out",C246*-1,C246)</f>
        <v>-19025</v>
      </c>
    </row>
    <row r="247" spans="1:10" ht="18.75" customHeight="1" x14ac:dyDescent="0.2">
      <c r="A247" s="11">
        <v>44223</v>
      </c>
      <c r="B247" s="5" t="s">
        <v>56</v>
      </c>
      <c r="C247" s="12">
        <v>19025</v>
      </c>
      <c r="D247" s="13" t="s">
        <v>120</v>
      </c>
      <c r="E247" s="7" t="s">
        <v>125</v>
      </c>
      <c r="G247" s="13" t="str">
        <f>VLOOKUP(E247,Cat!$A$1:$C$28,3,FALSE)</f>
        <v>In</v>
      </c>
      <c r="I247" s="7">
        <f>IF(G247="Out",C247*-1,C247)</f>
        <v>19025</v>
      </c>
    </row>
    <row r="248" spans="1:10" x14ac:dyDescent="0.2">
      <c r="A248" s="11">
        <v>44223</v>
      </c>
      <c r="B248" s="5" t="s">
        <v>71</v>
      </c>
      <c r="C248" s="12">
        <v>3875</v>
      </c>
      <c r="D248" s="7" t="s">
        <v>84</v>
      </c>
      <c r="E248" s="7" t="s">
        <v>106</v>
      </c>
      <c r="G248" s="13" t="str">
        <f>VLOOKUP(E248,Cat!$A$1:$C$28,3,FALSE)</f>
        <v>Out</v>
      </c>
      <c r="I248" s="7">
        <f>IF(G248="Out",C248*-1,C248)</f>
        <v>-3875</v>
      </c>
    </row>
    <row r="249" spans="1:10" x14ac:dyDescent="0.2">
      <c r="A249" s="11">
        <v>44222</v>
      </c>
      <c r="B249" s="5" t="s">
        <v>21</v>
      </c>
      <c r="C249" s="12">
        <v>65000</v>
      </c>
      <c r="D249" s="13" t="s">
        <v>119</v>
      </c>
      <c r="E249" s="7" t="s">
        <v>48</v>
      </c>
      <c r="F249" s="13" t="s">
        <v>36</v>
      </c>
      <c r="G249" s="13" t="str">
        <f>VLOOKUP(E249,Cat!$A$1:$C$28,3,FALSE)</f>
        <v>Out</v>
      </c>
      <c r="I249" s="7">
        <f>IF(G249="Out",C249*-1,C249)</f>
        <v>-65000</v>
      </c>
    </row>
    <row r="250" spans="1:10" x14ac:dyDescent="0.2">
      <c r="A250" s="11">
        <v>44222</v>
      </c>
      <c r="B250" s="5" t="s">
        <v>40</v>
      </c>
      <c r="C250" s="12">
        <v>17742</v>
      </c>
      <c r="D250" s="13" t="s">
        <v>119</v>
      </c>
      <c r="E250" s="7" t="s">
        <v>123</v>
      </c>
      <c r="F250" s="13" t="s">
        <v>46</v>
      </c>
      <c r="G250" s="13" t="str">
        <f>VLOOKUP(E250,Cat!$A$1:$C$28,3,FALSE)</f>
        <v>Out</v>
      </c>
      <c r="H250" s="15"/>
      <c r="I250" s="7">
        <f>IF(G250="Out",C250*-1,C250)</f>
        <v>-17742</v>
      </c>
    </row>
    <row r="251" spans="1:10" x14ac:dyDescent="0.2">
      <c r="A251" s="11">
        <v>44222</v>
      </c>
      <c r="B251" s="5" t="s">
        <v>62</v>
      </c>
      <c r="C251" s="12">
        <v>6900</v>
      </c>
      <c r="D251" s="13" t="s">
        <v>120</v>
      </c>
      <c r="E251" s="7" t="s">
        <v>106</v>
      </c>
      <c r="G251" s="13" t="str">
        <f>VLOOKUP(E251,Cat!$A$1:$C$28,3,FALSE)</f>
        <v>Out</v>
      </c>
      <c r="I251" s="7">
        <f>IF(G251="Out",C251*-1,C251)</f>
        <v>-6900</v>
      </c>
    </row>
    <row r="252" spans="1:10" x14ac:dyDescent="0.2">
      <c r="A252" s="11">
        <v>44222</v>
      </c>
      <c r="B252" s="5" t="s">
        <v>73</v>
      </c>
      <c r="C252" s="12">
        <v>4615</v>
      </c>
      <c r="D252" s="7" t="s">
        <v>84</v>
      </c>
      <c r="E252" s="7" t="s">
        <v>129</v>
      </c>
      <c r="G252" s="13" t="str">
        <f>VLOOKUP(E252,Cat!$A$1:$C$28,3,FALSE)</f>
        <v>Out</v>
      </c>
      <c r="I252" s="7">
        <f>IF(G252="Out",C252*-1,C252)</f>
        <v>-4615</v>
      </c>
    </row>
    <row r="253" spans="1:10" x14ac:dyDescent="0.2">
      <c r="A253" s="11">
        <v>44221</v>
      </c>
      <c r="B253" s="5" t="str">
        <f>CONCATENATE("Salary JP 2021.",TEXT(MONTH(A253),"00"))</f>
        <v>Salary JP 2021.01</v>
      </c>
      <c r="C253" s="12">
        <v>606705</v>
      </c>
      <c r="D253" s="13" t="s">
        <v>119</v>
      </c>
      <c r="E253" s="7" t="s">
        <v>133</v>
      </c>
      <c r="F253" s="13" t="s">
        <v>39</v>
      </c>
      <c r="G253" s="13" t="str">
        <f>VLOOKUP(E253,Cat!$A$1:$C$28,3,FALSE)</f>
        <v>In</v>
      </c>
      <c r="I253" s="7">
        <f>IF(G253="Out",C253*-1,C253)</f>
        <v>606705</v>
      </c>
    </row>
    <row r="254" spans="1:10" x14ac:dyDescent="0.2">
      <c r="A254" s="11">
        <v>44221</v>
      </c>
      <c r="B254" s="5" t="str">
        <f>CONCATENATE("House rental 2021.",TEXT(MONTH(A254),"00"))</f>
        <v>House rental 2021.01</v>
      </c>
      <c r="C254" s="12">
        <v>121000</v>
      </c>
      <c r="D254" s="13" t="s">
        <v>119</v>
      </c>
      <c r="E254" s="7" t="s">
        <v>47</v>
      </c>
      <c r="F254" s="13" t="s">
        <v>36</v>
      </c>
      <c r="G254" s="13" t="str">
        <f>VLOOKUP(E254,Cat!$A$1:$C$28,3,FALSE)</f>
        <v>Out</v>
      </c>
      <c r="I254" s="7">
        <f>IF(G254="Out",C254*-1,C254)</f>
        <v>-121000</v>
      </c>
    </row>
    <row r="255" spans="1:10" x14ac:dyDescent="0.2">
      <c r="A255" s="11">
        <v>44221</v>
      </c>
      <c r="B255" s="5" t="s">
        <v>24</v>
      </c>
      <c r="C255" s="16">
        <v>294</v>
      </c>
      <c r="D255" s="13" t="s">
        <v>42</v>
      </c>
      <c r="E255" s="7" t="s">
        <v>110</v>
      </c>
      <c r="F255" s="7" t="s">
        <v>44</v>
      </c>
      <c r="G255" s="13" t="str">
        <f>VLOOKUP(E255,Cat!$A$1:$C$28,3,FALSE)</f>
        <v>In</v>
      </c>
      <c r="I255" s="7">
        <f>IF(G255="Out",C255*-1,C255)</f>
        <v>294</v>
      </c>
      <c r="J255" s="31" t="s">
        <v>215</v>
      </c>
    </row>
    <row r="256" spans="1:10" x14ac:dyDescent="0.2">
      <c r="A256" s="11">
        <v>44218</v>
      </c>
      <c r="B256" s="5" t="s">
        <v>24</v>
      </c>
      <c r="C256" s="16">
        <v>127397</v>
      </c>
      <c r="D256" s="13" t="s">
        <v>42</v>
      </c>
      <c r="E256" s="7" t="s">
        <v>110</v>
      </c>
      <c r="F256" s="7" t="s">
        <v>44</v>
      </c>
      <c r="G256" s="13" t="str">
        <f>VLOOKUP(E256,Cat!$A$1:$C$28,3,FALSE)</f>
        <v>In</v>
      </c>
      <c r="I256" s="7">
        <f>IF(G256="Out",C256*-1,C256)</f>
        <v>127397</v>
      </c>
    </row>
    <row r="257" spans="1:15" x14ac:dyDescent="0.2">
      <c r="A257" s="11">
        <v>44215</v>
      </c>
      <c r="B257" s="5" t="s">
        <v>71</v>
      </c>
      <c r="C257" s="14">
        <v>2728</v>
      </c>
      <c r="D257" s="7" t="s">
        <v>84</v>
      </c>
      <c r="E257" s="7" t="s">
        <v>106</v>
      </c>
      <c r="G257" s="13" t="str">
        <f>VLOOKUP(E257,Cat!$A$1:$C$28,3,FALSE)</f>
        <v>Out</v>
      </c>
      <c r="I257" s="7">
        <f>IF(G257="Out",C257*-1,C257)</f>
        <v>-2728</v>
      </c>
    </row>
    <row r="258" spans="1:15" x14ac:dyDescent="0.2">
      <c r="A258" s="11">
        <v>44214</v>
      </c>
      <c r="B258" s="5" t="s">
        <v>92</v>
      </c>
      <c r="C258" s="12">
        <v>1500</v>
      </c>
      <c r="D258" s="7" t="s">
        <v>67</v>
      </c>
      <c r="E258" s="7" t="s">
        <v>44</v>
      </c>
      <c r="G258" s="13" t="str">
        <f>VLOOKUP(E258,Cat!$A$1:$C$28,3,FALSE)</f>
        <v>In</v>
      </c>
      <c r="I258" s="7">
        <f>IF(G258="Out",C258*-1,C258)</f>
        <v>1500</v>
      </c>
    </row>
    <row r="259" spans="1:15" x14ac:dyDescent="0.2">
      <c r="A259" s="11">
        <v>44212</v>
      </c>
      <c r="B259" s="5" t="s">
        <v>71</v>
      </c>
      <c r="C259" s="14">
        <v>6401</v>
      </c>
      <c r="D259" s="7" t="s">
        <v>84</v>
      </c>
      <c r="E259" s="7" t="s">
        <v>106</v>
      </c>
      <c r="G259" s="13" t="str">
        <f>VLOOKUP(E259,Cat!$A$1:$C$28,3,FALSE)</f>
        <v>Out</v>
      </c>
      <c r="I259" s="7">
        <f>IF(G259="Out",C259*-1,C259)</f>
        <v>-6401</v>
      </c>
    </row>
    <row r="260" spans="1:15" x14ac:dyDescent="0.2">
      <c r="A260" s="11">
        <v>44212</v>
      </c>
      <c r="B260" s="7" t="s">
        <v>138</v>
      </c>
      <c r="C260" s="12">
        <v>1419</v>
      </c>
      <c r="D260" s="13" t="s">
        <v>120</v>
      </c>
      <c r="E260" s="7" t="s">
        <v>125</v>
      </c>
      <c r="G260" s="13" t="str">
        <f>VLOOKUP(E260,Cat!$A$1:$C$28,3,FALSE)</f>
        <v>In</v>
      </c>
      <c r="I260" s="7">
        <f>IF(G260="Out",C260*-1,C260)</f>
        <v>1419</v>
      </c>
    </row>
    <row r="261" spans="1:15" s="39" customFormat="1" x14ac:dyDescent="0.2">
      <c r="A261" s="11">
        <v>44212</v>
      </c>
      <c r="B261" s="7" t="s">
        <v>138</v>
      </c>
      <c r="C261" s="12">
        <v>1419</v>
      </c>
      <c r="D261" s="7" t="s">
        <v>64</v>
      </c>
      <c r="E261" s="7" t="s">
        <v>139</v>
      </c>
      <c r="F261" s="7"/>
      <c r="G261" s="13" t="str">
        <f>VLOOKUP(E261,Cat!$A$1:$C$28,3,FALSE)</f>
        <v>Out</v>
      </c>
      <c r="H261" s="7"/>
      <c r="I261" s="7">
        <f>IF(G261="Out",C261*-1,C261)</f>
        <v>-1419</v>
      </c>
      <c r="L261" s="40"/>
      <c r="O261" s="40"/>
    </row>
    <row r="262" spans="1:15" x14ac:dyDescent="0.2">
      <c r="A262" s="11">
        <v>44211</v>
      </c>
      <c r="B262" s="5" t="str">
        <f>CONCATENATE("Insurance (Meo) 2021.",TEXT(MONTH(A262),"00"))</f>
        <v>Insurance (Meo) 2021.01</v>
      </c>
      <c r="C262" s="12">
        <v>5000</v>
      </c>
      <c r="D262" s="13" t="s">
        <v>119</v>
      </c>
      <c r="E262" s="7" t="s">
        <v>122</v>
      </c>
      <c r="F262" s="13" t="s">
        <v>36</v>
      </c>
      <c r="G262" s="13" t="str">
        <f>VLOOKUP(E262,Cat!$A$1:$C$28,3,FALSE)</f>
        <v>Out</v>
      </c>
      <c r="I262" s="7">
        <f>IF(G262="Out",C262*-1,C262)</f>
        <v>-5000</v>
      </c>
    </row>
    <row r="263" spans="1:15" x14ac:dyDescent="0.2">
      <c r="A263" s="11">
        <v>44211</v>
      </c>
      <c r="B263" s="5" t="s">
        <v>24</v>
      </c>
      <c r="C263" s="16">
        <v>203836</v>
      </c>
      <c r="D263" s="13" t="s">
        <v>42</v>
      </c>
      <c r="E263" s="7" t="s">
        <v>110</v>
      </c>
      <c r="F263" s="7" t="s">
        <v>44</v>
      </c>
      <c r="G263" s="13" t="str">
        <f>VLOOKUP(E263,Cat!$A$1:$C$28,3,FALSE)</f>
        <v>In</v>
      </c>
      <c r="I263" s="7">
        <f>IF(G263="Out",C263*-1,C263)</f>
        <v>203836</v>
      </c>
    </row>
    <row r="264" spans="1:15" x14ac:dyDescent="0.2">
      <c r="A264" s="11">
        <v>44211</v>
      </c>
      <c r="B264" s="5" t="s">
        <v>61</v>
      </c>
      <c r="C264" s="12">
        <v>2000</v>
      </c>
      <c r="D264" s="13" t="s">
        <v>120</v>
      </c>
      <c r="E264" s="7" t="s">
        <v>122</v>
      </c>
      <c r="G264" s="13" t="str">
        <f>VLOOKUP(E264,Cat!$A$1:$C$28,3,FALSE)</f>
        <v>Out</v>
      </c>
      <c r="I264" s="7">
        <f>IF(G264="Out",C264*-1,C264)</f>
        <v>-2000</v>
      </c>
    </row>
    <row r="265" spans="1:15" x14ac:dyDescent="0.2">
      <c r="A265" s="11">
        <v>44210</v>
      </c>
      <c r="B265" s="5" t="s">
        <v>92</v>
      </c>
      <c r="C265" s="12">
        <v>2400</v>
      </c>
      <c r="D265" s="7" t="s">
        <v>67</v>
      </c>
      <c r="E265" s="7" t="s">
        <v>44</v>
      </c>
      <c r="G265" s="13" t="str">
        <f>VLOOKUP(E265,Cat!$A$1:$C$28,3,FALSE)</f>
        <v>In</v>
      </c>
      <c r="I265" s="7">
        <f>IF(G265="Out",C265*-1,C265)</f>
        <v>2400</v>
      </c>
    </row>
    <row r="266" spans="1:15" x14ac:dyDescent="0.2">
      <c r="A266" s="11">
        <v>44207</v>
      </c>
      <c r="B266" s="5" t="s">
        <v>92</v>
      </c>
      <c r="C266" s="12">
        <v>200</v>
      </c>
      <c r="D266" s="7" t="s">
        <v>67</v>
      </c>
      <c r="E266" s="7" t="s">
        <v>44</v>
      </c>
      <c r="G266" s="13" t="str">
        <f>VLOOKUP(E266,Cat!$A$1:$C$28,3,FALSE)</f>
        <v>In</v>
      </c>
      <c r="I266" s="7">
        <f>IF(G266="Out",C266*-1,C266)</f>
        <v>200</v>
      </c>
    </row>
    <row r="267" spans="1:15" x14ac:dyDescent="0.2">
      <c r="A267" s="11">
        <v>44206</v>
      </c>
      <c r="B267" s="5" t="s">
        <v>71</v>
      </c>
      <c r="C267" s="14">
        <v>4761</v>
      </c>
      <c r="D267" s="7" t="s">
        <v>84</v>
      </c>
      <c r="E267" s="7" t="s">
        <v>106</v>
      </c>
      <c r="G267" s="13" t="str">
        <f>VLOOKUP(E267,Cat!$A$1:$C$28,3,FALSE)</f>
        <v>Out</v>
      </c>
      <c r="I267" s="7">
        <f>IF(G267="Out",C267*-1,C267)</f>
        <v>-4761</v>
      </c>
    </row>
    <row r="268" spans="1:15" x14ac:dyDescent="0.2">
      <c r="A268" s="11">
        <v>44205</v>
      </c>
      <c r="B268" s="7" t="s">
        <v>22</v>
      </c>
      <c r="C268" s="16">
        <f>22000+2200</f>
        <v>24200</v>
      </c>
      <c r="D268" s="13" t="s">
        <v>42</v>
      </c>
      <c r="E268" s="7" t="s">
        <v>126</v>
      </c>
      <c r="F268" s="13" t="s">
        <v>36</v>
      </c>
      <c r="G268" s="13" t="str">
        <f>VLOOKUP(E268,Cat!$A$1:$C$28,3,FALSE)</f>
        <v>Out</v>
      </c>
      <c r="I268" s="7">
        <f>IF(G268="Out",C268*-1,C268)</f>
        <v>-24200</v>
      </c>
    </row>
    <row r="269" spans="1:15" x14ac:dyDescent="0.2">
      <c r="A269" s="11">
        <v>44205</v>
      </c>
      <c r="B269" s="7" t="s">
        <v>22</v>
      </c>
      <c r="C269" s="12">
        <v>107</v>
      </c>
      <c r="D269" s="13" t="s">
        <v>7</v>
      </c>
      <c r="E269" s="7" t="s">
        <v>125</v>
      </c>
      <c r="F269" s="13" t="s">
        <v>37</v>
      </c>
      <c r="G269" s="13" t="str">
        <f>VLOOKUP(E269,Cat!$A$1:$C$28,3,FALSE)</f>
        <v>In</v>
      </c>
      <c r="I269" s="7">
        <f>IF(G269="Out",C269*-1,C269)</f>
        <v>107</v>
      </c>
    </row>
    <row r="270" spans="1:15" x14ac:dyDescent="0.2">
      <c r="A270" s="11">
        <v>44205</v>
      </c>
      <c r="B270" s="7" t="s">
        <v>22</v>
      </c>
      <c r="C270" s="12">
        <v>107</v>
      </c>
      <c r="D270" s="13" t="s">
        <v>119</v>
      </c>
      <c r="E270" s="7" t="s">
        <v>129</v>
      </c>
      <c r="F270" s="13" t="s">
        <v>36</v>
      </c>
      <c r="G270" s="13" t="str">
        <f>VLOOKUP(E270,Cat!$A$1:$C$28,3,FALSE)</f>
        <v>Out</v>
      </c>
      <c r="I270" s="7">
        <f>IF(G270="Out",C270*-1,C270)</f>
        <v>-107</v>
      </c>
    </row>
    <row r="271" spans="1:15" x14ac:dyDescent="0.2">
      <c r="A271" s="11">
        <v>44204</v>
      </c>
      <c r="B271" s="5" t="s">
        <v>23</v>
      </c>
      <c r="C271" s="12">
        <v>3340094</v>
      </c>
      <c r="D271" s="13" t="s">
        <v>42</v>
      </c>
      <c r="E271" s="7" t="s">
        <v>126</v>
      </c>
      <c r="F271" s="13" t="s">
        <v>36</v>
      </c>
      <c r="G271" s="13" t="str">
        <f>VLOOKUP(E271,Cat!$A$1:$C$28,3,FALSE)</f>
        <v>Out</v>
      </c>
      <c r="I271" s="7">
        <f>IF(G271="Out",C271*-1,C271)</f>
        <v>-3340094</v>
      </c>
    </row>
    <row r="272" spans="1:15" x14ac:dyDescent="0.2">
      <c r="A272" s="11">
        <v>44204</v>
      </c>
      <c r="B272" s="5" t="s">
        <v>23</v>
      </c>
      <c r="C272" s="12">
        <v>14832</v>
      </c>
      <c r="D272" s="13" t="s">
        <v>7</v>
      </c>
      <c r="E272" s="7" t="s">
        <v>125</v>
      </c>
      <c r="F272" s="13"/>
      <c r="G272" s="13" t="str">
        <f>VLOOKUP(E272,Cat!$A$1:$C$28,3,FALSE)</f>
        <v>In</v>
      </c>
      <c r="I272" s="7">
        <f>IF(G272="Out",C272*-1,C272)</f>
        <v>14832</v>
      </c>
    </row>
    <row r="273" spans="1:10" x14ac:dyDescent="0.2">
      <c r="A273" s="11">
        <v>44204</v>
      </c>
      <c r="B273" s="5" t="s">
        <v>23</v>
      </c>
      <c r="C273" s="12">
        <v>14832</v>
      </c>
      <c r="D273" s="13" t="s">
        <v>119</v>
      </c>
      <c r="E273" s="7" t="s">
        <v>130</v>
      </c>
      <c r="F273" s="13"/>
      <c r="G273" s="13" t="str">
        <f>VLOOKUP(E273,Cat!$A$1:$C$28,3,FALSE)</f>
        <v>Out</v>
      </c>
      <c r="I273" s="7">
        <f>IF(G273="Out",C273*-1,C273)</f>
        <v>-14832</v>
      </c>
    </row>
    <row r="274" spans="1:10" x14ac:dyDescent="0.2">
      <c r="A274" s="11">
        <v>44204</v>
      </c>
      <c r="B274" s="5" t="s">
        <v>105</v>
      </c>
      <c r="C274" s="12">
        <v>2500</v>
      </c>
      <c r="D274" s="7" t="s">
        <v>67</v>
      </c>
      <c r="E274" s="7" t="s">
        <v>106</v>
      </c>
      <c r="G274" s="13" t="str">
        <f>VLOOKUP(E274,Cat!$A$1:$C$28,3,FALSE)</f>
        <v>Out</v>
      </c>
      <c r="I274" s="7">
        <f>IF(G274="Out",C274*-1,C274)</f>
        <v>-2500</v>
      </c>
    </row>
    <row r="275" spans="1:10" x14ac:dyDescent="0.2">
      <c r="A275" s="11">
        <v>44203</v>
      </c>
      <c r="B275" s="7" t="s">
        <v>20</v>
      </c>
      <c r="C275" s="12">
        <v>6000</v>
      </c>
      <c r="D275" s="13" t="s">
        <v>11</v>
      </c>
      <c r="E275" s="7" t="s">
        <v>106</v>
      </c>
      <c r="F275" s="13" t="s">
        <v>36</v>
      </c>
      <c r="G275" s="13" t="str">
        <f>VLOOKUP(E275,Cat!$A$1:$C$28,3,FALSE)</f>
        <v>Out</v>
      </c>
      <c r="I275" s="7">
        <f>IF(G275="Out",C275*-1,C275)</f>
        <v>-6000</v>
      </c>
    </row>
    <row r="276" spans="1:10" x14ac:dyDescent="0.2">
      <c r="A276" s="11">
        <v>44202</v>
      </c>
      <c r="B276" s="5" t="s">
        <v>72</v>
      </c>
      <c r="C276" s="12">
        <v>2190</v>
      </c>
      <c r="D276" s="7" t="s">
        <v>84</v>
      </c>
      <c r="E276" s="7" t="s">
        <v>137</v>
      </c>
      <c r="G276" s="13" t="str">
        <f>VLOOKUP(E276,Cat!$A$1:$C$28,3,FALSE)</f>
        <v>Out</v>
      </c>
      <c r="I276" s="7">
        <f>IF(G276="Out",C276*-1,C276)</f>
        <v>-2190</v>
      </c>
    </row>
    <row r="277" spans="1:10" x14ac:dyDescent="0.2">
      <c r="A277" s="11">
        <v>44199</v>
      </c>
      <c r="B277" s="5" t="s">
        <v>102</v>
      </c>
      <c r="C277" s="12">
        <v>1650</v>
      </c>
      <c r="D277" s="7" t="s">
        <v>67</v>
      </c>
      <c r="E277" s="7" t="s">
        <v>103</v>
      </c>
      <c r="G277" s="13" t="str">
        <f>VLOOKUP(E277,Cat!$A$1:$C$28,3,FALSE)</f>
        <v>Out</v>
      </c>
      <c r="I277" s="7">
        <f>IF(G277="Out",C277*-1,C277)</f>
        <v>-1650</v>
      </c>
    </row>
    <row r="278" spans="1:10" x14ac:dyDescent="0.2">
      <c r="A278" s="11">
        <v>44198</v>
      </c>
      <c r="B278" s="5" t="s">
        <v>71</v>
      </c>
      <c r="C278" s="12">
        <v>2771</v>
      </c>
      <c r="D278" s="13" t="s">
        <v>9</v>
      </c>
      <c r="E278" s="7" t="s">
        <v>106</v>
      </c>
      <c r="G278" s="13" t="str">
        <f>VLOOKUP(E278,Cat!$A$1:$C$28,3,FALSE)</f>
        <v>Out</v>
      </c>
      <c r="I278" s="7">
        <f>IF(G278="Out",C278*-1,C278)</f>
        <v>-2771</v>
      </c>
    </row>
    <row r="279" spans="1:10" x14ac:dyDescent="0.2">
      <c r="A279" s="11">
        <v>44198</v>
      </c>
      <c r="B279" s="5" t="s">
        <v>99</v>
      </c>
      <c r="C279" s="12">
        <v>2602</v>
      </c>
      <c r="D279" s="7" t="s">
        <v>67</v>
      </c>
      <c r="E279" s="7" t="s">
        <v>103</v>
      </c>
      <c r="G279" s="13" t="str">
        <f>VLOOKUP(E279,Cat!$A$1:$C$28,3,FALSE)</f>
        <v>Out</v>
      </c>
      <c r="I279" s="7">
        <f>IF(G279="Out",C279*-1,C279)</f>
        <v>-2602</v>
      </c>
    </row>
    <row r="280" spans="1:10" x14ac:dyDescent="0.2">
      <c r="A280" s="11">
        <v>44198</v>
      </c>
      <c r="B280" s="5" t="s">
        <v>100</v>
      </c>
      <c r="C280" s="12">
        <v>158</v>
      </c>
      <c r="D280" s="7" t="s">
        <v>67</v>
      </c>
      <c r="E280" s="7" t="s">
        <v>48</v>
      </c>
      <c r="G280" s="13" t="str">
        <f>VLOOKUP(E280,Cat!$A$1:$C$28,3,FALSE)</f>
        <v>Out</v>
      </c>
      <c r="I280" s="7">
        <f>IF(G280="Out",C280*-1,C280)</f>
        <v>-158</v>
      </c>
    </row>
    <row r="281" spans="1:10" x14ac:dyDescent="0.2">
      <c r="A281" s="11">
        <v>44198</v>
      </c>
      <c r="B281" s="5" t="s">
        <v>101</v>
      </c>
      <c r="C281" s="12">
        <v>2048</v>
      </c>
      <c r="D281" s="7" t="s">
        <v>67</v>
      </c>
      <c r="E281" s="7" t="s">
        <v>136</v>
      </c>
      <c r="G281" s="13" t="str">
        <f>VLOOKUP(E281,Cat!$A$1:$C$28,3,FALSE)</f>
        <v>Out</v>
      </c>
      <c r="I281" s="7">
        <f>IF(G281="Out",C281*-1,C281)</f>
        <v>-2048</v>
      </c>
    </row>
    <row r="282" spans="1:10" x14ac:dyDescent="0.2">
      <c r="A282" s="17">
        <v>44197</v>
      </c>
      <c r="B282" s="18" t="s">
        <v>152</v>
      </c>
      <c r="C282" s="12">
        <v>577</v>
      </c>
      <c r="D282" s="13" t="s">
        <v>42</v>
      </c>
      <c r="E282" s="20" t="s">
        <v>125</v>
      </c>
      <c r="G282" s="13" t="str">
        <f>VLOOKUP(E282,Cat!$A$1:$C$28,3,FALSE)</f>
        <v>In</v>
      </c>
      <c r="I282" s="7">
        <f>IF(G282="Out",C282*-1,C282)</f>
        <v>577</v>
      </c>
    </row>
    <row r="283" spans="1:10" x14ac:dyDescent="0.2">
      <c r="A283" s="17">
        <v>44197</v>
      </c>
      <c r="B283" s="18" t="s">
        <v>152</v>
      </c>
      <c r="C283" s="12">
        <v>300</v>
      </c>
      <c r="D283" s="7" t="s">
        <v>153</v>
      </c>
      <c r="E283" s="20" t="s">
        <v>126</v>
      </c>
      <c r="G283" s="13" t="str">
        <f>VLOOKUP(E283,Cat!$A$1:$C$28,3,FALSE)</f>
        <v>Out</v>
      </c>
      <c r="I283" s="7">
        <f>IF(G283="Out",C283*-1,C283)</f>
        <v>-300</v>
      </c>
    </row>
    <row r="284" spans="1:10" x14ac:dyDescent="0.2">
      <c r="A284" s="17">
        <v>44197</v>
      </c>
      <c r="B284" s="18" t="s">
        <v>152</v>
      </c>
      <c r="C284" s="12">
        <v>300</v>
      </c>
      <c r="D284" s="7" t="s">
        <v>148</v>
      </c>
      <c r="E284" s="7" t="s">
        <v>121</v>
      </c>
      <c r="G284" s="13" t="str">
        <f>VLOOKUP(E284,Cat!$A$1:$C$28,3,FALSE)</f>
        <v>In</v>
      </c>
      <c r="I284" s="7">
        <f>IF(G284="Out",C284*-1,C284)</f>
        <v>300</v>
      </c>
    </row>
    <row r="285" spans="1:10" x14ac:dyDescent="0.2">
      <c r="A285" s="33">
        <v>44197</v>
      </c>
      <c r="B285" s="19" t="s">
        <v>31</v>
      </c>
      <c r="C285" s="12">
        <v>673729</v>
      </c>
      <c r="D285" s="13" t="s">
        <v>119</v>
      </c>
      <c r="E285" s="7" t="s">
        <v>151</v>
      </c>
      <c r="G285" s="13" t="str">
        <f>VLOOKUP(E285,Cat!$A$1:$C$28,3,FALSE)</f>
        <v>Out</v>
      </c>
      <c r="I285" s="7">
        <f>IF(G285="Out",C285*-1,C285)</f>
        <v>-673729</v>
      </c>
    </row>
    <row r="286" spans="1:10" x14ac:dyDescent="0.2">
      <c r="A286" s="34">
        <v>44197</v>
      </c>
      <c r="B286" s="35" t="s">
        <v>31</v>
      </c>
      <c r="C286" s="36">
        <v>673729</v>
      </c>
      <c r="D286" s="37" t="s">
        <v>120</v>
      </c>
      <c r="E286" s="38" t="s">
        <v>125</v>
      </c>
      <c r="F286" s="38"/>
      <c r="G286" s="13" t="str">
        <f>VLOOKUP(E286,Cat!$A$1:$C$28,3,FALSE)</f>
        <v>In</v>
      </c>
      <c r="H286" s="38"/>
      <c r="I286" s="38">
        <f>IF(G286="Out",C286*-1,C286)</f>
        <v>673729</v>
      </c>
    </row>
    <row r="287" spans="1:10" x14ac:dyDescent="0.2">
      <c r="A287" s="11">
        <v>44196</v>
      </c>
      <c r="B287" s="7" t="s">
        <v>362</v>
      </c>
      <c r="C287" s="12">
        <v>2450</v>
      </c>
      <c r="D287" s="7" t="s">
        <v>67</v>
      </c>
      <c r="E287" s="7" t="s">
        <v>106</v>
      </c>
      <c r="G287" s="13" t="str">
        <f>VLOOKUP(E287,Cat!$A$1:$C$28,3,FALSE)</f>
        <v>Out</v>
      </c>
      <c r="I287" s="7">
        <f>IF(G287="Out",C287*-1,C287)</f>
        <v>-2450</v>
      </c>
      <c r="J287" s="83" t="s">
        <v>182</v>
      </c>
    </row>
    <row r="288" spans="1:10" x14ac:dyDescent="0.2">
      <c r="A288" s="11">
        <v>44196</v>
      </c>
      <c r="B288" s="7" t="s">
        <v>334</v>
      </c>
      <c r="C288" s="12">
        <v>10000</v>
      </c>
      <c r="D288" s="7" t="s">
        <v>67</v>
      </c>
      <c r="E288" s="7" t="s">
        <v>261</v>
      </c>
      <c r="G288" s="13" t="str">
        <f>VLOOKUP(E288,Cat!$A$1:$C$28,3,FALSE)</f>
        <v>In</v>
      </c>
      <c r="I288" s="7">
        <f>IF(G288="Out",C288*-1,C288)</f>
        <v>10000</v>
      </c>
      <c r="J288" s="83" t="s">
        <v>300</v>
      </c>
    </row>
    <row r="289" spans="1:9" x14ac:dyDescent="0.2">
      <c r="A289" s="11">
        <v>44196</v>
      </c>
      <c r="B289" s="7" t="s">
        <v>15</v>
      </c>
      <c r="C289" s="12">
        <v>1000</v>
      </c>
      <c r="D289" s="13" t="s">
        <v>14</v>
      </c>
      <c r="E289" s="7" t="s">
        <v>121</v>
      </c>
      <c r="F289" s="13" t="s">
        <v>37</v>
      </c>
      <c r="G289" s="13" t="str">
        <f>VLOOKUP(E289,Cat!$A$1:$C$28,3,FALSE)</f>
        <v>In</v>
      </c>
      <c r="H289" s="7" t="s">
        <v>16</v>
      </c>
      <c r="I289" s="7">
        <f>IF(G289="Out",C289*-1,C289)</f>
        <v>1000</v>
      </c>
    </row>
    <row r="290" spans="1:9" x14ac:dyDescent="0.2">
      <c r="A290" s="17">
        <v>44196</v>
      </c>
      <c r="B290" s="22" t="str">
        <f>CONCATENATE("Meo 2020.",TEXT(MONTH(A290),"00"))</f>
        <v>Meo 2020.12</v>
      </c>
      <c r="C290" s="12">
        <v>10000</v>
      </c>
      <c r="D290" s="7" t="s">
        <v>148</v>
      </c>
      <c r="E290" s="7" t="s">
        <v>149</v>
      </c>
      <c r="G290" s="13" t="str">
        <f>VLOOKUP(E290,Cat!$A$1:$C$28,3,FALSE)</f>
        <v>In</v>
      </c>
      <c r="I290" s="7">
        <f>IF(G290="Out",C290*-1,C290)</f>
        <v>10000</v>
      </c>
    </row>
    <row r="291" spans="1:9" x14ac:dyDescent="0.2">
      <c r="A291" s="17">
        <v>44196</v>
      </c>
      <c r="B291" s="22" t="str">
        <f>CONCATENATE("Meo 2020.",TEXT(MONTH(A291),"00"))</f>
        <v>Meo 2020.12</v>
      </c>
      <c r="C291" s="12">
        <v>10000</v>
      </c>
      <c r="D291" s="13" t="s">
        <v>119</v>
      </c>
      <c r="E291" s="7" t="s">
        <v>157</v>
      </c>
      <c r="G291" s="13" t="str">
        <f>VLOOKUP(E291,Cat!$A$1:$C$28,3,FALSE)</f>
        <v>Out</v>
      </c>
      <c r="I291" s="7">
        <f>IF(G291="Out",C291*-1,C291)</f>
        <v>-10000</v>
      </c>
    </row>
    <row r="292" spans="1:9" x14ac:dyDescent="0.2">
      <c r="A292" s="11">
        <v>44196</v>
      </c>
      <c r="B292" s="7" t="s">
        <v>363</v>
      </c>
      <c r="C292" s="12">
        <v>823</v>
      </c>
      <c r="D292" s="7" t="s">
        <v>67</v>
      </c>
      <c r="E292" s="7" t="s">
        <v>150</v>
      </c>
      <c r="G292" s="13" t="str">
        <f>VLOOKUP(E292,Cat!$A$1:$C$28,3,FALSE)</f>
        <v>In</v>
      </c>
      <c r="I292" s="7">
        <f>IF(G292="Out",C292*-1,C292)</f>
        <v>823</v>
      </c>
    </row>
    <row r="293" spans="1:9" x14ac:dyDescent="0.2">
      <c r="A293" s="11">
        <v>44195</v>
      </c>
      <c r="B293" s="5" t="s">
        <v>104</v>
      </c>
      <c r="C293" s="12">
        <v>9131</v>
      </c>
      <c r="D293" s="7" t="s">
        <v>67</v>
      </c>
      <c r="E293" s="7" t="s">
        <v>129</v>
      </c>
      <c r="G293" s="13" t="str">
        <f>VLOOKUP(E293,Cat!$A$1:$C$28,3,FALSE)</f>
        <v>Out</v>
      </c>
      <c r="I293" s="7">
        <f>IF(G293="Out",C293*-1,C293)</f>
        <v>-9131</v>
      </c>
    </row>
    <row r="294" spans="1:9" x14ac:dyDescent="0.2">
      <c r="A294" s="11">
        <v>44195</v>
      </c>
      <c r="B294" s="7" t="s">
        <v>342</v>
      </c>
      <c r="C294" s="12">
        <v>1784</v>
      </c>
      <c r="D294" s="7" t="s">
        <v>67</v>
      </c>
      <c r="E294" s="7" t="s">
        <v>106</v>
      </c>
      <c r="G294" s="13" t="str">
        <f>VLOOKUP(E294,Cat!$A$1:$C$28,3,FALSE)</f>
        <v>Out</v>
      </c>
      <c r="I294" s="7">
        <f>IF(G294="Out",C294*-1,C294)</f>
        <v>-1784</v>
      </c>
    </row>
    <row r="295" spans="1:9" x14ac:dyDescent="0.2">
      <c r="A295" s="11">
        <v>44195</v>
      </c>
      <c r="B295" s="7" t="s">
        <v>343</v>
      </c>
      <c r="C295" s="12">
        <v>3792</v>
      </c>
      <c r="D295" s="7" t="s">
        <v>67</v>
      </c>
      <c r="E295" s="7" t="s">
        <v>106</v>
      </c>
      <c r="G295" s="13" t="str">
        <f>VLOOKUP(E295,Cat!$A$1:$C$28,3,FALSE)</f>
        <v>Out</v>
      </c>
      <c r="I295" s="7">
        <f>IF(G295="Out",C295*-1,C295)</f>
        <v>-3792</v>
      </c>
    </row>
    <row r="296" spans="1:9" x14ac:dyDescent="0.2">
      <c r="A296" s="11">
        <v>44195</v>
      </c>
      <c r="B296" s="7" t="s">
        <v>334</v>
      </c>
      <c r="C296" s="12">
        <v>10000</v>
      </c>
      <c r="D296" s="7" t="s">
        <v>67</v>
      </c>
      <c r="E296" s="7" t="s">
        <v>261</v>
      </c>
      <c r="G296" s="13" t="str">
        <f>VLOOKUP(E296,Cat!$A$1:$C$28,3,FALSE)</f>
        <v>In</v>
      </c>
      <c r="I296" s="7">
        <f>IF(G296="Out",C296*-1,C296)</f>
        <v>10000</v>
      </c>
    </row>
    <row r="297" spans="1:9" x14ac:dyDescent="0.2">
      <c r="A297" s="17">
        <v>44195</v>
      </c>
      <c r="B297" s="7" t="s">
        <v>290</v>
      </c>
      <c r="C297" s="12">
        <v>50000</v>
      </c>
      <c r="D297" s="7" t="s">
        <v>289</v>
      </c>
      <c r="E297" s="7" t="s">
        <v>273</v>
      </c>
      <c r="G297" s="13" t="str">
        <f>VLOOKUP(E297,Cat!$A$1:$C$28,3,FALSE)</f>
        <v>Out</v>
      </c>
      <c r="I297" s="7">
        <f>IF(G297="Out",C297*-1,C297)</f>
        <v>-50000</v>
      </c>
    </row>
    <row r="298" spans="1:9" x14ac:dyDescent="0.2">
      <c r="A298" s="11">
        <v>44194</v>
      </c>
      <c r="B298" s="7" t="s">
        <v>344</v>
      </c>
      <c r="C298" s="12">
        <v>1300</v>
      </c>
      <c r="D298" s="7" t="s">
        <v>67</v>
      </c>
      <c r="E298" s="7" t="s">
        <v>137</v>
      </c>
      <c r="G298" s="13" t="str">
        <f>VLOOKUP(E298,Cat!$A$1:$C$28,3,FALSE)</f>
        <v>Out</v>
      </c>
      <c r="I298" s="7">
        <f>IF(G298="Out",C298*-1,C298)</f>
        <v>-1300</v>
      </c>
    </row>
    <row r="299" spans="1:9" x14ac:dyDescent="0.2">
      <c r="A299" s="17">
        <v>44193</v>
      </c>
      <c r="B299" s="5" t="s">
        <v>69</v>
      </c>
      <c r="C299" s="12">
        <v>4631</v>
      </c>
      <c r="D299" s="13" t="s">
        <v>119</v>
      </c>
      <c r="E299" s="7" t="s">
        <v>123</v>
      </c>
      <c r="G299" s="13" t="str">
        <f>VLOOKUP(E299,Cat!$A$1:$C$28,3,FALSE)</f>
        <v>Out</v>
      </c>
      <c r="I299" s="7">
        <f>IF(G299="Out",C299*-1,C299)</f>
        <v>-4631</v>
      </c>
    </row>
    <row r="300" spans="1:9" x14ac:dyDescent="0.2">
      <c r="A300" s="17">
        <v>44193</v>
      </c>
      <c r="B300" s="5" t="s">
        <v>69</v>
      </c>
      <c r="C300" s="12">
        <v>3649</v>
      </c>
      <c r="D300" s="13" t="s">
        <v>11</v>
      </c>
      <c r="E300" s="7" t="s">
        <v>123</v>
      </c>
      <c r="G300" s="13" t="str">
        <f>VLOOKUP(E300,Cat!$A$1:$C$28,3,FALSE)</f>
        <v>Out</v>
      </c>
      <c r="I300" s="7">
        <f>IF(G300="Out",C300*-1,C300)</f>
        <v>-3649</v>
      </c>
    </row>
    <row r="301" spans="1:9" x14ac:dyDescent="0.2">
      <c r="A301" s="17">
        <v>44193</v>
      </c>
      <c r="B301" s="19" t="s">
        <v>160</v>
      </c>
      <c r="C301" s="12">
        <v>72125</v>
      </c>
      <c r="D301" s="13" t="s">
        <v>119</v>
      </c>
      <c r="E301" s="7" t="s">
        <v>123</v>
      </c>
      <c r="G301" s="13" t="str">
        <f>VLOOKUP(E301,Cat!$A$1:$C$28,3,FALSE)</f>
        <v>Out</v>
      </c>
      <c r="I301" s="7">
        <f>IF(G301="Out",C301*-1,C301)</f>
        <v>-72125</v>
      </c>
    </row>
    <row r="302" spans="1:9" x14ac:dyDescent="0.2">
      <c r="A302" s="17">
        <v>44193</v>
      </c>
      <c r="B302" s="19" t="s">
        <v>164</v>
      </c>
      <c r="C302" s="29">
        <v>41270</v>
      </c>
      <c r="D302" s="13" t="s">
        <v>119</v>
      </c>
      <c r="E302" s="7" t="s">
        <v>123</v>
      </c>
      <c r="G302" s="13" t="str">
        <f>VLOOKUP(E302,Cat!$A$1:$C$28,3,FALSE)</f>
        <v>Out</v>
      </c>
      <c r="I302" s="7">
        <f>IF(G302="Out",C302*-1,C302)</f>
        <v>-41270</v>
      </c>
    </row>
    <row r="303" spans="1:9" x14ac:dyDescent="0.2">
      <c r="A303" s="17">
        <v>44193</v>
      </c>
      <c r="B303" s="19" t="s">
        <v>164</v>
      </c>
      <c r="C303" s="29">
        <v>235</v>
      </c>
      <c r="D303" s="13" t="s">
        <v>11</v>
      </c>
      <c r="E303" s="7" t="s">
        <v>123</v>
      </c>
      <c r="G303" s="13" t="str">
        <f>VLOOKUP(E303,Cat!$A$1:$C$28,3,FALSE)</f>
        <v>Out</v>
      </c>
      <c r="I303" s="7">
        <f>IF(G303="Out",C303*-1,C303)</f>
        <v>-235</v>
      </c>
    </row>
    <row r="304" spans="1:9" x14ac:dyDescent="0.2">
      <c r="A304" s="17">
        <v>44193</v>
      </c>
      <c r="B304" s="7" t="s">
        <v>285</v>
      </c>
      <c r="C304" s="12">
        <v>4300</v>
      </c>
      <c r="D304" s="7" t="s">
        <v>286</v>
      </c>
      <c r="E304" s="7" t="s">
        <v>181</v>
      </c>
      <c r="G304" s="13" t="str">
        <f>VLOOKUP(E304,Cat!$A$1:$C$28,3,FALSE)</f>
        <v>Out</v>
      </c>
      <c r="I304" s="7">
        <f>IF(G304="Out",C304*-1,C304)</f>
        <v>-4300</v>
      </c>
    </row>
    <row r="305" spans="1:10" x14ac:dyDescent="0.2">
      <c r="A305" s="17">
        <v>44193</v>
      </c>
      <c r="B305" s="7" t="s">
        <v>285</v>
      </c>
      <c r="C305" s="12">
        <v>7600</v>
      </c>
      <c r="D305" s="7" t="s">
        <v>286</v>
      </c>
      <c r="E305" s="7" t="s">
        <v>181</v>
      </c>
      <c r="G305" s="13" t="str">
        <f>VLOOKUP(E305,Cat!$A$1:$C$28,3,FALSE)</f>
        <v>Out</v>
      </c>
      <c r="I305" s="7">
        <f>IF(G305="Out",C305*-1,C305)</f>
        <v>-7600</v>
      </c>
    </row>
    <row r="306" spans="1:10" x14ac:dyDescent="0.2">
      <c r="A306" s="11">
        <v>44192</v>
      </c>
      <c r="B306" s="7" t="s">
        <v>345</v>
      </c>
      <c r="C306" s="12">
        <v>638</v>
      </c>
      <c r="D306" s="7" t="s">
        <v>67</v>
      </c>
      <c r="E306" s="7" t="s">
        <v>183</v>
      </c>
      <c r="G306" s="13" t="str">
        <f>VLOOKUP(E306,Cat!$A$1:$C$28,3,FALSE)</f>
        <v>Out</v>
      </c>
      <c r="I306" s="7">
        <f>IF(G306="Out",C306*-1,C306)</f>
        <v>-638</v>
      </c>
    </row>
    <row r="307" spans="1:10" x14ac:dyDescent="0.2">
      <c r="A307" s="11">
        <v>44192</v>
      </c>
      <c r="B307" s="7" t="s">
        <v>342</v>
      </c>
      <c r="C307" s="12">
        <v>170</v>
      </c>
      <c r="D307" s="7" t="s">
        <v>67</v>
      </c>
      <c r="E307" s="7" t="s">
        <v>106</v>
      </c>
      <c r="G307" s="13" t="str">
        <f>VLOOKUP(E307,Cat!$A$1:$C$28,3,FALSE)</f>
        <v>Out</v>
      </c>
      <c r="I307" s="7">
        <f>IF(G307="Out",C307*-1,C307)</f>
        <v>-170</v>
      </c>
    </row>
    <row r="308" spans="1:10" x14ac:dyDescent="0.2">
      <c r="A308" s="17">
        <v>44192</v>
      </c>
      <c r="B308" s="7" t="s">
        <v>287</v>
      </c>
      <c r="C308" s="12">
        <v>50000</v>
      </c>
      <c r="D308" s="7" t="s">
        <v>286</v>
      </c>
      <c r="E308" s="7" t="s">
        <v>151</v>
      </c>
      <c r="G308" s="13" t="str">
        <f>VLOOKUP(E308,Cat!$A$1:$C$28,3,FALSE)</f>
        <v>Out</v>
      </c>
      <c r="I308" s="7">
        <f>IF(G308="Out",C308*-1,C308)</f>
        <v>-50000</v>
      </c>
    </row>
    <row r="309" spans="1:10" x14ac:dyDescent="0.2">
      <c r="A309" s="17">
        <v>44192</v>
      </c>
      <c r="B309" s="7" t="s">
        <v>287</v>
      </c>
      <c r="C309" s="12">
        <v>50000</v>
      </c>
      <c r="D309" s="7" t="s">
        <v>289</v>
      </c>
      <c r="E309" s="7" t="s">
        <v>261</v>
      </c>
      <c r="G309" s="13" t="str">
        <f>VLOOKUP(E309,Cat!$A$1:$C$28,3,FALSE)</f>
        <v>In</v>
      </c>
      <c r="I309" s="7">
        <f>IF(G309="Out",C309*-1,C309)</f>
        <v>50000</v>
      </c>
    </row>
    <row r="310" spans="1:10" x14ac:dyDescent="0.2">
      <c r="A310" s="11">
        <v>44191</v>
      </c>
      <c r="B310" s="7" t="s">
        <v>346</v>
      </c>
      <c r="C310" s="12">
        <v>2948</v>
      </c>
      <c r="D310" s="7" t="s">
        <v>67</v>
      </c>
      <c r="E310" s="7" t="s">
        <v>139</v>
      </c>
      <c r="G310" s="13" t="str">
        <f>VLOOKUP(E310,Cat!$A$1:$C$28,3,FALSE)</f>
        <v>Out</v>
      </c>
      <c r="I310" s="7">
        <f>IF(G310="Out",C310*-1,C310)</f>
        <v>-2948</v>
      </c>
    </row>
    <row r="311" spans="1:10" x14ac:dyDescent="0.2">
      <c r="A311" s="11">
        <v>44191</v>
      </c>
      <c r="B311" s="7" t="s">
        <v>362</v>
      </c>
      <c r="C311" s="12">
        <v>5027</v>
      </c>
      <c r="D311" s="7" t="s">
        <v>67</v>
      </c>
      <c r="E311" s="7" t="s">
        <v>158</v>
      </c>
      <c r="G311" s="13" t="str">
        <f>VLOOKUP(E311,Cat!$A$1:$C$28,3,FALSE)</f>
        <v>In</v>
      </c>
      <c r="I311" s="7">
        <f>IF(G311="Out",C311*-1,C311)</f>
        <v>5027</v>
      </c>
    </row>
    <row r="312" spans="1:10" x14ac:dyDescent="0.2">
      <c r="A312" s="17">
        <v>44191</v>
      </c>
      <c r="B312" t="s">
        <v>147</v>
      </c>
      <c r="C312" s="12">
        <v>502200</v>
      </c>
      <c r="D312" s="13" t="s">
        <v>42</v>
      </c>
      <c r="E312" s="7" t="s">
        <v>151</v>
      </c>
      <c r="G312" s="13" t="str">
        <f>VLOOKUP(E312,Cat!$A$1:$C$28,3,FALSE)</f>
        <v>Out</v>
      </c>
      <c r="I312" s="7">
        <f>IF(G312="Out",C312*-1,C312)</f>
        <v>-502200</v>
      </c>
    </row>
    <row r="313" spans="1:10" x14ac:dyDescent="0.2">
      <c r="A313" s="17">
        <v>44191</v>
      </c>
      <c r="B313" t="s">
        <v>147</v>
      </c>
      <c r="C313" s="12">
        <v>2500</v>
      </c>
      <c r="D313" s="7" t="s">
        <v>148</v>
      </c>
      <c r="E313" s="7" t="s">
        <v>156</v>
      </c>
      <c r="G313" s="13" t="str">
        <f>VLOOKUP(E313,Cat!$A$1:$C$28,3,FALSE)</f>
        <v>Out</v>
      </c>
      <c r="I313" s="7">
        <f>IF(G313="Out",C313*-1,C313)</f>
        <v>-2500</v>
      </c>
    </row>
    <row r="314" spans="1:10" x14ac:dyDescent="0.2">
      <c r="A314" s="17">
        <v>44191</v>
      </c>
      <c r="B314" t="s">
        <v>147</v>
      </c>
      <c r="C314" s="12">
        <v>2500</v>
      </c>
      <c r="D314" s="7" t="s">
        <v>153</v>
      </c>
      <c r="E314" s="7" t="s">
        <v>125</v>
      </c>
      <c r="G314" s="13" t="str">
        <f>VLOOKUP(E314,Cat!$A$1:$C$28,3,FALSE)</f>
        <v>In</v>
      </c>
      <c r="I314" s="7">
        <f>IF(G314="Out",C314*-1,C314)</f>
        <v>2500</v>
      </c>
    </row>
    <row r="315" spans="1:10" x14ac:dyDescent="0.2">
      <c r="A315" s="11">
        <v>44190</v>
      </c>
      <c r="B315" s="7" t="s">
        <v>362</v>
      </c>
      <c r="C315" s="12">
        <v>7000</v>
      </c>
      <c r="D315" s="7" t="s">
        <v>67</v>
      </c>
      <c r="E315" s="7" t="s">
        <v>158</v>
      </c>
      <c r="G315" s="13" t="str">
        <f>VLOOKUP(E315,Cat!$A$1:$C$28,3,FALSE)</f>
        <v>In</v>
      </c>
      <c r="I315" s="7">
        <f>IF(G315="Out",C315*-1,C315)</f>
        <v>7000</v>
      </c>
      <c r="J315" s="31" t="s">
        <v>214</v>
      </c>
    </row>
    <row r="316" spans="1:10" x14ac:dyDescent="0.2">
      <c r="A316" s="17">
        <v>44190</v>
      </c>
      <c r="B316" s="23" t="str">
        <f>CONCATENATE("Salary JP 2020.",TEXT(MONTH(A316),"00"))</f>
        <v>Salary JP 2020.12</v>
      </c>
      <c r="C316" s="12">
        <v>883903</v>
      </c>
      <c r="D316" s="13" t="s">
        <v>119</v>
      </c>
      <c r="E316" s="7" t="s">
        <v>162</v>
      </c>
      <c r="G316" s="13" t="str">
        <f>VLOOKUP(E316,Cat!$A$1:$C$28,3,FALSE)</f>
        <v>In</v>
      </c>
      <c r="I316" s="7">
        <f>IF(G316="Out",C316*-1,C316)</f>
        <v>883903</v>
      </c>
    </row>
    <row r="317" spans="1:10" x14ac:dyDescent="0.2">
      <c r="A317" s="17">
        <v>44190</v>
      </c>
      <c r="B317" s="22" t="str">
        <f>CONCATENATE("House rental 2020.",TEXT(MONTH(A317),"00"))</f>
        <v>House rental 2020.12</v>
      </c>
      <c r="C317" s="12">
        <v>121000</v>
      </c>
      <c r="D317" s="13" t="s">
        <v>119</v>
      </c>
      <c r="E317" s="7" t="s">
        <v>161</v>
      </c>
      <c r="G317" s="13" t="str">
        <f>VLOOKUP(E317,Cat!$A$1:$C$28,3,FALSE)</f>
        <v>Out</v>
      </c>
      <c r="I317" s="7">
        <f>IF(G317="Out",C317*-1,C317)</f>
        <v>-121000</v>
      </c>
    </row>
    <row r="318" spans="1:10" x14ac:dyDescent="0.2">
      <c r="A318" s="17">
        <v>44187</v>
      </c>
      <c r="B318" t="s">
        <v>143</v>
      </c>
      <c r="C318" s="12">
        <v>123151</v>
      </c>
      <c r="D318" s="13" t="s">
        <v>42</v>
      </c>
      <c r="E318" s="7" t="s">
        <v>150</v>
      </c>
      <c r="G318" s="13" t="str">
        <f>VLOOKUP(E318,Cat!$A$1:$C$28,3,FALSE)</f>
        <v>In</v>
      </c>
      <c r="I318" s="7">
        <f>IF(G318="Out",C318*-1,C318)</f>
        <v>123151</v>
      </c>
    </row>
    <row r="319" spans="1:10" x14ac:dyDescent="0.2">
      <c r="A319" s="11">
        <v>44186</v>
      </c>
      <c r="B319" s="7" t="s">
        <v>342</v>
      </c>
      <c r="C319" s="12">
        <v>819</v>
      </c>
      <c r="D319" s="7" t="s">
        <v>67</v>
      </c>
      <c r="E319" s="7" t="s">
        <v>106</v>
      </c>
      <c r="G319" s="13" t="str">
        <f>VLOOKUP(E319,Cat!$A$1:$C$28,3,FALSE)</f>
        <v>Out</v>
      </c>
      <c r="I319" s="7">
        <f>IF(G319="Out",C319*-1,C319)</f>
        <v>-819</v>
      </c>
    </row>
    <row r="320" spans="1:10" x14ac:dyDescent="0.2">
      <c r="A320" s="11">
        <v>44186</v>
      </c>
      <c r="B320" s="7" t="s">
        <v>343</v>
      </c>
      <c r="C320" s="12">
        <v>1592</v>
      </c>
      <c r="D320" s="7" t="s">
        <v>67</v>
      </c>
      <c r="E320" s="7" t="s">
        <v>106</v>
      </c>
      <c r="G320" s="13" t="str">
        <f>VLOOKUP(E320,Cat!$A$1:$C$28,3,FALSE)</f>
        <v>Out</v>
      </c>
      <c r="I320" s="7">
        <f>IF(G320="Out",C320*-1,C320)</f>
        <v>-1592</v>
      </c>
    </row>
    <row r="321" spans="1:10" x14ac:dyDescent="0.2">
      <c r="A321" s="11">
        <v>44186</v>
      </c>
      <c r="B321" s="7" t="s">
        <v>347</v>
      </c>
      <c r="C321" s="12">
        <v>220</v>
      </c>
      <c r="D321" s="7" t="s">
        <v>67</v>
      </c>
      <c r="E321" s="7" t="s">
        <v>136</v>
      </c>
      <c r="G321" s="13" t="str">
        <f>VLOOKUP(E321,Cat!$A$1:$C$28,3,FALSE)</f>
        <v>Out</v>
      </c>
      <c r="I321" s="7">
        <f>IF(G321="Out",C321*-1,C321)</f>
        <v>-220</v>
      </c>
    </row>
    <row r="322" spans="1:10" x14ac:dyDescent="0.2">
      <c r="A322" s="11">
        <v>44186</v>
      </c>
      <c r="B322" s="7" t="s">
        <v>343</v>
      </c>
      <c r="C322" s="12">
        <v>3132</v>
      </c>
      <c r="D322" s="7" t="s">
        <v>67</v>
      </c>
      <c r="E322" s="7" t="s">
        <v>106</v>
      </c>
      <c r="G322" s="13" t="str">
        <f>VLOOKUP(E322,Cat!$A$1:$C$28,3,FALSE)</f>
        <v>Out</v>
      </c>
      <c r="I322" s="7">
        <f>IF(G322="Out",C322*-1,C322)</f>
        <v>-3132</v>
      </c>
    </row>
    <row r="323" spans="1:10" x14ac:dyDescent="0.2">
      <c r="A323" s="11">
        <v>44186</v>
      </c>
      <c r="B323" s="7" t="s">
        <v>362</v>
      </c>
      <c r="C323" s="12">
        <v>8780</v>
      </c>
      <c r="D323" s="7" t="s">
        <v>67</v>
      </c>
      <c r="E323" s="7" t="s">
        <v>106</v>
      </c>
      <c r="G323" s="13" t="str">
        <f>VLOOKUP(E323,Cat!$A$1:$C$28,3,FALSE)</f>
        <v>Out</v>
      </c>
      <c r="I323" s="7">
        <f>IF(G323="Out",C323*-1,C323)</f>
        <v>-8780</v>
      </c>
    </row>
    <row r="324" spans="1:10" x14ac:dyDescent="0.2">
      <c r="A324" s="11">
        <v>44186</v>
      </c>
      <c r="B324" s="7" t="s">
        <v>334</v>
      </c>
      <c r="C324" s="12">
        <v>10000</v>
      </c>
      <c r="D324" s="7" t="s">
        <v>67</v>
      </c>
      <c r="E324" s="7" t="s">
        <v>261</v>
      </c>
      <c r="G324" s="13" t="str">
        <f>VLOOKUP(E324,Cat!$A$1:$C$28,3,FALSE)</f>
        <v>In</v>
      </c>
      <c r="I324" s="7">
        <f>IF(G324="Out",C324*-1,C324)</f>
        <v>10000</v>
      </c>
    </row>
    <row r="325" spans="1:10" x14ac:dyDescent="0.2">
      <c r="A325" s="17">
        <v>44186</v>
      </c>
      <c r="B325" s="21" t="s">
        <v>146</v>
      </c>
      <c r="C325" s="12">
        <v>2900000</v>
      </c>
      <c r="D325" s="13" t="s">
        <v>42</v>
      </c>
      <c r="E325" s="7" t="s">
        <v>125</v>
      </c>
      <c r="G325" s="13" t="str">
        <f>VLOOKUP(E325,Cat!$A$1:$C$28,3,FALSE)</f>
        <v>In</v>
      </c>
      <c r="I325" s="7">
        <f>IF(G325="Out",C325*-1,C325)</f>
        <v>2900000</v>
      </c>
    </row>
    <row r="326" spans="1:10" x14ac:dyDescent="0.2">
      <c r="A326" s="17">
        <v>44186</v>
      </c>
      <c r="B326" s="21" t="s">
        <v>146</v>
      </c>
      <c r="C326" s="12">
        <v>12739</v>
      </c>
      <c r="D326" s="7" t="s">
        <v>153</v>
      </c>
      <c r="E326" s="7" t="s">
        <v>151</v>
      </c>
      <c r="G326" s="13" t="str">
        <f>VLOOKUP(E326,Cat!$A$1:$C$28,3,FALSE)</f>
        <v>Out</v>
      </c>
      <c r="I326" s="7">
        <f>IF(G326="Out",C326*-1,C326)</f>
        <v>-12739</v>
      </c>
    </row>
    <row r="327" spans="1:10" x14ac:dyDescent="0.2">
      <c r="A327" s="17">
        <v>44186</v>
      </c>
      <c r="B327" s="21" t="s">
        <v>146</v>
      </c>
      <c r="C327" s="12">
        <v>12739</v>
      </c>
      <c r="D327" s="13" t="s">
        <v>119</v>
      </c>
      <c r="E327" s="7" t="s">
        <v>158</v>
      </c>
      <c r="G327" s="13" t="str">
        <f>VLOOKUP(E327,Cat!$A$1:$C$28,3,FALSE)</f>
        <v>In</v>
      </c>
      <c r="I327" s="7">
        <f>IF(G327="Out",C327*-1,C327)</f>
        <v>12739</v>
      </c>
    </row>
    <row r="328" spans="1:10" x14ac:dyDescent="0.2">
      <c r="A328" s="11">
        <v>44185</v>
      </c>
      <c r="B328" s="7" t="s">
        <v>348</v>
      </c>
      <c r="C328" s="12">
        <v>150</v>
      </c>
      <c r="D328" s="7" t="s">
        <v>67</v>
      </c>
      <c r="E328" s="7" t="s">
        <v>183</v>
      </c>
      <c r="G328" s="13" t="str">
        <f>VLOOKUP(E328,Cat!$A$1:$C$28,3,FALSE)</f>
        <v>Out</v>
      </c>
      <c r="I328" s="7">
        <f>IF(G328="Out",C328*-1,C328)</f>
        <v>-150</v>
      </c>
    </row>
    <row r="329" spans="1:10" x14ac:dyDescent="0.2">
      <c r="A329" s="11">
        <v>44184</v>
      </c>
      <c r="B329" s="7" t="s">
        <v>349</v>
      </c>
      <c r="C329" s="12">
        <v>443</v>
      </c>
      <c r="D329" s="7" t="s">
        <v>67</v>
      </c>
      <c r="E329" s="7" t="s">
        <v>106</v>
      </c>
      <c r="G329" s="13" t="str">
        <f>VLOOKUP(E329,Cat!$A$1:$C$28,3,FALSE)</f>
        <v>Out</v>
      </c>
      <c r="I329" s="7">
        <f>IF(G329="Out",C329*-1,C329)</f>
        <v>-443</v>
      </c>
    </row>
    <row r="330" spans="1:10" x14ac:dyDescent="0.2">
      <c r="A330" s="11">
        <v>44184</v>
      </c>
      <c r="B330" s="7" t="s">
        <v>362</v>
      </c>
      <c r="C330" s="12">
        <v>5606</v>
      </c>
      <c r="D330" s="7" t="s">
        <v>67</v>
      </c>
      <c r="E330" s="7" t="s">
        <v>106</v>
      </c>
      <c r="G330" s="13" t="str">
        <f>VLOOKUP(E330,Cat!$A$1:$C$28,3,FALSE)</f>
        <v>Out</v>
      </c>
      <c r="I330" s="7">
        <f>IF(G330="Out",C330*-1,C330)</f>
        <v>-5606</v>
      </c>
    </row>
    <row r="331" spans="1:10" x14ac:dyDescent="0.2">
      <c r="A331" s="11">
        <v>44184</v>
      </c>
      <c r="B331" s="7" t="s">
        <v>334</v>
      </c>
      <c r="C331" s="12">
        <v>10000</v>
      </c>
      <c r="D331" s="7" t="s">
        <v>67</v>
      </c>
      <c r="E331" s="7" t="s">
        <v>261</v>
      </c>
      <c r="G331" s="13" t="str">
        <f>VLOOKUP(E331,Cat!$A$1:$C$28,3,FALSE)</f>
        <v>In</v>
      </c>
      <c r="I331" s="7">
        <f>IF(G331="Out",C331*-1,C331)</f>
        <v>10000</v>
      </c>
    </row>
    <row r="332" spans="1:10" x14ac:dyDescent="0.2">
      <c r="A332" s="11">
        <v>44184</v>
      </c>
      <c r="B332" s="7" t="s">
        <v>140</v>
      </c>
      <c r="C332" s="12">
        <v>1617</v>
      </c>
      <c r="D332" s="13" t="s">
        <v>120</v>
      </c>
      <c r="E332" s="7" t="s">
        <v>125</v>
      </c>
      <c r="G332" s="13" t="str">
        <f>VLOOKUP(E332,Cat!$A$1:$C$28,3,FALSE)</f>
        <v>In</v>
      </c>
      <c r="I332" s="7">
        <f>IF(G332="Out",C332*-1,C332)</f>
        <v>1617</v>
      </c>
    </row>
    <row r="333" spans="1:10" x14ac:dyDescent="0.2">
      <c r="A333" s="24">
        <v>44184</v>
      </c>
      <c r="B333" s="25" t="s">
        <v>140</v>
      </c>
      <c r="C333" s="26">
        <v>1617</v>
      </c>
      <c r="D333" s="25" t="s">
        <v>64</v>
      </c>
      <c r="E333" s="25" t="s">
        <v>139</v>
      </c>
      <c r="F333" s="25"/>
      <c r="G333" s="13" t="str">
        <f>VLOOKUP(E333,Cat!$A$1:$C$28,3,FALSE)</f>
        <v>Out</v>
      </c>
      <c r="H333" s="25"/>
      <c r="I333" s="25">
        <f>IF(G333="Out",C333*-1,C333)</f>
        <v>-1617</v>
      </c>
    </row>
    <row r="334" spans="1:10" x14ac:dyDescent="0.2">
      <c r="A334" s="11">
        <v>44181</v>
      </c>
      <c r="B334" s="7" t="s">
        <v>342</v>
      </c>
      <c r="C334" s="12">
        <v>84</v>
      </c>
      <c r="D334" s="7" t="s">
        <v>67</v>
      </c>
      <c r="E334" s="7" t="s">
        <v>106</v>
      </c>
      <c r="G334" s="13" t="str">
        <f>VLOOKUP(E334,Cat!$A$1:$C$28,3,FALSE)</f>
        <v>Out</v>
      </c>
      <c r="I334" s="7">
        <f>IF(G334="Out",C334*-1,C334)</f>
        <v>-84</v>
      </c>
    </row>
    <row r="335" spans="1:10" x14ac:dyDescent="0.2">
      <c r="A335" s="11">
        <v>44181</v>
      </c>
      <c r="B335" s="7" t="s">
        <v>342</v>
      </c>
      <c r="C335" s="12">
        <v>1989</v>
      </c>
      <c r="D335" s="7" t="s">
        <v>67</v>
      </c>
      <c r="E335" s="7" t="s">
        <v>106</v>
      </c>
      <c r="G335" s="13" t="str">
        <f>VLOOKUP(E335,Cat!$A$1:$C$28,3,FALSE)</f>
        <v>Out</v>
      </c>
      <c r="I335" s="7">
        <f>IF(G335="Out",C335*-1,C335)</f>
        <v>-1989</v>
      </c>
    </row>
    <row r="336" spans="1:10" x14ac:dyDescent="0.2">
      <c r="A336" s="11">
        <v>44181</v>
      </c>
      <c r="B336" s="7" t="s">
        <v>343</v>
      </c>
      <c r="C336" s="12">
        <v>2248</v>
      </c>
      <c r="D336" s="7" t="s">
        <v>67</v>
      </c>
      <c r="E336" s="7" t="s">
        <v>106</v>
      </c>
      <c r="G336" s="13" t="str">
        <f>VLOOKUP(E336,Cat!$A$1:$C$28,3,FALSE)</f>
        <v>Out</v>
      </c>
      <c r="I336" s="7">
        <f>IF(G336="Out",C336*-1,C336)</f>
        <v>-2248</v>
      </c>
      <c r="J336" s="77" t="s">
        <v>216</v>
      </c>
    </row>
    <row r="337" spans="1:10" x14ac:dyDescent="0.2">
      <c r="A337" s="17">
        <v>44181</v>
      </c>
      <c r="B337" s="21" t="s">
        <v>144</v>
      </c>
      <c r="C337" s="12">
        <v>402200</v>
      </c>
      <c r="D337" s="13" t="s">
        <v>42</v>
      </c>
      <c r="E337" s="7" t="s">
        <v>151</v>
      </c>
      <c r="G337" s="13" t="str">
        <f>VLOOKUP(E337,Cat!$A$1:$C$28,3,FALSE)</f>
        <v>Out</v>
      </c>
      <c r="I337" s="7">
        <f>IF(G337="Out",C337*-1,C337)</f>
        <v>-402200</v>
      </c>
      <c r="J337" s="77" t="s">
        <v>218</v>
      </c>
    </row>
    <row r="338" spans="1:10" x14ac:dyDescent="0.2">
      <c r="A338" s="17">
        <v>44181</v>
      </c>
      <c r="B338" s="21" t="s">
        <v>144</v>
      </c>
      <c r="C338" s="12">
        <v>1767</v>
      </c>
      <c r="D338" s="7" t="s">
        <v>153</v>
      </c>
      <c r="E338" s="7" t="s">
        <v>125</v>
      </c>
      <c r="G338" s="13" t="str">
        <f>VLOOKUP(E338,Cat!$A$1:$C$28,3,FALSE)</f>
        <v>In</v>
      </c>
      <c r="I338" s="7">
        <f>IF(G338="Out",C338*-1,C338)</f>
        <v>1767</v>
      </c>
    </row>
    <row r="339" spans="1:10" x14ac:dyDescent="0.2">
      <c r="A339" s="17">
        <v>44181</v>
      </c>
      <c r="B339" s="21" t="s">
        <v>144</v>
      </c>
      <c r="C339" s="12">
        <v>1767</v>
      </c>
      <c r="D339" s="13" t="s">
        <v>119</v>
      </c>
      <c r="E339" s="7" t="s">
        <v>159</v>
      </c>
      <c r="G339" s="13" t="str">
        <f>VLOOKUP(E339,Cat!$A$1:$C$28,3,FALSE)</f>
        <v>Out</v>
      </c>
      <c r="I339" s="7">
        <f>IF(G339="Out",C339*-1,C339)</f>
        <v>-1767</v>
      </c>
    </row>
    <row r="340" spans="1:10" x14ac:dyDescent="0.2">
      <c r="A340" s="17">
        <v>44181</v>
      </c>
      <c r="B340" s="21" t="s">
        <v>145</v>
      </c>
      <c r="C340" s="12">
        <v>2502200</v>
      </c>
      <c r="D340" s="13" t="s">
        <v>42</v>
      </c>
      <c r="E340" s="7" t="s">
        <v>151</v>
      </c>
      <c r="G340" s="13" t="str">
        <f>VLOOKUP(E340,Cat!$A$1:$C$28,3,FALSE)</f>
        <v>Out</v>
      </c>
      <c r="I340" s="7">
        <f>IF(G340="Out",C340*-1,C340)</f>
        <v>-2502200</v>
      </c>
    </row>
    <row r="341" spans="1:10" x14ac:dyDescent="0.2">
      <c r="A341" s="17">
        <v>44181</v>
      </c>
      <c r="B341" s="21" t="s">
        <v>145</v>
      </c>
      <c r="C341" s="12">
        <v>10992</v>
      </c>
      <c r="D341" s="7" t="s">
        <v>153</v>
      </c>
      <c r="E341" s="7" t="s">
        <v>125</v>
      </c>
      <c r="G341" s="13" t="str">
        <f>VLOOKUP(E341,Cat!$A$1:$C$28,3,FALSE)</f>
        <v>In</v>
      </c>
      <c r="I341" s="7">
        <f>IF(G341="Out",C341*-1,C341)</f>
        <v>10992</v>
      </c>
    </row>
    <row r="342" spans="1:10" x14ac:dyDescent="0.2">
      <c r="A342" s="17">
        <v>44181</v>
      </c>
      <c r="B342" s="21" t="s">
        <v>145</v>
      </c>
      <c r="C342" s="12">
        <v>10992</v>
      </c>
      <c r="D342" s="13" t="s">
        <v>119</v>
      </c>
      <c r="E342" s="7" t="s">
        <v>159</v>
      </c>
      <c r="G342" s="13" t="str">
        <f>VLOOKUP(E342,Cat!$A$1:$C$28,3,FALSE)</f>
        <v>Out</v>
      </c>
      <c r="I342" s="7">
        <f>IF(G342="Out",C342*-1,C342)</f>
        <v>-10992</v>
      </c>
    </row>
    <row r="343" spans="1:10" x14ac:dyDescent="0.2">
      <c r="A343" s="11">
        <v>44180</v>
      </c>
      <c r="B343" s="7" t="s">
        <v>344</v>
      </c>
      <c r="C343" s="12">
        <v>302</v>
      </c>
      <c r="D343" s="7" t="s">
        <v>67</v>
      </c>
      <c r="E343" s="7" t="s">
        <v>137</v>
      </c>
      <c r="G343" s="13" t="str">
        <f>VLOOKUP(E343,Cat!$A$1:$C$28,3,FALSE)</f>
        <v>Out</v>
      </c>
      <c r="I343" s="7">
        <f>IF(G343="Out",C343*-1,C343)</f>
        <v>-302</v>
      </c>
    </row>
    <row r="344" spans="1:10" x14ac:dyDescent="0.2">
      <c r="A344" s="11">
        <v>44180</v>
      </c>
      <c r="B344" s="7" t="s">
        <v>362</v>
      </c>
      <c r="C344" s="12">
        <v>2937</v>
      </c>
      <c r="D344" s="7" t="s">
        <v>67</v>
      </c>
      <c r="E344" s="7" t="s">
        <v>106</v>
      </c>
      <c r="G344" s="13" t="str">
        <f>VLOOKUP(E344,Cat!$A$1:$C$28,3,FALSE)</f>
        <v>Out</v>
      </c>
      <c r="I344" s="7">
        <f>IF(G344="Out",C344*-1,C344)</f>
        <v>-2937</v>
      </c>
    </row>
    <row r="345" spans="1:10" x14ac:dyDescent="0.2">
      <c r="A345" s="11">
        <v>44180</v>
      </c>
      <c r="B345" s="7" t="s">
        <v>334</v>
      </c>
      <c r="C345" s="12">
        <v>10000</v>
      </c>
      <c r="D345" s="7" t="s">
        <v>67</v>
      </c>
      <c r="E345" s="7" t="s">
        <v>261</v>
      </c>
      <c r="G345" s="13" t="str">
        <f>VLOOKUP(E345,Cat!$A$1:$C$28,3,FALSE)</f>
        <v>In</v>
      </c>
      <c r="I345" s="7">
        <f>IF(G345="Out",C345*-1,C345)</f>
        <v>10000</v>
      </c>
    </row>
    <row r="346" spans="1:10" x14ac:dyDescent="0.2">
      <c r="A346" s="17">
        <v>44180</v>
      </c>
      <c r="B346" s="19" t="str">
        <f>CONCATENATE("Insurance (Meo) 2020.",TEXT(MONTH(A346),"00"))</f>
        <v>Insurance (Meo) 2020.12</v>
      </c>
      <c r="C346" s="12">
        <v>5000</v>
      </c>
      <c r="D346" s="13" t="s">
        <v>119</v>
      </c>
      <c r="E346" s="7" t="s">
        <v>163</v>
      </c>
      <c r="G346" s="13" t="str">
        <f>VLOOKUP(E346,Cat!$A$1:$C$28,3,FALSE)</f>
        <v>Out</v>
      </c>
      <c r="I346" s="7">
        <f>IF(G346="Out",C346*-1,C346)</f>
        <v>-5000</v>
      </c>
    </row>
    <row r="347" spans="1:10" x14ac:dyDescent="0.2">
      <c r="A347" s="17">
        <v>44180</v>
      </c>
      <c r="B347" s="21" t="s">
        <v>143</v>
      </c>
      <c r="C347" s="12">
        <v>197041</v>
      </c>
      <c r="D347" s="13" t="s">
        <v>42</v>
      </c>
      <c r="E347" s="7" t="s">
        <v>150</v>
      </c>
      <c r="G347" s="13" t="str">
        <f>VLOOKUP(E347,Cat!$A$1:$C$28,3,FALSE)</f>
        <v>In</v>
      </c>
      <c r="I347" s="7">
        <f>IF(G347="Out",C347*-1,C347)</f>
        <v>197041</v>
      </c>
    </row>
    <row r="348" spans="1:10" x14ac:dyDescent="0.2">
      <c r="A348" s="17">
        <v>44180</v>
      </c>
      <c r="B348" s="7" t="s">
        <v>288</v>
      </c>
      <c r="C348" s="12">
        <v>2000</v>
      </c>
      <c r="D348" s="7" t="s">
        <v>286</v>
      </c>
      <c r="E348" s="7" t="s">
        <v>163</v>
      </c>
      <c r="G348" s="13" t="str">
        <f>VLOOKUP(E348,Cat!$A$1:$C$28,3,FALSE)</f>
        <v>Out</v>
      </c>
      <c r="I348" s="7">
        <f>IF(G348="Out",C348*-1,C348)</f>
        <v>-2000</v>
      </c>
    </row>
    <row r="349" spans="1:10" x14ac:dyDescent="0.2">
      <c r="A349" s="11">
        <v>44179</v>
      </c>
      <c r="B349" s="7" t="s">
        <v>138</v>
      </c>
      <c r="C349" s="12">
        <v>11055</v>
      </c>
      <c r="D349" s="13" t="s">
        <v>120</v>
      </c>
      <c r="E349" s="7" t="s">
        <v>125</v>
      </c>
      <c r="G349" s="13" t="str">
        <f>VLOOKUP(E349,Cat!$A$1:$C$28,3,FALSE)</f>
        <v>In</v>
      </c>
      <c r="I349" s="7">
        <f>IF(G349="Out",C349*-1,C349)</f>
        <v>11055</v>
      </c>
    </row>
    <row r="350" spans="1:10" x14ac:dyDescent="0.2">
      <c r="A350" s="11">
        <v>44179</v>
      </c>
      <c r="B350" s="7" t="s">
        <v>138</v>
      </c>
      <c r="C350" s="12">
        <v>11055</v>
      </c>
      <c r="D350" s="7" t="s">
        <v>64</v>
      </c>
      <c r="E350" s="7" t="s">
        <v>139</v>
      </c>
      <c r="G350" s="13" t="str">
        <f>VLOOKUP(E350,Cat!$A$1:$C$28,3,FALSE)</f>
        <v>Out</v>
      </c>
      <c r="I350" s="7">
        <f>IF(G350="Out",C350*-1,C350)</f>
        <v>-11055</v>
      </c>
    </row>
    <row r="351" spans="1:10" x14ac:dyDescent="0.2">
      <c r="A351" s="11">
        <v>44178</v>
      </c>
      <c r="B351" s="7" t="s">
        <v>350</v>
      </c>
      <c r="C351" s="12">
        <v>3020</v>
      </c>
      <c r="D351" s="7" t="s">
        <v>67</v>
      </c>
      <c r="E351" s="7" t="s">
        <v>107</v>
      </c>
      <c r="G351" s="13" t="str">
        <f>VLOOKUP(E351,Cat!$A$1:$C$28,3,FALSE)</f>
        <v>Out</v>
      </c>
      <c r="I351" s="7">
        <f>IF(G351="Out",C351*-1,C351)</f>
        <v>-3020</v>
      </c>
    </row>
    <row r="352" spans="1:10" x14ac:dyDescent="0.2">
      <c r="A352" s="11">
        <v>44178</v>
      </c>
      <c r="B352" s="7" t="s">
        <v>351</v>
      </c>
      <c r="C352" s="12">
        <v>150</v>
      </c>
      <c r="D352" s="7" t="s">
        <v>67</v>
      </c>
      <c r="E352" s="7" t="s">
        <v>106</v>
      </c>
      <c r="G352" s="13" t="str">
        <f>VLOOKUP(E352,Cat!$A$1:$C$28,3,FALSE)</f>
        <v>Out</v>
      </c>
      <c r="I352" s="7">
        <f>IF(G352="Out",C352*-1,C352)</f>
        <v>-150</v>
      </c>
    </row>
    <row r="353" spans="1:10" x14ac:dyDescent="0.2">
      <c r="A353" s="17">
        <v>44178</v>
      </c>
      <c r="B353" s="21" t="s">
        <v>142</v>
      </c>
      <c r="C353" s="12">
        <v>10000000</v>
      </c>
      <c r="D353" s="13" t="s">
        <v>42</v>
      </c>
      <c r="E353" s="7" t="s">
        <v>125</v>
      </c>
      <c r="G353" s="13" t="str">
        <f>VLOOKUP(E353,Cat!$A$1:$C$28,3,FALSE)</f>
        <v>In</v>
      </c>
      <c r="I353" s="7">
        <f>IF(G353="Out",C353*-1,C353)</f>
        <v>10000000</v>
      </c>
    </row>
    <row r="354" spans="1:10" x14ac:dyDescent="0.2">
      <c r="A354" s="17">
        <v>44178</v>
      </c>
      <c r="B354" s="21" t="s">
        <v>142</v>
      </c>
      <c r="C354" s="12">
        <v>43929</v>
      </c>
      <c r="D354" s="13" t="s">
        <v>7</v>
      </c>
      <c r="E354" s="7" t="s">
        <v>126</v>
      </c>
      <c r="G354" s="13" t="str">
        <f>VLOOKUP(E354,Cat!$A$1:$C$28,3,FALSE)</f>
        <v>Out</v>
      </c>
      <c r="I354" s="7">
        <f>IF(G354="Out",C354*-1,C354)</f>
        <v>-43929</v>
      </c>
    </row>
    <row r="355" spans="1:10" x14ac:dyDescent="0.2">
      <c r="A355" s="17">
        <v>44178</v>
      </c>
      <c r="B355" s="21" t="s">
        <v>142</v>
      </c>
      <c r="C355" s="12">
        <v>43929</v>
      </c>
      <c r="D355" s="13" t="s">
        <v>119</v>
      </c>
      <c r="E355" s="7" t="s">
        <v>149</v>
      </c>
      <c r="G355" s="13" t="str">
        <f>VLOOKUP(E355,Cat!$A$1:$C$28,3,FALSE)</f>
        <v>In</v>
      </c>
      <c r="I355" s="7">
        <f>IF(G355="Out",C355*-1,C355)</f>
        <v>43929</v>
      </c>
    </row>
    <row r="356" spans="1:10" x14ac:dyDescent="0.2">
      <c r="A356" s="11">
        <v>44177</v>
      </c>
      <c r="B356" s="7" t="s">
        <v>342</v>
      </c>
      <c r="C356" s="12">
        <v>1366</v>
      </c>
      <c r="D356" s="7" t="s">
        <v>67</v>
      </c>
      <c r="E356" s="7" t="s">
        <v>106</v>
      </c>
      <c r="G356" s="13" t="str">
        <f>VLOOKUP(E356,Cat!$A$1:$C$28,3,FALSE)</f>
        <v>Out</v>
      </c>
      <c r="I356" s="7">
        <f>IF(G356="Out",C356*-1,C356)</f>
        <v>-1366</v>
      </c>
    </row>
    <row r="357" spans="1:10" x14ac:dyDescent="0.2">
      <c r="A357" s="11">
        <v>44177</v>
      </c>
      <c r="B357" s="7" t="s">
        <v>352</v>
      </c>
      <c r="C357" s="12">
        <v>875</v>
      </c>
      <c r="D357" s="7" t="s">
        <v>67</v>
      </c>
      <c r="E357" s="7" t="s">
        <v>106</v>
      </c>
      <c r="G357" s="13" t="str">
        <f>VLOOKUP(E357,Cat!$A$1:$C$28,3,FALSE)</f>
        <v>Out</v>
      </c>
      <c r="I357" s="7">
        <f>IF(G357="Out",C357*-1,C357)</f>
        <v>-875</v>
      </c>
    </row>
    <row r="358" spans="1:10" x14ac:dyDescent="0.2">
      <c r="A358" s="11">
        <v>44177</v>
      </c>
      <c r="B358" s="7" t="s">
        <v>334</v>
      </c>
      <c r="C358" s="12">
        <v>8000</v>
      </c>
      <c r="D358" s="7" t="s">
        <v>67</v>
      </c>
      <c r="E358" s="7" t="s">
        <v>261</v>
      </c>
      <c r="G358" s="13" t="str">
        <f>VLOOKUP(E358,Cat!$A$1:$C$28,3,FALSE)</f>
        <v>In</v>
      </c>
      <c r="I358" s="7">
        <f>IF(G358="Out",C358*-1,C358)</f>
        <v>8000</v>
      </c>
    </row>
    <row r="359" spans="1:10" x14ac:dyDescent="0.2">
      <c r="A359" s="17">
        <v>44177</v>
      </c>
      <c r="B359" s="21" t="s">
        <v>22</v>
      </c>
      <c r="C359" s="12">
        <v>13200</v>
      </c>
      <c r="D359" s="13" t="s">
        <v>42</v>
      </c>
      <c r="E359" s="7" t="s">
        <v>126</v>
      </c>
      <c r="G359" s="13" t="str">
        <f>VLOOKUP(E359,Cat!$A$1:$C$28,3,FALSE)</f>
        <v>Out</v>
      </c>
      <c r="I359" s="7">
        <f>IF(G359="Out",C359*-1,C359)</f>
        <v>-13200</v>
      </c>
    </row>
    <row r="360" spans="1:10" x14ac:dyDescent="0.2">
      <c r="A360" s="17">
        <v>44177</v>
      </c>
      <c r="B360" s="7" t="s">
        <v>22</v>
      </c>
      <c r="C360" s="12">
        <v>58</v>
      </c>
      <c r="D360" s="13" t="s">
        <v>7</v>
      </c>
      <c r="E360" s="7" t="s">
        <v>125</v>
      </c>
      <c r="F360" s="13" t="s">
        <v>37</v>
      </c>
      <c r="G360" s="13" t="str">
        <f>VLOOKUP(E360,Cat!$A$1:$C$28,3,FALSE)</f>
        <v>In</v>
      </c>
      <c r="I360" s="7">
        <f>IF(G360="Out",C360*-1,C360)</f>
        <v>58</v>
      </c>
    </row>
    <row r="361" spans="1:10" x14ac:dyDescent="0.2">
      <c r="A361" s="17">
        <v>44177</v>
      </c>
      <c r="B361" s="7" t="s">
        <v>22</v>
      </c>
      <c r="C361" s="12">
        <v>58</v>
      </c>
      <c r="D361" s="13" t="s">
        <v>119</v>
      </c>
      <c r="E361" s="7" t="s">
        <v>129</v>
      </c>
      <c r="F361" s="13" t="s">
        <v>36</v>
      </c>
      <c r="G361" s="13" t="str">
        <f>VLOOKUP(E361,Cat!$A$1:$C$28,3,FALSE)</f>
        <v>Out</v>
      </c>
      <c r="I361" s="7">
        <f>IF(G361="Out",C361*-1,C361)</f>
        <v>-58</v>
      </c>
    </row>
    <row r="362" spans="1:10" x14ac:dyDescent="0.2">
      <c r="A362" s="17">
        <v>44177</v>
      </c>
      <c r="B362" s="7" t="s">
        <v>22</v>
      </c>
      <c r="C362" s="12">
        <v>111</v>
      </c>
      <c r="D362" s="13" t="s">
        <v>7</v>
      </c>
      <c r="E362" s="7" t="s">
        <v>125</v>
      </c>
      <c r="F362" s="13" t="s">
        <v>37</v>
      </c>
      <c r="G362" s="13" t="str">
        <f>VLOOKUP(E362,Cat!$A$1:$C$28,3,FALSE)</f>
        <v>In</v>
      </c>
      <c r="I362" s="7">
        <f>IF(G362="Out",C362*-1,C362)</f>
        <v>111</v>
      </c>
    </row>
    <row r="363" spans="1:10" x14ac:dyDescent="0.2">
      <c r="A363" s="17">
        <v>44177</v>
      </c>
      <c r="B363" s="7" t="s">
        <v>22</v>
      </c>
      <c r="C363" s="12">
        <v>111</v>
      </c>
      <c r="D363" s="13" t="s">
        <v>119</v>
      </c>
      <c r="E363" s="7" t="s">
        <v>129</v>
      </c>
      <c r="F363" s="13" t="s">
        <v>36</v>
      </c>
      <c r="G363" s="13" t="str">
        <f>VLOOKUP(E363,Cat!$A$1:$C$28,3,FALSE)</f>
        <v>Out</v>
      </c>
      <c r="I363" s="7">
        <f>IF(G363="Out",C363*-1,C363)</f>
        <v>-111</v>
      </c>
    </row>
    <row r="364" spans="1:10" x14ac:dyDescent="0.2">
      <c r="A364" s="11">
        <v>44176</v>
      </c>
      <c r="B364" s="7" t="s">
        <v>342</v>
      </c>
      <c r="C364" s="12">
        <v>1299</v>
      </c>
      <c r="D364" s="7" t="s">
        <v>67</v>
      </c>
      <c r="E364" s="7" t="s">
        <v>106</v>
      </c>
      <c r="G364" s="13" t="str">
        <f>VLOOKUP(E364,Cat!$A$1:$C$28,3,FALSE)</f>
        <v>Out</v>
      </c>
      <c r="I364" s="7">
        <f>IF(G364="Out",C364*-1,C364)</f>
        <v>-1299</v>
      </c>
    </row>
    <row r="365" spans="1:10" x14ac:dyDescent="0.2">
      <c r="A365" s="11">
        <v>44175</v>
      </c>
      <c r="B365" s="7" t="s">
        <v>342</v>
      </c>
      <c r="C365" s="12">
        <v>1615</v>
      </c>
      <c r="D365" s="7" t="s">
        <v>67</v>
      </c>
      <c r="E365" s="7" t="s">
        <v>106</v>
      </c>
      <c r="G365" s="13" t="str">
        <f>VLOOKUP(E365,Cat!$A$1:$C$28,3,FALSE)</f>
        <v>Out</v>
      </c>
      <c r="I365" s="7">
        <f>IF(G365="Out",C365*-1,C365)</f>
        <v>-1615</v>
      </c>
      <c r="J365" t="s">
        <v>230</v>
      </c>
    </row>
    <row r="366" spans="1:10" x14ac:dyDescent="0.2">
      <c r="A366" s="11">
        <v>44175</v>
      </c>
      <c r="B366" s="7" t="s">
        <v>351</v>
      </c>
      <c r="C366" s="12">
        <v>132</v>
      </c>
      <c r="D366" s="7" t="s">
        <v>67</v>
      </c>
      <c r="E366" s="7" t="s">
        <v>106</v>
      </c>
      <c r="G366" s="13" t="str">
        <f>VLOOKUP(E366,Cat!$A$1:$C$28,3,FALSE)</f>
        <v>Out</v>
      </c>
      <c r="I366" s="7">
        <f>IF(G366="Out",C366*-1,C366)</f>
        <v>-132</v>
      </c>
      <c r="J366" s="77" t="s">
        <v>264</v>
      </c>
    </row>
    <row r="367" spans="1:10" x14ac:dyDescent="0.2">
      <c r="A367" s="17">
        <v>44174</v>
      </c>
      <c r="B367" s="7" t="s">
        <v>285</v>
      </c>
      <c r="C367" s="12">
        <v>4900</v>
      </c>
      <c r="D367" s="7" t="s">
        <v>286</v>
      </c>
      <c r="E367" s="7" t="s">
        <v>181</v>
      </c>
      <c r="G367" s="13" t="str">
        <f>VLOOKUP(E367,Cat!$A$1:$C$28,3,FALSE)</f>
        <v>Out</v>
      </c>
      <c r="I367" s="7">
        <f>IF(G367="Out",C367*-1,C367)</f>
        <v>-4900</v>
      </c>
      <c r="J367" s="31" t="s">
        <v>263</v>
      </c>
    </row>
    <row r="368" spans="1:10" x14ac:dyDescent="0.2">
      <c r="A368" s="11">
        <v>44174</v>
      </c>
      <c r="B368" s="7" t="s">
        <v>353</v>
      </c>
      <c r="C368" s="12">
        <v>2035</v>
      </c>
      <c r="D368" s="7" t="s">
        <v>67</v>
      </c>
      <c r="E368" s="7" t="s">
        <v>130</v>
      </c>
      <c r="G368" s="13" t="str">
        <f>VLOOKUP(E368,Cat!$A$1:$C$28,3,FALSE)</f>
        <v>Out</v>
      </c>
      <c r="I368" s="7">
        <f>IF(G368="Out",C368*-1,C368)</f>
        <v>-2035</v>
      </c>
    </row>
    <row r="369" spans="1:10" x14ac:dyDescent="0.2">
      <c r="A369" s="11">
        <v>44174</v>
      </c>
      <c r="B369" s="7" t="s">
        <v>342</v>
      </c>
      <c r="C369" s="12">
        <v>1288</v>
      </c>
      <c r="D369" s="7" t="s">
        <v>67</v>
      </c>
      <c r="E369" s="7" t="s">
        <v>106</v>
      </c>
      <c r="G369" s="13" t="str">
        <f>VLOOKUP(E369,Cat!$A$1:$C$28,3,FALSE)</f>
        <v>Out</v>
      </c>
      <c r="I369" s="7">
        <f>IF(G369="Out",C369*-1,C369)</f>
        <v>-1288</v>
      </c>
    </row>
    <row r="370" spans="1:10" x14ac:dyDescent="0.2">
      <c r="A370" s="11">
        <v>44173</v>
      </c>
      <c r="B370" s="7" t="s">
        <v>342</v>
      </c>
      <c r="C370" s="12">
        <v>427</v>
      </c>
      <c r="D370" s="7" t="s">
        <v>67</v>
      </c>
      <c r="E370" s="7" t="s">
        <v>106</v>
      </c>
      <c r="G370" s="13" t="str">
        <f>VLOOKUP(E370,Cat!$A$1:$C$28,3,FALSE)</f>
        <v>Out</v>
      </c>
      <c r="I370" s="7">
        <f>IF(G370="Out",C370*-1,C370)</f>
        <v>-427</v>
      </c>
    </row>
    <row r="371" spans="1:10" x14ac:dyDescent="0.2">
      <c r="A371" s="11">
        <v>44173</v>
      </c>
      <c r="B371" s="7" t="s">
        <v>342</v>
      </c>
      <c r="C371" s="12">
        <v>2677</v>
      </c>
      <c r="D371" s="7" t="s">
        <v>67</v>
      </c>
      <c r="E371" s="7" t="s">
        <v>106</v>
      </c>
      <c r="G371" s="13" t="str">
        <f>VLOOKUP(E371,Cat!$A$1:$C$28,3,FALSE)</f>
        <v>Out</v>
      </c>
      <c r="I371" s="7">
        <f>IF(G371="Out",C371*-1,C371)</f>
        <v>-2677</v>
      </c>
    </row>
    <row r="372" spans="1:10" x14ac:dyDescent="0.2">
      <c r="A372" s="11">
        <v>44172</v>
      </c>
      <c r="B372" s="7" t="s">
        <v>334</v>
      </c>
      <c r="C372" s="12">
        <v>10000</v>
      </c>
      <c r="D372" s="7" t="s">
        <v>67</v>
      </c>
      <c r="E372" s="7" t="s">
        <v>261</v>
      </c>
      <c r="G372" s="13" t="str">
        <f>VLOOKUP(E372,Cat!$A$1:$C$28,3,FALSE)</f>
        <v>In</v>
      </c>
      <c r="I372" s="7">
        <f>IF(G372="Out",C372*-1,C372)</f>
        <v>10000</v>
      </c>
    </row>
    <row r="373" spans="1:10" x14ac:dyDescent="0.2">
      <c r="A373" s="11">
        <v>44172</v>
      </c>
      <c r="B373" s="7" t="s">
        <v>342</v>
      </c>
      <c r="C373" s="12">
        <v>982</v>
      </c>
      <c r="D373" s="7" t="s">
        <v>67</v>
      </c>
      <c r="E373" s="7" t="s">
        <v>106</v>
      </c>
      <c r="G373" s="13" t="str">
        <f>VLOOKUP(E373,Cat!$A$1:$C$28,3,FALSE)</f>
        <v>Out</v>
      </c>
      <c r="I373" s="7">
        <f>IF(G373="Out",C373*-1,C373)</f>
        <v>-982</v>
      </c>
    </row>
    <row r="374" spans="1:10" x14ac:dyDescent="0.2">
      <c r="A374" s="11">
        <v>44171</v>
      </c>
      <c r="B374" s="7" t="s">
        <v>342</v>
      </c>
      <c r="C374" s="12">
        <v>524</v>
      </c>
      <c r="D374" s="7" t="s">
        <v>67</v>
      </c>
      <c r="E374" s="7" t="s">
        <v>106</v>
      </c>
      <c r="G374" s="13" t="str">
        <f>VLOOKUP(E374,Cat!$A$1:$C$28,3,FALSE)</f>
        <v>Out</v>
      </c>
      <c r="I374" s="7">
        <f>IF(G374="Out",C374*-1,C374)</f>
        <v>-524</v>
      </c>
    </row>
    <row r="375" spans="1:10" x14ac:dyDescent="0.2">
      <c r="A375" s="11">
        <v>44169</v>
      </c>
      <c r="B375" s="7" t="s">
        <v>342</v>
      </c>
      <c r="C375" s="12">
        <v>1303</v>
      </c>
      <c r="D375" s="7" t="s">
        <v>67</v>
      </c>
      <c r="E375" s="7" t="s">
        <v>106</v>
      </c>
      <c r="G375" s="13" t="str">
        <f>VLOOKUP(E375,Cat!$A$1:$C$28,3,FALSE)</f>
        <v>Out</v>
      </c>
      <c r="I375" s="7">
        <f>IF(G375="Out",C375*-1,C375)</f>
        <v>-1303</v>
      </c>
      <c r="J375" t="s">
        <v>242</v>
      </c>
    </row>
    <row r="376" spans="1:10" x14ac:dyDescent="0.2">
      <c r="A376" s="11">
        <v>44169</v>
      </c>
      <c r="B376" s="7" t="s">
        <v>343</v>
      </c>
      <c r="C376" s="12">
        <v>1663</v>
      </c>
      <c r="D376" s="7" t="s">
        <v>67</v>
      </c>
      <c r="E376" s="7" t="s">
        <v>106</v>
      </c>
      <c r="G376" s="13" t="str">
        <f>VLOOKUP(E376,Cat!$A$1:$C$28,3,FALSE)</f>
        <v>Out</v>
      </c>
      <c r="I376" s="7">
        <f>IF(G376="Out",C376*-1,C376)</f>
        <v>-1663</v>
      </c>
      <c r="J376" s="77" t="s">
        <v>231</v>
      </c>
    </row>
    <row r="377" spans="1:10" x14ac:dyDescent="0.2">
      <c r="A377" s="11">
        <v>44168</v>
      </c>
      <c r="B377" s="7" t="s">
        <v>334</v>
      </c>
      <c r="C377" s="12">
        <v>10000</v>
      </c>
      <c r="D377" s="7" t="s">
        <v>67</v>
      </c>
      <c r="E377" s="7" t="s">
        <v>261</v>
      </c>
      <c r="G377" s="13" t="str">
        <f>VLOOKUP(E377,Cat!$A$1:$C$28,3,FALSE)</f>
        <v>In</v>
      </c>
      <c r="I377" s="7">
        <f>IF(G377="Out",C377*-1,C377)</f>
        <v>10000</v>
      </c>
    </row>
    <row r="378" spans="1:10" x14ac:dyDescent="0.2">
      <c r="A378" s="11">
        <v>44168</v>
      </c>
      <c r="B378" s="5" t="s">
        <v>104</v>
      </c>
      <c r="C378" s="12">
        <v>8076</v>
      </c>
      <c r="D378" s="7" t="s">
        <v>67</v>
      </c>
      <c r="E378" s="7" t="s">
        <v>129</v>
      </c>
      <c r="G378" s="13" t="str">
        <f>VLOOKUP(E378,Cat!$A$1:$C$28,3,FALSE)</f>
        <v>Out</v>
      </c>
      <c r="I378" s="7">
        <f>IF(G378="Out",C378*-1,C378)</f>
        <v>-8076</v>
      </c>
      <c r="J378" t="s">
        <v>242</v>
      </c>
    </row>
    <row r="379" spans="1:10" x14ac:dyDescent="0.2">
      <c r="A379" s="11">
        <v>44168</v>
      </c>
      <c r="B379" s="7" t="s">
        <v>342</v>
      </c>
      <c r="C379" s="12">
        <v>605</v>
      </c>
      <c r="D379" s="7" t="s">
        <v>67</v>
      </c>
      <c r="E379" s="7" t="s">
        <v>106</v>
      </c>
      <c r="G379" s="13" t="str">
        <f>VLOOKUP(E379,Cat!$A$1:$C$28,3,FALSE)</f>
        <v>Out</v>
      </c>
      <c r="I379" s="7">
        <f>IF(G379="Out",C379*-1,C379)</f>
        <v>-605</v>
      </c>
      <c r="J379" s="83" t="s">
        <v>231</v>
      </c>
    </row>
    <row r="380" spans="1:10" x14ac:dyDescent="0.2">
      <c r="A380" s="17">
        <v>44167</v>
      </c>
      <c r="B380" s="21" t="s">
        <v>141</v>
      </c>
      <c r="C380" s="12">
        <v>3649</v>
      </c>
      <c r="D380" s="7" t="s">
        <v>148</v>
      </c>
      <c r="E380" s="7" t="s">
        <v>149</v>
      </c>
      <c r="G380" s="13" t="str">
        <f>VLOOKUP(E380,Cat!$A$1:$C$28,3,FALSE)</f>
        <v>In</v>
      </c>
      <c r="I380" s="7">
        <f>IF(G380="Out",C380*-1,C380)</f>
        <v>3649</v>
      </c>
    </row>
    <row r="381" spans="1:10" x14ac:dyDescent="0.2">
      <c r="A381" s="11">
        <v>44166</v>
      </c>
      <c r="B381" s="7" t="s">
        <v>332</v>
      </c>
      <c r="C381" s="12">
        <v>1500</v>
      </c>
      <c r="D381" s="7" t="s">
        <v>67</v>
      </c>
      <c r="E381" s="7" t="s">
        <v>149</v>
      </c>
      <c r="G381" s="13" t="str">
        <f>VLOOKUP(E381,Cat!$A$1:$C$28,3,FALSE)</f>
        <v>In</v>
      </c>
      <c r="I381" s="7">
        <f>IF(G381="Out",C381*-1,C381)</f>
        <v>1500</v>
      </c>
      <c r="J381" s="77" t="s">
        <v>214</v>
      </c>
    </row>
    <row r="382" spans="1:10" x14ac:dyDescent="0.2">
      <c r="A382" s="11">
        <v>44165</v>
      </c>
      <c r="B382" s="7" t="s">
        <v>15</v>
      </c>
      <c r="C382" s="12">
        <v>0</v>
      </c>
      <c r="D382" s="13" t="s">
        <v>119</v>
      </c>
      <c r="E382" s="7" t="s">
        <v>121</v>
      </c>
      <c r="F382" s="13" t="s">
        <v>37</v>
      </c>
      <c r="G382" s="13" t="str">
        <f>VLOOKUP(E382,Cat!$A$1:$C$28,3,FALSE)</f>
        <v>In</v>
      </c>
      <c r="H382" s="7" t="s">
        <v>16</v>
      </c>
      <c r="I382" s="7">
        <f>IF(G382="Out",C382*-1,C382)</f>
        <v>0</v>
      </c>
    </row>
    <row r="383" spans="1:10" x14ac:dyDescent="0.2">
      <c r="A383" s="11">
        <v>44165</v>
      </c>
      <c r="B383" s="7" t="s">
        <v>15</v>
      </c>
      <c r="C383" s="12">
        <v>0</v>
      </c>
      <c r="D383" s="13" t="s">
        <v>41</v>
      </c>
      <c r="E383" s="7" t="s">
        <v>121</v>
      </c>
      <c r="F383" s="13" t="s">
        <v>37</v>
      </c>
      <c r="G383" s="13" t="str">
        <f>VLOOKUP(E383,Cat!$A$1:$C$28,3,FALSE)</f>
        <v>In</v>
      </c>
      <c r="H383" s="7" t="s">
        <v>16</v>
      </c>
      <c r="I383" s="7">
        <f>IF(G383="Out",C383*-1,C383)</f>
        <v>0</v>
      </c>
    </row>
    <row r="384" spans="1:10" x14ac:dyDescent="0.2">
      <c r="A384" s="33">
        <v>44165</v>
      </c>
      <c r="B384" s="22" t="str">
        <f>CONCATENATE("Meo 2020.",TEXT(MONTH(A384),"00"))</f>
        <v>Meo 2020.11</v>
      </c>
      <c r="C384" s="12">
        <v>10000</v>
      </c>
      <c r="D384" s="7" t="s">
        <v>148</v>
      </c>
      <c r="E384" s="7" t="s">
        <v>149</v>
      </c>
      <c r="G384" s="13" t="str">
        <f>VLOOKUP(E384,Cat!$A$1:$C$28,3,FALSE)</f>
        <v>In</v>
      </c>
      <c r="I384" s="7">
        <f>IF(G384="Out",C384*-1,C384)</f>
        <v>10000</v>
      </c>
    </row>
    <row r="385" spans="1:9" x14ac:dyDescent="0.2">
      <c r="A385" s="33">
        <v>44165</v>
      </c>
      <c r="B385" s="22" t="str">
        <f>CONCATENATE("Meo 2020.",TEXT(MONTH(A385),"00"))</f>
        <v>Meo 2020.11</v>
      </c>
      <c r="C385" s="12">
        <v>10000</v>
      </c>
      <c r="D385" s="13" t="s">
        <v>119</v>
      </c>
      <c r="E385" s="7" t="s">
        <v>157</v>
      </c>
      <c r="G385" s="13" t="str">
        <f>VLOOKUP(E385,Cat!$A$1:$C$28,3,FALSE)</f>
        <v>Out</v>
      </c>
      <c r="I385" s="7">
        <f>IF(G385="Out",C385*-1,C385)</f>
        <v>-10000</v>
      </c>
    </row>
    <row r="386" spans="1:9" x14ac:dyDescent="0.2">
      <c r="A386" s="33">
        <v>44165</v>
      </c>
      <c r="B386" s="19" t="s">
        <v>31</v>
      </c>
      <c r="C386" s="12">
        <v>239255</v>
      </c>
      <c r="D386" s="13" t="s">
        <v>119</v>
      </c>
      <c r="E386" s="7" t="s">
        <v>151</v>
      </c>
      <c r="G386" s="13" t="str">
        <f>VLOOKUP(E386,Cat!$A$1:$C$28,3,FALSE)</f>
        <v>Out</v>
      </c>
      <c r="I386" s="7">
        <f>IF(G386="Out",C386*-1,C386)</f>
        <v>-239255</v>
      </c>
    </row>
    <row r="387" spans="1:9" x14ac:dyDescent="0.2">
      <c r="A387" s="43">
        <v>44165</v>
      </c>
      <c r="B387" s="44" t="s">
        <v>31</v>
      </c>
      <c r="C387" s="45">
        <v>239255</v>
      </c>
      <c r="D387" s="46" t="s">
        <v>120</v>
      </c>
      <c r="E387" s="47" t="s">
        <v>125</v>
      </c>
      <c r="F387" s="47"/>
      <c r="G387" s="13" t="str">
        <f>VLOOKUP(E387,Cat!$A$1:$C$28,3,FALSE)</f>
        <v>In</v>
      </c>
      <c r="H387" s="47"/>
      <c r="I387" s="47">
        <f>IF(G387="Out",C387*-1,C387)</f>
        <v>239255</v>
      </c>
    </row>
    <row r="388" spans="1:9" x14ac:dyDescent="0.2">
      <c r="A388" s="17">
        <v>44165</v>
      </c>
      <c r="B388" s="7" t="s">
        <v>290</v>
      </c>
      <c r="C388" s="12">
        <v>50000</v>
      </c>
      <c r="D388" s="7" t="s">
        <v>289</v>
      </c>
      <c r="E388" s="7" t="s">
        <v>273</v>
      </c>
      <c r="G388" s="13" t="str">
        <f>VLOOKUP(E388,Cat!$A$1:$C$28,3,FALSE)</f>
        <v>Out</v>
      </c>
      <c r="I388" s="7">
        <f>IF(G388="Out",C388*-1,C388)</f>
        <v>-50000</v>
      </c>
    </row>
    <row r="389" spans="1:9" x14ac:dyDescent="0.2">
      <c r="A389" s="11">
        <v>44165</v>
      </c>
      <c r="B389" s="7" t="s">
        <v>364</v>
      </c>
      <c r="C389" s="12">
        <v>1265</v>
      </c>
      <c r="D389" s="7" t="s">
        <v>67</v>
      </c>
      <c r="E389" s="7" t="s">
        <v>150</v>
      </c>
      <c r="G389" s="13" t="str">
        <f>VLOOKUP(E389,Cat!$A$1:$C$28,3,FALSE)</f>
        <v>In</v>
      </c>
      <c r="I389" s="7">
        <f>IF(G389="Out",C389*-1,C389)</f>
        <v>1265</v>
      </c>
    </row>
    <row r="390" spans="1:9" x14ac:dyDescent="0.2">
      <c r="A390" s="11">
        <v>44164</v>
      </c>
      <c r="B390" s="7" t="s">
        <v>354</v>
      </c>
      <c r="C390" s="12">
        <v>291</v>
      </c>
      <c r="D390" s="7" t="s">
        <v>67</v>
      </c>
      <c r="E390" s="7" t="s">
        <v>107</v>
      </c>
      <c r="G390" s="13" t="str">
        <f>VLOOKUP(E390,Cat!$A$1:$C$28,3,FALSE)</f>
        <v>Out</v>
      </c>
      <c r="I390" s="7">
        <f>IF(G390="Out",C390*-1,C390)</f>
        <v>-291</v>
      </c>
    </row>
    <row r="391" spans="1:9" x14ac:dyDescent="0.2">
      <c r="A391" s="11">
        <v>44164</v>
      </c>
      <c r="B391" s="7" t="s">
        <v>346</v>
      </c>
      <c r="C391" s="12">
        <v>4257</v>
      </c>
      <c r="D391" s="7" t="s">
        <v>67</v>
      </c>
      <c r="E391" s="7" t="s">
        <v>139</v>
      </c>
      <c r="G391" s="13" t="str">
        <f>VLOOKUP(E391,Cat!$A$1:$C$28,3,FALSE)</f>
        <v>Out</v>
      </c>
      <c r="I391" s="7">
        <f>IF(G391="Out",C391*-1,C391)</f>
        <v>-4257</v>
      </c>
    </row>
    <row r="392" spans="1:9" x14ac:dyDescent="0.2">
      <c r="A392" s="33">
        <v>44162</v>
      </c>
      <c r="B392" s="19" t="s">
        <v>160</v>
      </c>
      <c r="C392" s="12">
        <v>78829</v>
      </c>
      <c r="D392" s="13" t="s">
        <v>119</v>
      </c>
      <c r="E392" s="7" t="s">
        <v>123</v>
      </c>
      <c r="G392" s="13" t="str">
        <f>VLOOKUP(E392,Cat!$A$1:$C$28,3,FALSE)</f>
        <v>Out</v>
      </c>
      <c r="I392" s="7">
        <f>IF(G392="Out",C392*-1,C392)</f>
        <v>-78829</v>
      </c>
    </row>
    <row r="393" spans="1:9" x14ac:dyDescent="0.2">
      <c r="A393" s="33">
        <v>44162</v>
      </c>
      <c r="B393" s="19" t="s">
        <v>164</v>
      </c>
      <c r="C393" s="12">
        <v>49412</v>
      </c>
      <c r="D393" s="13" t="s">
        <v>119</v>
      </c>
      <c r="E393" s="7" t="s">
        <v>123</v>
      </c>
      <c r="G393" s="13" t="str">
        <f>VLOOKUP(E393,Cat!$A$1:$C$28,3,FALSE)</f>
        <v>Out</v>
      </c>
      <c r="I393" s="7">
        <f>IF(G393="Out",C393*-1,C393)</f>
        <v>-49412</v>
      </c>
    </row>
    <row r="394" spans="1:9" x14ac:dyDescent="0.2">
      <c r="A394" s="33">
        <v>44162</v>
      </c>
      <c r="B394" s="19" t="s">
        <v>164</v>
      </c>
      <c r="C394" s="12">
        <v>1130</v>
      </c>
      <c r="D394" s="7" t="s">
        <v>148</v>
      </c>
      <c r="E394" s="7" t="s">
        <v>123</v>
      </c>
      <c r="G394" s="13" t="str">
        <f>VLOOKUP(E394,Cat!$A$1:$C$28,3,FALSE)</f>
        <v>Out</v>
      </c>
      <c r="I394" s="7">
        <f>IF(G394="Out",C394*-1,C394)</f>
        <v>-1130</v>
      </c>
    </row>
    <row r="395" spans="1:9" x14ac:dyDescent="0.2">
      <c r="A395" s="11">
        <v>44162</v>
      </c>
      <c r="B395" s="7" t="s">
        <v>342</v>
      </c>
      <c r="C395" s="12">
        <v>1105</v>
      </c>
      <c r="D395" s="7" t="s">
        <v>67</v>
      </c>
      <c r="E395" s="7" t="s">
        <v>106</v>
      </c>
      <c r="G395" s="13" t="str">
        <f>VLOOKUP(E395,Cat!$A$1:$C$28,3,FALSE)</f>
        <v>Out</v>
      </c>
      <c r="I395" s="7">
        <f>IF(G395="Out",C395*-1,C395)</f>
        <v>-1105</v>
      </c>
    </row>
    <row r="396" spans="1:9" x14ac:dyDescent="0.2">
      <c r="A396" s="33">
        <v>44161</v>
      </c>
      <c r="B396" s="19" t="s">
        <v>180</v>
      </c>
      <c r="C396" s="12">
        <v>11986</v>
      </c>
      <c r="D396" s="13" t="s">
        <v>119</v>
      </c>
      <c r="E396" s="7" t="s">
        <v>123</v>
      </c>
      <c r="G396" s="13" t="str">
        <f>VLOOKUP(E396,Cat!$A$1:$C$28,3,FALSE)</f>
        <v>Out</v>
      </c>
      <c r="I396" s="7">
        <f>IF(G396="Out",C396*-1,C396)</f>
        <v>-11986</v>
      </c>
    </row>
    <row r="397" spans="1:9" x14ac:dyDescent="0.2">
      <c r="A397" s="33">
        <v>44161</v>
      </c>
      <c r="B397" s="19" t="s">
        <v>180</v>
      </c>
      <c r="C397" s="12">
        <v>107</v>
      </c>
      <c r="D397" s="7" t="s">
        <v>148</v>
      </c>
      <c r="E397" s="7" t="s">
        <v>123</v>
      </c>
      <c r="G397" s="13" t="str">
        <f>VLOOKUP(E397,Cat!$A$1:$C$28,3,FALSE)</f>
        <v>Out</v>
      </c>
      <c r="I397" s="7">
        <f>IF(G397="Out",C397*-1,C397)</f>
        <v>-107</v>
      </c>
    </row>
    <row r="398" spans="1:9" x14ac:dyDescent="0.2">
      <c r="A398" s="11">
        <v>44161</v>
      </c>
      <c r="B398" s="7" t="s">
        <v>342</v>
      </c>
      <c r="C398" s="12">
        <v>1582</v>
      </c>
      <c r="D398" s="7" t="s">
        <v>67</v>
      </c>
      <c r="E398" s="7" t="s">
        <v>106</v>
      </c>
      <c r="G398" s="13" t="str">
        <f>VLOOKUP(E398,Cat!$A$1:$C$28,3,FALSE)</f>
        <v>Out</v>
      </c>
      <c r="I398" s="7">
        <f>IF(G398="Out",C398*-1,C398)</f>
        <v>-1582</v>
      </c>
    </row>
    <row r="399" spans="1:9" x14ac:dyDescent="0.2">
      <c r="A399" s="11">
        <v>44161</v>
      </c>
      <c r="B399" s="7" t="s">
        <v>343</v>
      </c>
      <c r="C399" s="12">
        <v>1246</v>
      </c>
      <c r="D399" s="7" t="s">
        <v>67</v>
      </c>
      <c r="E399" s="7" t="s">
        <v>106</v>
      </c>
      <c r="G399" s="13" t="str">
        <f>VLOOKUP(E399,Cat!$A$1:$C$28,3,FALSE)</f>
        <v>Out</v>
      </c>
      <c r="I399" s="7">
        <f>IF(G399="Out",C399*-1,C399)</f>
        <v>-1246</v>
      </c>
    </row>
    <row r="400" spans="1:9" x14ac:dyDescent="0.2">
      <c r="A400" s="11">
        <v>44160</v>
      </c>
      <c r="B400" s="7" t="s">
        <v>334</v>
      </c>
      <c r="C400" s="12">
        <v>10000</v>
      </c>
      <c r="D400" s="7" t="s">
        <v>67</v>
      </c>
      <c r="E400" s="7" t="s">
        <v>261</v>
      </c>
      <c r="G400" s="13" t="str">
        <f>VLOOKUP(E400,Cat!$A$1:$C$28,3,FALSE)</f>
        <v>In</v>
      </c>
      <c r="I400" s="7">
        <f>IF(G400="Out",C400*-1,C400)</f>
        <v>10000</v>
      </c>
    </row>
    <row r="401" spans="1:10" x14ac:dyDescent="0.2">
      <c r="A401" s="33">
        <v>44160</v>
      </c>
      <c r="B401" s="23" t="str">
        <f>CONCATENATE("Salary JP 2020.",TEXT(MONTH(A401),"00"))</f>
        <v>Salary JP 2020.11</v>
      </c>
      <c r="C401" s="12">
        <v>641923</v>
      </c>
      <c r="D401" s="13" t="s">
        <v>119</v>
      </c>
      <c r="E401" s="7" t="s">
        <v>133</v>
      </c>
      <c r="G401" s="13" t="str">
        <f>VLOOKUP(E401,Cat!$A$1:$C$28,3,FALSE)</f>
        <v>In</v>
      </c>
      <c r="I401" s="7">
        <f>IF(G401="Out",C401*-1,C401)</f>
        <v>641923</v>
      </c>
      <c r="J401" s="77" t="s">
        <v>214</v>
      </c>
    </row>
    <row r="402" spans="1:10" x14ac:dyDescent="0.2">
      <c r="A402" s="33">
        <v>44160</v>
      </c>
      <c r="B402" s="22" t="str">
        <f>CONCATENATE("House rental 2020.",TEXT(MONTH(A402),"00"))</f>
        <v>House rental 2020.11</v>
      </c>
      <c r="C402" s="12">
        <v>121000</v>
      </c>
      <c r="D402" s="13" t="s">
        <v>119</v>
      </c>
      <c r="E402" s="7" t="s">
        <v>47</v>
      </c>
      <c r="G402" s="13" t="str">
        <f>VLOOKUP(E402,Cat!$A$1:$C$28,3,FALSE)</f>
        <v>Out</v>
      </c>
      <c r="I402" s="7">
        <f>IF(G402="Out",C402*-1,C402)</f>
        <v>-121000</v>
      </c>
      <c r="J402" s="77" t="s">
        <v>214</v>
      </c>
    </row>
    <row r="403" spans="1:10" x14ac:dyDescent="0.2">
      <c r="A403" s="33">
        <v>44160</v>
      </c>
      <c r="B403" s="21" t="s">
        <v>170</v>
      </c>
      <c r="C403" s="12">
        <v>77</v>
      </c>
      <c r="D403" s="13" t="s">
        <v>42</v>
      </c>
      <c r="E403" s="7" t="s">
        <v>110</v>
      </c>
      <c r="G403" s="13" t="str">
        <f>VLOOKUP(E403,Cat!$A$1:$C$28,3,FALSE)</f>
        <v>In</v>
      </c>
      <c r="I403" s="7">
        <f>IF(G403="Out",C403*-1,C403)</f>
        <v>77</v>
      </c>
      <c r="J403" s="77" t="s">
        <v>214</v>
      </c>
    </row>
    <row r="404" spans="1:10" x14ac:dyDescent="0.2">
      <c r="A404" s="11">
        <v>44160</v>
      </c>
      <c r="B404" s="7" t="s">
        <v>344</v>
      </c>
      <c r="C404" s="12">
        <v>3840</v>
      </c>
      <c r="D404" s="7" t="s">
        <v>67</v>
      </c>
      <c r="E404" s="7" t="s">
        <v>137</v>
      </c>
      <c r="G404" s="13" t="str">
        <f>VLOOKUP(E404,Cat!$A$1:$C$28,3,FALSE)</f>
        <v>Out</v>
      </c>
      <c r="I404" s="7">
        <f>IF(G404="Out",C404*-1,C404)</f>
        <v>-3840</v>
      </c>
    </row>
    <row r="405" spans="1:10" x14ac:dyDescent="0.2">
      <c r="A405" s="11">
        <v>44159</v>
      </c>
      <c r="B405" s="7" t="s">
        <v>362</v>
      </c>
      <c r="C405" s="12">
        <v>1200</v>
      </c>
      <c r="D405" s="7" t="s">
        <v>67</v>
      </c>
      <c r="E405" s="7" t="s">
        <v>158</v>
      </c>
      <c r="G405" s="13" t="str">
        <f>VLOOKUP(E405,Cat!$A$1:$C$28,3,FALSE)</f>
        <v>In</v>
      </c>
      <c r="I405" s="7">
        <f>IF(G405="Out",C405*-1,C405)</f>
        <v>1200</v>
      </c>
    </row>
    <row r="406" spans="1:10" x14ac:dyDescent="0.2">
      <c r="A406" s="33">
        <v>44158</v>
      </c>
      <c r="B406" s="21" t="s">
        <v>170</v>
      </c>
      <c r="C406" s="12">
        <v>135890</v>
      </c>
      <c r="D406" s="13" t="s">
        <v>42</v>
      </c>
      <c r="E406" s="7" t="s">
        <v>110</v>
      </c>
      <c r="G406" s="13" t="str">
        <f>VLOOKUP(E406,Cat!$A$1:$C$28,3,FALSE)</f>
        <v>In</v>
      </c>
      <c r="I406" s="7">
        <f>IF(G406="Out",C406*-1,C406)</f>
        <v>135890</v>
      </c>
    </row>
    <row r="407" spans="1:10" x14ac:dyDescent="0.2">
      <c r="A407" s="17">
        <v>44158</v>
      </c>
      <c r="B407" s="7" t="s">
        <v>287</v>
      </c>
      <c r="C407" s="12">
        <v>50000</v>
      </c>
      <c r="D407" s="7" t="s">
        <v>286</v>
      </c>
      <c r="E407" s="7" t="s">
        <v>151</v>
      </c>
      <c r="G407" s="13" t="str">
        <f>VLOOKUP(E407,Cat!$A$1:$C$28,3,FALSE)</f>
        <v>Out</v>
      </c>
      <c r="I407" s="7">
        <f>IF(G407="Out",C407*-1,C407)</f>
        <v>-50000</v>
      </c>
    </row>
    <row r="408" spans="1:10" x14ac:dyDescent="0.2">
      <c r="A408" s="17">
        <v>44158</v>
      </c>
      <c r="B408" s="7" t="s">
        <v>287</v>
      </c>
      <c r="C408" s="12">
        <v>50000</v>
      </c>
      <c r="D408" s="7" t="s">
        <v>289</v>
      </c>
      <c r="E408" s="7" t="s">
        <v>261</v>
      </c>
      <c r="G408" s="13" t="str">
        <f>VLOOKUP(E408,Cat!$A$1:$C$28,3,FALSE)</f>
        <v>In</v>
      </c>
      <c r="I408" s="7">
        <f>IF(G408="Out",C408*-1,C408)</f>
        <v>50000</v>
      </c>
    </row>
    <row r="409" spans="1:10" x14ac:dyDescent="0.2">
      <c r="A409" s="11">
        <v>44158</v>
      </c>
      <c r="B409" s="7" t="s">
        <v>355</v>
      </c>
      <c r="C409" s="12">
        <v>160</v>
      </c>
      <c r="D409" s="7" t="s">
        <v>67</v>
      </c>
      <c r="E409" s="7" t="s">
        <v>106</v>
      </c>
      <c r="G409" s="13" t="str">
        <f>VLOOKUP(E409,Cat!$A$1:$C$28,3,FALSE)</f>
        <v>Out</v>
      </c>
      <c r="I409" s="7">
        <f>IF(G409="Out",C409*-1,C409)</f>
        <v>-160</v>
      </c>
    </row>
    <row r="410" spans="1:10" x14ac:dyDescent="0.2">
      <c r="A410" s="11">
        <v>44158</v>
      </c>
      <c r="B410" s="7" t="s">
        <v>342</v>
      </c>
      <c r="C410" s="12">
        <v>997</v>
      </c>
      <c r="D410" s="7" t="s">
        <v>67</v>
      </c>
      <c r="E410" s="7" t="s">
        <v>106</v>
      </c>
      <c r="G410" s="13" t="str">
        <f>VLOOKUP(E410,Cat!$A$1:$C$28,3,FALSE)</f>
        <v>Out</v>
      </c>
      <c r="I410" s="7">
        <f>IF(G410="Out",C410*-1,C410)</f>
        <v>-997</v>
      </c>
    </row>
    <row r="411" spans="1:10" x14ac:dyDescent="0.2">
      <c r="A411" s="11">
        <v>44157</v>
      </c>
      <c r="B411" s="7" t="s">
        <v>347</v>
      </c>
      <c r="C411" s="12">
        <v>330</v>
      </c>
      <c r="D411" s="7" t="s">
        <v>67</v>
      </c>
      <c r="E411" s="7" t="s">
        <v>136</v>
      </c>
      <c r="G411" s="13" t="str">
        <f>VLOOKUP(E411,Cat!$A$1:$C$28,3,FALSE)</f>
        <v>Out</v>
      </c>
      <c r="I411" s="7">
        <f>IF(G411="Out",C411*-1,C411)</f>
        <v>-330</v>
      </c>
    </row>
    <row r="412" spans="1:10" x14ac:dyDescent="0.2">
      <c r="A412" s="11">
        <v>44157</v>
      </c>
      <c r="B412" s="7" t="s">
        <v>356</v>
      </c>
      <c r="C412" s="12">
        <v>408</v>
      </c>
      <c r="D412" s="7" t="s">
        <v>67</v>
      </c>
      <c r="E412" s="7" t="s">
        <v>136</v>
      </c>
      <c r="G412" s="13" t="str">
        <f>VLOOKUP(E412,Cat!$A$1:$C$28,3,FALSE)</f>
        <v>Out</v>
      </c>
      <c r="I412" s="7">
        <f>IF(G412="Out",C412*-1,C412)</f>
        <v>-408</v>
      </c>
    </row>
    <row r="413" spans="1:10" x14ac:dyDescent="0.2">
      <c r="A413" s="11">
        <v>44155</v>
      </c>
      <c r="B413" s="7" t="s">
        <v>362</v>
      </c>
      <c r="C413" s="12">
        <v>1150</v>
      </c>
      <c r="D413" s="7" t="s">
        <v>67</v>
      </c>
      <c r="E413" s="7" t="s">
        <v>158</v>
      </c>
      <c r="G413" s="13" t="str">
        <f>VLOOKUP(E413,Cat!$A$1:$C$28,3,FALSE)</f>
        <v>In</v>
      </c>
      <c r="I413" s="7">
        <f>IF(G413="Out",C413*-1,C413)</f>
        <v>1150</v>
      </c>
    </row>
    <row r="414" spans="1:10" x14ac:dyDescent="0.2">
      <c r="A414" s="11">
        <v>44154</v>
      </c>
      <c r="B414" s="7" t="s">
        <v>357</v>
      </c>
      <c r="C414" s="12">
        <v>736</v>
      </c>
      <c r="D414" s="7" t="s">
        <v>67</v>
      </c>
      <c r="E414" s="7" t="s">
        <v>106</v>
      </c>
      <c r="G414" s="13" t="str">
        <f>VLOOKUP(E414,Cat!$A$1:$C$28,3,FALSE)</f>
        <v>Out</v>
      </c>
      <c r="I414" s="7">
        <f>IF(G414="Out",C414*-1,C414)</f>
        <v>-736</v>
      </c>
    </row>
    <row r="415" spans="1:10" x14ac:dyDescent="0.2">
      <c r="A415" s="11">
        <v>44153</v>
      </c>
      <c r="B415" s="7" t="s">
        <v>342</v>
      </c>
      <c r="C415" s="12">
        <v>1278</v>
      </c>
      <c r="D415" s="7" t="s">
        <v>67</v>
      </c>
      <c r="E415" s="7" t="s">
        <v>106</v>
      </c>
      <c r="G415" s="13" t="str">
        <f>VLOOKUP(E415,Cat!$A$1:$C$28,3,FALSE)</f>
        <v>Out</v>
      </c>
      <c r="I415" s="7">
        <f>IF(G415="Out",C415*-1,C415)</f>
        <v>-1278</v>
      </c>
    </row>
    <row r="416" spans="1:10" x14ac:dyDescent="0.2">
      <c r="A416" s="33">
        <v>44152</v>
      </c>
      <c r="B416" s="22" t="s">
        <v>168</v>
      </c>
      <c r="C416" s="12">
        <v>50500</v>
      </c>
      <c r="D416" s="13" t="s">
        <v>119</v>
      </c>
      <c r="E416" s="7" t="s">
        <v>44</v>
      </c>
      <c r="G416" s="13" t="str">
        <f>VLOOKUP(E416,Cat!$A$1:$C$28,3,FALSE)</f>
        <v>In</v>
      </c>
      <c r="I416" s="7">
        <f>IF(G416="Out",C416*-1,C416)</f>
        <v>50500</v>
      </c>
    </row>
    <row r="417" spans="1:10" x14ac:dyDescent="0.2">
      <c r="A417" s="11">
        <v>44152</v>
      </c>
      <c r="B417" s="7" t="s">
        <v>342</v>
      </c>
      <c r="C417" s="12">
        <v>829</v>
      </c>
      <c r="D417" s="7" t="s">
        <v>67</v>
      </c>
      <c r="E417" s="7" t="s">
        <v>106</v>
      </c>
      <c r="G417" s="13" t="str">
        <f>VLOOKUP(E417,Cat!$A$1:$C$28,3,FALSE)</f>
        <v>Out</v>
      </c>
      <c r="I417" s="7">
        <f>IF(G417="Out",C417*-1,C417)</f>
        <v>-829</v>
      </c>
    </row>
    <row r="418" spans="1:10" x14ac:dyDescent="0.2">
      <c r="A418" s="11">
        <v>44152</v>
      </c>
      <c r="B418" s="7" t="s">
        <v>358</v>
      </c>
      <c r="C418" s="12">
        <v>2662</v>
      </c>
      <c r="D418" s="7" t="s">
        <v>67</v>
      </c>
      <c r="E418" s="7" t="s">
        <v>107</v>
      </c>
      <c r="G418" s="13" t="str">
        <f>VLOOKUP(E418,Cat!$A$1:$C$28,3,FALSE)</f>
        <v>Out</v>
      </c>
      <c r="I418" s="7">
        <f>IF(G418="Out",C418*-1,C418)</f>
        <v>-2662</v>
      </c>
    </row>
    <row r="419" spans="1:10" x14ac:dyDescent="0.2">
      <c r="A419" s="11">
        <v>44152</v>
      </c>
      <c r="B419" s="7" t="s">
        <v>342</v>
      </c>
      <c r="C419" s="12">
        <v>332</v>
      </c>
      <c r="D419" s="7" t="s">
        <v>67</v>
      </c>
      <c r="E419" s="7" t="s">
        <v>106</v>
      </c>
      <c r="G419" s="13" t="str">
        <f>VLOOKUP(E419,Cat!$A$1:$C$28,3,FALSE)</f>
        <v>Out</v>
      </c>
      <c r="I419" s="7">
        <f>IF(G419="Out",C419*-1,C419)</f>
        <v>-332</v>
      </c>
    </row>
    <row r="420" spans="1:10" x14ac:dyDescent="0.2">
      <c r="A420" s="33">
        <v>44151</v>
      </c>
      <c r="B420" s="21" t="s">
        <v>170</v>
      </c>
      <c r="C420" s="12">
        <v>217425</v>
      </c>
      <c r="D420" s="13" t="s">
        <v>42</v>
      </c>
      <c r="E420" s="7" t="s">
        <v>110</v>
      </c>
      <c r="G420" s="13" t="str">
        <f>VLOOKUP(E420,Cat!$A$1:$C$28,3,FALSE)</f>
        <v>In</v>
      </c>
      <c r="I420" s="7">
        <f>IF(G420="Out",C420*-1,C420)</f>
        <v>217425</v>
      </c>
    </row>
    <row r="421" spans="1:10" x14ac:dyDescent="0.2">
      <c r="A421" s="17">
        <v>44151</v>
      </c>
      <c r="B421" s="7" t="s">
        <v>288</v>
      </c>
      <c r="C421" s="12">
        <v>2000</v>
      </c>
      <c r="D421" s="7" t="s">
        <v>286</v>
      </c>
      <c r="E421" s="7" t="s">
        <v>163</v>
      </c>
      <c r="G421" s="13" t="str">
        <f>VLOOKUP(E421,Cat!$A$1:$C$28,3,FALSE)</f>
        <v>Out</v>
      </c>
      <c r="I421" s="7">
        <f>IF(G421="Out",C421*-1,C421)</f>
        <v>-2000</v>
      </c>
    </row>
    <row r="422" spans="1:10" x14ac:dyDescent="0.2">
      <c r="A422" s="33">
        <v>44150</v>
      </c>
      <c r="B422" s="19" t="str">
        <f>CONCATENATE("Insurance (Meo) 2020.",TEXT(MONTH(A422),"00"))</f>
        <v>Insurance (Meo) 2020.11</v>
      </c>
      <c r="C422" s="12">
        <v>5000</v>
      </c>
      <c r="D422" s="13" t="s">
        <v>119</v>
      </c>
      <c r="E422" s="7" t="s">
        <v>122</v>
      </c>
      <c r="G422" s="13" t="str">
        <f>VLOOKUP(E422,Cat!$A$1:$C$28,3,FALSE)</f>
        <v>Out</v>
      </c>
      <c r="I422" s="7">
        <f>IF(G422="Out",C422*-1,C422)</f>
        <v>-5000</v>
      </c>
    </row>
    <row r="423" spans="1:10" x14ac:dyDescent="0.2">
      <c r="A423" s="11">
        <v>44150</v>
      </c>
      <c r="B423" s="7" t="s">
        <v>359</v>
      </c>
      <c r="C423" s="12">
        <v>302</v>
      </c>
      <c r="D423" s="7" t="s">
        <v>67</v>
      </c>
      <c r="E423" s="7" t="s">
        <v>106</v>
      </c>
      <c r="G423" s="13" t="str">
        <f>VLOOKUP(E423,Cat!$A$1:$C$28,3,FALSE)</f>
        <v>Out</v>
      </c>
      <c r="I423" s="7">
        <f>IF(G423="Out",C423*-1,C423)</f>
        <v>-302</v>
      </c>
    </row>
    <row r="424" spans="1:10" x14ac:dyDescent="0.2">
      <c r="A424" s="17">
        <v>44149</v>
      </c>
      <c r="B424" s="7" t="s">
        <v>285</v>
      </c>
      <c r="C424" s="12">
        <v>7947</v>
      </c>
      <c r="D424" s="7" t="s">
        <v>286</v>
      </c>
      <c r="E424" s="7" t="s">
        <v>181</v>
      </c>
      <c r="G424" s="13" t="str">
        <f>VLOOKUP(E424,Cat!$A$1:$C$28,3,FALSE)</f>
        <v>Out</v>
      </c>
      <c r="I424" s="7">
        <f>IF(G424="Out",C424*-1,C424)</f>
        <v>-7947</v>
      </c>
    </row>
    <row r="425" spans="1:10" x14ac:dyDescent="0.2">
      <c r="A425" s="11">
        <v>44148</v>
      </c>
      <c r="B425" s="7" t="s">
        <v>352</v>
      </c>
      <c r="C425" s="12">
        <v>1274</v>
      </c>
      <c r="D425" s="7" t="s">
        <v>67</v>
      </c>
      <c r="E425" s="7" t="s">
        <v>106</v>
      </c>
      <c r="G425" s="13" t="str">
        <f>VLOOKUP(E425,Cat!$A$1:$C$28,3,FALSE)</f>
        <v>Out</v>
      </c>
      <c r="I425" s="7">
        <f>IF(G425="Out",C425*-1,C425)</f>
        <v>-1274</v>
      </c>
    </row>
    <row r="426" spans="1:10" x14ac:dyDescent="0.2">
      <c r="A426" s="11">
        <v>44147</v>
      </c>
      <c r="B426" s="7" t="s">
        <v>338</v>
      </c>
      <c r="C426" s="12">
        <v>1000</v>
      </c>
      <c r="D426" s="7" t="s">
        <v>67</v>
      </c>
      <c r="E426" s="7" t="s">
        <v>151</v>
      </c>
      <c r="G426" s="13" t="str">
        <f>VLOOKUP(E426,Cat!$A$1:$C$28,3,FALSE)</f>
        <v>Out</v>
      </c>
      <c r="I426" s="7">
        <f>IF(G426="Out",C426*-1,C426)</f>
        <v>-1000</v>
      </c>
    </row>
    <row r="427" spans="1:10" x14ac:dyDescent="0.2">
      <c r="A427" s="11">
        <v>44147</v>
      </c>
      <c r="B427" s="7" t="s">
        <v>343</v>
      </c>
      <c r="C427" s="12">
        <v>1118</v>
      </c>
      <c r="D427" s="7" t="s">
        <v>67</v>
      </c>
      <c r="E427" s="7" t="s">
        <v>106</v>
      </c>
      <c r="G427" s="13" t="str">
        <f>VLOOKUP(E427,Cat!$A$1:$C$28,3,FALSE)</f>
        <v>Out</v>
      </c>
      <c r="I427" s="7">
        <f>IF(G427="Out",C427*-1,C427)</f>
        <v>-1118</v>
      </c>
    </row>
    <row r="428" spans="1:10" x14ac:dyDescent="0.2">
      <c r="A428" s="11">
        <v>44146</v>
      </c>
      <c r="B428" s="7" t="s">
        <v>334</v>
      </c>
      <c r="C428" s="12">
        <v>10000</v>
      </c>
      <c r="D428" s="7" t="s">
        <v>67</v>
      </c>
      <c r="E428" s="7" t="s">
        <v>261</v>
      </c>
      <c r="G428" s="13" t="str">
        <f>VLOOKUP(E428,Cat!$A$1:$C$28,3,FALSE)</f>
        <v>In</v>
      </c>
      <c r="I428" s="7">
        <f>IF(G428="Out",C428*-1,C428)</f>
        <v>10000</v>
      </c>
    </row>
    <row r="429" spans="1:10" x14ac:dyDescent="0.2">
      <c r="A429" s="11">
        <v>44146</v>
      </c>
      <c r="B429" s="7" t="s">
        <v>343</v>
      </c>
      <c r="C429" s="12">
        <v>254</v>
      </c>
      <c r="D429" s="7" t="s">
        <v>67</v>
      </c>
      <c r="E429" s="7" t="s">
        <v>106</v>
      </c>
      <c r="G429" s="13" t="str">
        <f>VLOOKUP(E429,Cat!$A$1:$C$28,3,FALSE)</f>
        <v>Out</v>
      </c>
      <c r="I429" s="7">
        <f>IF(G429="Out",C429*-1,C429)</f>
        <v>-254</v>
      </c>
    </row>
    <row r="430" spans="1:10" x14ac:dyDescent="0.2">
      <c r="A430" s="11">
        <v>44145</v>
      </c>
      <c r="B430" s="7" t="s">
        <v>346</v>
      </c>
      <c r="C430" s="12">
        <v>2387</v>
      </c>
      <c r="D430" s="7" t="s">
        <v>67</v>
      </c>
      <c r="E430" s="7" t="s">
        <v>139</v>
      </c>
      <c r="G430" s="13" t="str">
        <f>VLOOKUP(E430,Cat!$A$1:$C$28,3,FALSE)</f>
        <v>Out</v>
      </c>
      <c r="I430" s="7">
        <f>IF(G430="Out",C430*-1,C430)</f>
        <v>-2387</v>
      </c>
    </row>
    <row r="431" spans="1:10" x14ac:dyDescent="0.2">
      <c r="A431" s="11">
        <v>44145</v>
      </c>
      <c r="B431" s="7" t="s">
        <v>344</v>
      </c>
      <c r="C431" s="12">
        <v>1300</v>
      </c>
      <c r="D431" s="7" t="s">
        <v>67</v>
      </c>
      <c r="E431" s="7" t="s">
        <v>137</v>
      </c>
      <c r="G431" s="13" t="str">
        <f>VLOOKUP(E431,Cat!$A$1:$C$28,3,FALSE)</f>
        <v>Out</v>
      </c>
      <c r="I431" s="7">
        <f>IF(G431="Out",C431*-1,C431)</f>
        <v>-1300</v>
      </c>
    </row>
    <row r="432" spans="1:10" x14ac:dyDescent="0.2">
      <c r="A432" s="11">
        <v>44144</v>
      </c>
      <c r="B432" s="7" t="s">
        <v>342</v>
      </c>
      <c r="C432" s="12">
        <v>1094</v>
      </c>
      <c r="D432" s="7" t="s">
        <v>67</v>
      </c>
      <c r="E432" s="7" t="s">
        <v>106</v>
      </c>
      <c r="G432" s="13" t="str">
        <f>VLOOKUP(E432,Cat!$A$1:$C$28,3,FALSE)</f>
        <v>Out</v>
      </c>
      <c r="I432" s="7">
        <f>IF(G432="Out",C432*-1,C432)</f>
        <v>-1094</v>
      </c>
      <c r="J432" s="77" t="s">
        <v>265</v>
      </c>
    </row>
    <row r="433" spans="1:10" x14ac:dyDescent="0.2">
      <c r="A433" s="11">
        <v>44142</v>
      </c>
      <c r="B433" s="7" t="s">
        <v>342</v>
      </c>
      <c r="C433" s="12">
        <v>1112</v>
      </c>
      <c r="D433" s="7" t="s">
        <v>67</v>
      </c>
      <c r="E433" s="7" t="s">
        <v>106</v>
      </c>
      <c r="G433" s="13" t="str">
        <f>VLOOKUP(E433,Cat!$A$1:$C$28,3,FALSE)</f>
        <v>Out</v>
      </c>
      <c r="I433" s="7">
        <f>IF(G433="Out",C433*-1,C433)</f>
        <v>-1112</v>
      </c>
    </row>
    <row r="434" spans="1:10" x14ac:dyDescent="0.2">
      <c r="A434" s="11">
        <v>44141</v>
      </c>
      <c r="B434" s="7" t="s">
        <v>342</v>
      </c>
      <c r="C434" s="12">
        <v>1115</v>
      </c>
      <c r="D434" s="7" t="s">
        <v>67</v>
      </c>
      <c r="E434" s="7" t="s">
        <v>106</v>
      </c>
      <c r="G434" s="13" t="str">
        <f>VLOOKUP(E434,Cat!$A$1:$C$28,3,FALSE)</f>
        <v>Out</v>
      </c>
      <c r="I434" s="7">
        <f>IF(G434="Out",C434*-1,C434)</f>
        <v>-1115</v>
      </c>
    </row>
    <row r="435" spans="1:10" x14ac:dyDescent="0.2">
      <c r="A435" s="11">
        <v>44141</v>
      </c>
      <c r="B435" s="7" t="s">
        <v>343</v>
      </c>
      <c r="C435" s="12">
        <v>2394</v>
      </c>
      <c r="D435" s="7" t="s">
        <v>67</v>
      </c>
      <c r="E435" s="7" t="s">
        <v>106</v>
      </c>
      <c r="G435" s="13" t="str">
        <f>VLOOKUP(E435,Cat!$A$1:$C$28,3,FALSE)</f>
        <v>Out</v>
      </c>
      <c r="I435" s="7">
        <f>IF(G435="Out",C435*-1,C435)</f>
        <v>-2394</v>
      </c>
    </row>
    <row r="436" spans="1:10" x14ac:dyDescent="0.2">
      <c r="A436" s="11">
        <v>44141</v>
      </c>
      <c r="B436" s="7" t="s">
        <v>352</v>
      </c>
      <c r="C436" s="12">
        <v>562</v>
      </c>
      <c r="D436" s="7" t="s">
        <v>67</v>
      </c>
      <c r="E436" s="7" t="s">
        <v>106</v>
      </c>
      <c r="G436" s="13" t="str">
        <f>VLOOKUP(E436,Cat!$A$1:$C$28,3,FALSE)</f>
        <v>Out</v>
      </c>
      <c r="I436" s="7">
        <f>IF(G436="Out",C436*-1,C436)</f>
        <v>-562</v>
      </c>
    </row>
    <row r="437" spans="1:10" x14ac:dyDescent="0.2">
      <c r="A437" s="33">
        <v>44140</v>
      </c>
      <c r="B437" s="21" t="s">
        <v>167</v>
      </c>
      <c r="C437" s="12">
        <v>10000</v>
      </c>
      <c r="D437" s="7" t="s">
        <v>148</v>
      </c>
      <c r="E437" s="7" t="s">
        <v>151</v>
      </c>
      <c r="G437" s="13" t="str">
        <f>VLOOKUP(E437,Cat!$A$1:$C$28,3,FALSE)</f>
        <v>Out</v>
      </c>
      <c r="I437" s="7">
        <f>IF(G437="Out",C437*-1,C437)</f>
        <v>-10000</v>
      </c>
    </row>
    <row r="438" spans="1:10" x14ac:dyDescent="0.2">
      <c r="A438" s="33">
        <v>44139</v>
      </c>
      <c r="B438" s="21" t="s">
        <v>165</v>
      </c>
      <c r="C438" s="12">
        <v>176390</v>
      </c>
      <c r="D438" s="13" t="s">
        <v>119</v>
      </c>
      <c r="E438" s="7" t="s">
        <v>48</v>
      </c>
      <c r="G438" s="13" t="str">
        <f>VLOOKUP(E438,Cat!$A$1:$C$28,3,FALSE)</f>
        <v>Out</v>
      </c>
      <c r="I438" s="7">
        <f>IF(G438="Out",C438*-1,C438)</f>
        <v>-176390</v>
      </c>
    </row>
    <row r="439" spans="1:10" x14ac:dyDescent="0.2">
      <c r="A439" s="33">
        <v>44139</v>
      </c>
      <c r="B439" s="21" t="s">
        <v>166</v>
      </c>
      <c r="C439" s="12">
        <v>440</v>
      </c>
      <c r="D439" s="13" t="s">
        <v>119</v>
      </c>
      <c r="E439" s="7" t="s">
        <v>48</v>
      </c>
      <c r="G439" s="13" t="str">
        <f>VLOOKUP(E439,Cat!$A$1:$C$28,3,FALSE)</f>
        <v>Out</v>
      </c>
      <c r="I439" s="7">
        <f>IF(G439="Out",C439*-1,C439)</f>
        <v>-440</v>
      </c>
    </row>
    <row r="440" spans="1:10" x14ac:dyDescent="0.2">
      <c r="A440" s="11">
        <v>44139</v>
      </c>
      <c r="B440" s="7" t="s">
        <v>342</v>
      </c>
      <c r="C440" s="12">
        <v>101</v>
      </c>
      <c r="D440" s="7" t="s">
        <v>67</v>
      </c>
      <c r="E440" s="7" t="s">
        <v>106</v>
      </c>
      <c r="G440" s="13" t="str">
        <f>VLOOKUP(E440,Cat!$A$1:$C$28,3,FALSE)</f>
        <v>Out</v>
      </c>
      <c r="I440" s="7">
        <f>IF(G440="Out",C440*-1,C440)</f>
        <v>-101</v>
      </c>
      <c r="J440" s="77" t="s">
        <v>214</v>
      </c>
    </row>
    <row r="441" spans="1:10" x14ac:dyDescent="0.2">
      <c r="A441" s="11">
        <v>44139</v>
      </c>
      <c r="B441" s="7" t="s">
        <v>360</v>
      </c>
      <c r="C441" s="12">
        <v>5240</v>
      </c>
      <c r="D441" s="7" t="s">
        <v>67</v>
      </c>
      <c r="E441" s="7" t="s">
        <v>132</v>
      </c>
      <c r="G441" s="13" t="str">
        <f>VLOOKUP(E441,Cat!$A$1:$C$28,3,FALSE)</f>
        <v>Out</v>
      </c>
      <c r="I441" s="7">
        <f>IF(G441="Out",C441*-1,C441)</f>
        <v>-5240</v>
      </c>
    </row>
    <row r="442" spans="1:10" x14ac:dyDescent="0.2">
      <c r="A442" s="11">
        <v>44139</v>
      </c>
      <c r="B442" s="7" t="s">
        <v>347</v>
      </c>
      <c r="C442" s="12">
        <v>660</v>
      </c>
      <c r="D442" s="7" t="s">
        <v>67</v>
      </c>
      <c r="E442" s="7" t="s">
        <v>136</v>
      </c>
      <c r="G442" s="13" t="str">
        <f>VLOOKUP(E442,Cat!$A$1:$C$28,3,FALSE)</f>
        <v>Out</v>
      </c>
      <c r="I442" s="7">
        <f>IF(G442="Out",C442*-1,C442)</f>
        <v>-660</v>
      </c>
    </row>
    <row r="443" spans="1:10" x14ac:dyDescent="0.2">
      <c r="A443" s="11">
        <v>44138</v>
      </c>
      <c r="B443" s="7" t="s">
        <v>332</v>
      </c>
      <c r="C443" s="12">
        <v>1500</v>
      </c>
      <c r="D443" s="7" t="s">
        <v>67</v>
      </c>
      <c r="E443" s="7" t="s">
        <v>149</v>
      </c>
      <c r="G443" s="13" t="str">
        <f>VLOOKUP(E443,Cat!$A$1:$C$28,3,FALSE)</f>
        <v>In</v>
      </c>
      <c r="I443" s="7">
        <f>IF(G443="Out",C443*-1,C443)</f>
        <v>1500</v>
      </c>
    </row>
    <row r="444" spans="1:10" x14ac:dyDescent="0.2">
      <c r="A444" s="11">
        <v>44138</v>
      </c>
      <c r="B444" s="7" t="s">
        <v>362</v>
      </c>
      <c r="C444" s="12">
        <v>4356</v>
      </c>
      <c r="D444" s="7" t="s">
        <v>67</v>
      </c>
      <c r="E444" s="7" t="s">
        <v>158</v>
      </c>
      <c r="G444" s="13" t="str">
        <f>VLOOKUP(E444,Cat!$A$1:$C$28,3,FALSE)</f>
        <v>In</v>
      </c>
      <c r="I444" s="7">
        <f>IF(G444="Out",C444*-1,C444)</f>
        <v>4356</v>
      </c>
    </row>
    <row r="445" spans="1:10" x14ac:dyDescent="0.2">
      <c r="A445" s="11">
        <v>44138</v>
      </c>
      <c r="B445" s="7" t="s">
        <v>334</v>
      </c>
      <c r="C445" s="12">
        <v>10000</v>
      </c>
      <c r="D445" s="7" t="s">
        <v>67</v>
      </c>
      <c r="E445" s="7" t="s">
        <v>261</v>
      </c>
      <c r="G445" s="13" t="str">
        <f>VLOOKUP(E445,Cat!$A$1:$C$28,3,FALSE)</f>
        <v>In</v>
      </c>
      <c r="I445" s="7">
        <f>IF(G445="Out",C445*-1,C445)</f>
        <v>10000</v>
      </c>
    </row>
    <row r="446" spans="1:10" x14ac:dyDescent="0.2">
      <c r="A446" s="11">
        <v>44138</v>
      </c>
      <c r="B446" s="7" t="s">
        <v>361</v>
      </c>
      <c r="C446" s="12">
        <v>7953</v>
      </c>
      <c r="D446" s="7" t="s">
        <v>67</v>
      </c>
      <c r="E446" s="7" t="s">
        <v>107</v>
      </c>
      <c r="G446" s="13" t="str">
        <f>VLOOKUP(E446,Cat!$A$1:$C$28,3,FALSE)</f>
        <v>Out</v>
      </c>
      <c r="I446" s="7">
        <f>IF(G446="Out",C446*-1,C446)</f>
        <v>-7953</v>
      </c>
    </row>
    <row r="447" spans="1:10" x14ac:dyDescent="0.2">
      <c r="A447" s="33">
        <v>44137</v>
      </c>
      <c r="B447" s="19" t="s">
        <v>169</v>
      </c>
      <c r="C447" s="12">
        <v>196423</v>
      </c>
      <c r="D447" s="13" t="s">
        <v>42</v>
      </c>
      <c r="E447" s="7" t="s">
        <v>125</v>
      </c>
      <c r="G447" s="13" t="str">
        <f>VLOOKUP(E447,Cat!$A$1:$C$28,3,FALSE)</f>
        <v>In</v>
      </c>
      <c r="I447" s="7">
        <f>IF(G447="Out",C447*-1,C447)</f>
        <v>196423</v>
      </c>
    </row>
    <row r="448" spans="1:10" x14ac:dyDescent="0.2">
      <c r="A448" s="33">
        <v>44137</v>
      </c>
      <c r="B448" s="19" t="s">
        <v>169</v>
      </c>
      <c r="C448" s="12">
        <v>2000</v>
      </c>
      <c r="D448" s="7" t="s">
        <v>153</v>
      </c>
      <c r="E448" s="7" t="s">
        <v>151</v>
      </c>
      <c r="G448" s="13" t="str">
        <f>VLOOKUP(E448,Cat!$A$1:$C$28,3,FALSE)</f>
        <v>Out</v>
      </c>
      <c r="I448" s="7">
        <f>IF(G448="Out",C448*-1,C448)</f>
        <v>-2000</v>
      </c>
    </row>
    <row r="449" spans="1:10" x14ac:dyDescent="0.2">
      <c r="A449" s="33">
        <v>44137</v>
      </c>
      <c r="B449" s="19" t="s">
        <v>169</v>
      </c>
      <c r="C449" s="12">
        <v>2000</v>
      </c>
      <c r="D449" s="13" t="s">
        <v>78</v>
      </c>
      <c r="E449" s="7" t="s">
        <v>158</v>
      </c>
      <c r="G449" s="13" t="str">
        <f>VLOOKUP(E449,Cat!$A$1:$C$28,3,FALSE)</f>
        <v>In</v>
      </c>
      <c r="I449" s="7">
        <f>IF(G449="Out",C449*-1,C449)</f>
        <v>2000</v>
      </c>
    </row>
    <row r="450" spans="1:10" x14ac:dyDescent="0.2">
      <c r="A450" s="11">
        <v>44136</v>
      </c>
      <c r="B450" s="7" t="s">
        <v>334</v>
      </c>
      <c r="C450" s="12">
        <v>10000</v>
      </c>
      <c r="D450" s="7" t="s">
        <v>67</v>
      </c>
      <c r="E450" s="7" t="s">
        <v>261</v>
      </c>
      <c r="G450" s="13" t="str">
        <f>VLOOKUP(E450,Cat!$A$1:$C$28,3,FALSE)</f>
        <v>In</v>
      </c>
      <c r="I450" s="7">
        <f>IF(G450="Out",C450*-1,C450)</f>
        <v>10000</v>
      </c>
    </row>
    <row r="451" spans="1:10" x14ac:dyDescent="0.2">
      <c r="A451" s="33">
        <v>44136</v>
      </c>
      <c r="B451" s="21" t="s">
        <v>22</v>
      </c>
      <c r="C451" s="12">
        <v>24200</v>
      </c>
      <c r="D451" s="7" t="s">
        <v>42</v>
      </c>
      <c r="E451" s="7" t="s">
        <v>151</v>
      </c>
      <c r="G451" s="13" t="str">
        <f>VLOOKUP(E451,Cat!$A$1:$C$28,3,FALSE)</f>
        <v>Out</v>
      </c>
      <c r="I451" s="7">
        <f>IF(G451="Out",C451*-1,C451)</f>
        <v>-24200</v>
      </c>
    </row>
    <row r="452" spans="1:10" x14ac:dyDescent="0.2">
      <c r="A452" s="11">
        <v>44136</v>
      </c>
      <c r="B452" s="7" t="s">
        <v>342</v>
      </c>
      <c r="C452" s="12">
        <v>593</v>
      </c>
      <c r="D452" s="7" t="s">
        <v>67</v>
      </c>
      <c r="E452" s="7" t="s">
        <v>106</v>
      </c>
      <c r="G452" s="13" t="str">
        <f>VLOOKUP(E452,Cat!$A$1:$C$28,3,FALSE)</f>
        <v>Out</v>
      </c>
      <c r="I452" s="7">
        <f>IF(G452="Out",C452*-1,C452)</f>
        <v>-593</v>
      </c>
    </row>
    <row r="453" spans="1:10" x14ac:dyDescent="0.2">
      <c r="A453" s="11">
        <v>44136</v>
      </c>
      <c r="B453" s="7" t="s">
        <v>355</v>
      </c>
      <c r="C453" s="12">
        <v>130</v>
      </c>
      <c r="D453" s="7" t="s">
        <v>67</v>
      </c>
      <c r="E453" s="7" t="s">
        <v>106</v>
      </c>
      <c r="G453" s="13" t="str">
        <f>VLOOKUP(E453,Cat!$A$1:$C$28,3,FALSE)</f>
        <v>Out</v>
      </c>
      <c r="I453" s="7">
        <f>IF(G453="Out",C453*-1,C453)</f>
        <v>-130</v>
      </c>
    </row>
    <row r="454" spans="1:10" x14ac:dyDescent="0.2">
      <c r="A454" s="17">
        <v>44135</v>
      </c>
      <c r="B454" s="21" t="s">
        <v>22</v>
      </c>
      <c r="C454" s="12">
        <v>22000</v>
      </c>
      <c r="D454" s="7" t="s">
        <v>42</v>
      </c>
      <c r="E454" s="7" t="s">
        <v>151</v>
      </c>
      <c r="G454" s="13" t="str">
        <f>VLOOKUP(E454,Cat!$A$1:$C$28,3,FALSE)</f>
        <v>Out</v>
      </c>
      <c r="I454" s="7">
        <f>IF(G454="Out",C454*-1,C454)</f>
        <v>-22000</v>
      </c>
    </row>
    <row r="455" spans="1:10" x14ac:dyDescent="0.2">
      <c r="A455" s="17">
        <v>44135</v>
      </c>
      <c r="B455" s="21" t="s">
        <v>22</v>
      </c>
      <c r="C455" s="12">
        <v>97</v>
      </c>
      <c r="D455" s="13" t="s">
        <v>7</v>
      </c>
      <c r="E455" s="7" t="s">
        <v>125</v>
      </c>
      <c r="F455" s="13" t="s">
        <v>37</v>
      </c>
      <c r="G455" s="13" t="str">
        <f>VLOOKUP(E455,Cat!$A$1:$C$28,3,FALSE)</f>
        <v>In</v>
      </c>
      <c r="I455" s="7">
        <f>IF(G455="Out",C455*-1,C455)</f>
        <v>97</v>
      </c>
    </row>
    <row r="456" spans="1:10" x14ac:dyDescent="0.2">
      <c r="A456" s="17">
        <v>44135</v>
      </c>
      <c r="B456" s="21" t="s">
        <v>22</v>
      </c>
      <c r="C456" s="12">
        <v>97</v>
      </c>
      <c r="D456" s="13" t="s">
        <v>119</v>
      </c>
      <c r="E456" s="7" t="s">
        <v>129</v>
      </c>
      <c r="F456" s="13" t="s">
        <v>36</v>
      </c>
      <c r="G456" s="13" t="str">
        <f>VLOOKUP(E456,Cat!$A$1:$C$28,3,FALSE)</f>
        <v>Out</v>
      </c>
      <c r="I456" s="7">
        <f>IF(G456="Out",C456*-1,C456)</f>
        <v>-97</v>
      </c>
    </row>
    <row r="457" spans="1:10" x14ac:dyDescent="0.2">
      <c r="A457" s="17">
        <v>44135</v>
      </c>
      <c r="B457" s="22" t="str">
        <f>CONCATENATE("Meo 2020.",TEXT(MONTH(A457),"00"))</f>
        <v>Meo 2020.10</v>
      </c>
      <c r="C457" s="12">
        <v>10000</v>
      </c>
      <c r="D457" s="7" t="s">
        <v>148</v>
      </c>
      <c r="E457" s="7" t="s">
        <v>149</v>
      </c>
      <c r="G457" s="13" t="str">
        <f>VLOOKUP(E457,Cat!$A$1:$C$28,3,FALSE)</f>
        <v>In</v>
      </c>
      <c r="I457" s="7">
        <f>IF(G457="Out",C457*-1,C457)</f>
        <v>10000</v>
      </c>
    </row>
    <row r="458" spans="1:10" x14ac:dyDescent="0.2">
      <c r="A458" s="17">
        <v>44135</v>
      </c>
      <c r="B458" s="22" t="str">
        <f>CONCATENATE("Meo 2020.",TEXT(MONTH(A458),"00"))</f>
        <v>Meo 2020.10</v>
      </c>
      <c r="C458" s="12">
        <v>10000</v>
      </c>
      <c r="D458" s="13" t="s">
        <v>119</v>
      </c>
      <c r="E458" s="7" t="s">
        <v>157</v>
      </c>
      <c r="G458" s="13" t="str">
        <f>VLOOKUP(E458,Cat!$A$1:$C$28,3,FALSE)</f>
        <v>Out</v>
      </c>
      <c r="I458" s="7">
        <f>IF(G458="Out",C458*-1,C458)</f>
        <v>-10000</v>
      </c>
    </row>
    <row r="459" spans="1:10" x14ac:dyDescent="0.2">
      <c r="A459" s="17">
        <v>44135</v>
      </c>
      <c r="B459" s="19" t="s">
        <v>31</v>
      </c>
      <c r="C459" s="12">
        <v>340681</v>
      </c>
      <c r="D459" s="13" t="s">
        <v>119</v>
      </c>
      <c r="E459" s="7" t="s">
        <v>151</v>
      </c>
      <c r="G459" s="13" t="str">
        <f>VLOOKUP(E459,Cat!$A$1:$C$28,3,FALSE)</f>
        <v>Out</v>
      </c>
      <c r="I459" s="7">
        <f>IF(G459="Out",C459*-1,C459)</f>
        <v>-340681</v>
      </c>
    </row>
    <row r="460" spans="1:10" x14ac:dyDescent="0.2">
      <c r="A460" s="17">
        <v>44135</v>
      </c>
      <c r="B460" s="21" t="s">
        <v>176</v>
      </c>
      <c r="C460" s="12">
        <v>3000</v>
      </c>
      <c r="D460" s="7" t="s">
        <v>148</v>
      </c>
      <c r="E460" s="7" t="s">
        <v>156</v>
      </c>
      <c r="G460" s="13" t="str">
        <f>VLOOKUP(E460,Cat!$A$1:$C$28,3,FALSE)</f>
        <v>Out</v>
      </c>
      <c r="I460" s="7">
        <f>IF(G460="Out",C460*-1,C460)</f>
        <v>-3000</v>
      </c>
      <c r="J460" s="77" t="s">
        <v>214</v>
      </c>
    </row>
    <row r="461" spans="1:10" x14ac:dyDescent="0.2">
      <c r="A461" s="17">
        <v>44135</v>
      </c>
      <c r="B461" s="19" t="s">
        <v>31</v>
      </c>
      <c r="C461" s="12">
        <v>340681</v>
      </c>
      <c r="D461" s="46" t="s">
        <v>120</v>
      </c>
      <c r="E461" s="47" t="s">
        <v>125</v>
      </c>
      <c r="F461" s="47"/>
      <c r="G461" s="13" t="str">
        <f>VLOOKUP(E461,Cat!$A$1:$C$28,3,FALSE)</f>
        <v>In</v>
      </c>
      <c r="H461" s="47"/>
      <c r="I461" s="47">
        <f>IF(G461="Out",C461*-1,C461)</f>
        <v>340681</v>
      </c>
      <c r="J461" s="77" t="s">
        <v>214</v>
      </c>
    </row>
    <row r="462" spans="1:10" x14ac:dyDescent="0.2">
      <c r="A462" s="11">
        <v>44135</v>
      </c>
      <c r="B462" s="7" t="s">
        <v>367</v>
      </c>
      <c r="C462" s="12">
        <v>406</v>
      </c>
      <c r="D462" s="7" t="s">
        <v>67</v>
      </c>
      <c r="E462" s="7" t="str">
        <f>VLOOKUP(B462,$K$624:$L$655,2,FALSE)</f>
        <v>Groceries</v>
      </c>
      <c r="G462" s="13" t="str">
        <f>VLOOKUP(E462,Cat!$A$1:$C$28,3,FALSE)</f>
        <v>Out</v>
      </c>
      <c r="I462" s="7">
        <f>IF(G462="Out",C462*-1,C462)</f>
        <v>-406</v>
      </c>
    </row>
    <row r="463" spans="1:10" x14ac:dyDescent="0.2">
      <c r="A463" s="11">
        <v>44135</v>
      </c>
      <c r="B463" s="7" t="s">
        <v>366</v>
      </c>
      <c r="C463" s="12">
        <v>232</v>
      </c>
      <c r="D463" s="7" t="s">
        <v>67</v>
      </c>
      <c r="E463" s="7" t="str">
        <f>VLOOKUP(B463,$K$624:$L$655,2,FALSE)</f>
        <v>Groceries</v>
      </c>
      <c r="G463" s="13" t="str">
        <f>VLOOKUP(E463,Cat!$A$1:$C$28,3,FALSE)</f>
        <v>Out</v>
      </c>
      <c r="I463" s="7">
        <f>IF(G463="Out",C463*-1,C463)</f>
        <v>-232</v>
      </c>
    </row>
    <row r="464" spans="1:10" x14ac:dyDescent="0.2">
      <c r="A464" s="11">
        <v>44134</v>
      </c>
      <c r="B464" s="7" t="s">
        <v>104</v>
      </c>
      <c r="C464" s="12">
        <v>6869</v>
      </c>
      <c r="D464" s="7" t="s">
        <v>67</v>
      </c>
      <c r="E464" s="7" t="str">
        <f>VLOOKUP(B464,$K$624:$L$655,2,FALSE)</f>
        <v>Utilities</v>
      </c>
      <c r="G464" s="13" t="str">
        <f>VLOOKUP(E464,Cat!$A$1:$C$28,3,FALSE)</f>
        <v>Out</v>
      </c>
      <c r="I464" s="7">
        <f>IF(G464="Out",C464*-1,C464)</f>
        <v>-6869</v>
      </c>
    </row>
    <row r="465" spans="1:9" x14ac:dyDescent="0.2">
      <c r="A465" s="11">
        <v>44134</v>
      </c>
      <c r="B465" s="7" t="s">
        <v>372</v>
      </c>
      <c r="C465" s="12">
        <v>3636</v>
      </c>
      <c r="D465" s="7" t="s">
        <v>67</v>
      </c>
      <c r="E465" s="7" t="str">
        <f>VLOOKUP(B465,$K$624:$L$655,2,FALSE)</f>
        <v>Groceries</v>
      </c>
      <c r="G465" s="13" t="str">
        <f>VLOOKUP(E465,Cat!$A$1:$C$28,3,FALSE)</f>
        <v>Out</v>
      </c>
      <c r="I465" s="7">
        <f>IF(G465="Out",C465*-1,C465)</f>
        <v>-3636</v>
      </c>
    </row>
    <row r="466" spans="1:9" x14ac:dyDescent="0.2">
      <c r="A466" s="11">
        <v>44134</v>
      </c>
      <c r="B466" s="7" t="s">
        <v>366</v>
      </c>
      <c r="C466" s="12">
        <v>2271</v>
      </c>
      <c r="D466" s="7" t="s">
        <v>67</v>
      </c>
      <c r="E466" s="7" t="str">
        <f>VLOOKUP(B466,$K$624:$L$655,2,FALSE)</f>
        <v>Groceries</v>
      </c>
      <c r="G466" s="13" t="str">
        <f>VLOOKUP(E466,Cat!$A$1:$C$28,3,FALSE)</f>
        <v>Out</v>
      </c>
      <c r="I466" s="7">
        <f>IF(G466="Out",C466*-1,C466)</f>
        <v>-2271</v>
      </c>
    </row>
    <row r="467" spans="1:9" x14ac:dyDescent="0.2">
      <c r="A467" s="11">
        <v>44134</v>
      </c>
      <c r="B467" s="7" t="s">
        <v>391</v>
      </c>
      <c r="C467" s="12">
        <v>1162</v>
      </c>
      <c r="D467" s="7" t="s">
        <v>67</v>
      </c>
      <c r="E467" s="7" t="str">
        <f>VLOOKUP(B467,$K$624:$L$655,2,FALSE)</f>
        <v>Eating Out</v>
      </c>
      <c r="G467" s="13" t="str">
        <f>VLOOKUP(E467,Cat!$A$1:$C$28,3,FALSE)</f>
        <v>Out</v>
      </c>
      <c r="I467" s="7">
        <f>IF(G467="Out",C467*-1,C467)</f>
        <v>-1162</v>
      </c>
    </row>
    <row r="468" spans="1:9" x14ac:dyDescent="0.2">
      <c r="A468" s="11">
        <v>44134</v>
      </c>
      <c r="B468" s="7" t="s">
        <v>395</v>
      </c>
      <c r="C468" s="12">
        <v>5000</v>
      </c>
      <c r="D468" s="7" t="s">
        <v>67</v>
      </c>
      <c r="E468" s="7" t="str">
        <f>VLOOKUP(B468,$K$624:$L$682,2,FALSE)</f>
        <v>Transfer In</v>
      </c>
      <c r="G468" s="13" t="str">
        <f>VLOOKUP(E468,Cat!$A$1:$C$28,3,FALSE)</f>
        <v>In</v>
      </c>
      <c r="I468" s="7">
        <f>IF(G468="Out",C468*-1,C468)</f>
        <v>5000</v>
      </c>
    </row>
    <row r="469" spans="1:9" x14ac:dyDescent="0.2">
      <c r="A469" s="89">
        <v>44134</v>
      </c>
      <c r="B469" s="7" t="s">
        <v>397</v>
      </c>
      <c r="C469" s="12">
        <v>406</v>
      </c>
      <c r="D469" s="7" t="s">
        <v>67</v>
      </c>
      <c r="E469" s="7" t="str">
        <f>VLOOKUP(B469,$K$624:$L$682,2,FALSE)</f>
        <v>Bonus</v>
      </c>
      <c r="G469" s="13" t="str">
        <f>VLOOKUP(E469,Cat!$A$1:$C$28,3,FALSE)</f>
        <v>In</v>
      </c>
      <c r="I469" s="7">
        <f>IF(G469="Out",C469*-1,C469)</f>
        <v>406</v>
      </c>
    </row>
    <row r="470" spans="1:9" x14ac:dyDescent="0.2">
      <c r="A470" s="11">
        <v>44133</v>
      </c>
      <c r="B470" s="7" t="s">
        <v>366</v>
      </c>
      <c r="C470" s="12">
        <v>254</v>
      </c>
      <c r="D470" s="7" t="s">
        <v>67</v>
      </c>
      <c r="E470" s="7" t="str">
        <f>VLOOKUP(B470,$K$624:$L$655,2,FALSE)</f>
        <v>Groceries</v>
      </c>
      <c r="G470" s="13" t="str">
        <f>VLOOKUP(E470,Cat!$A$1:$C$28,3,FALSE)</f>
        <v>Out</v>
      </c>
      <c r="I470" s="7">
        <f>IF(G470="Out",C470*-1,C470)</f>
        <v>-254</v>
      </c>
    </row>
    <row r="471" spans="1:9" x14ac:dyDescent="0.2">
      <c r="A471" s="11">
        <v>44133</v>
      </c>
      <c r="B471" s="7" t="s">
        <v>366</v>
      </c>
      <c r="C471" s="12">
        <v>351</v>
      </c>
      <c r="D471" s="7" t="s">
        <v>67</v>
      </c>
      <c r="E471" s="7" t="str">
        <f>VLOOKUP(B471,$K$624:$L$655,2,FALSE)</f>
        <v>Groceries</v>
      </c>
      <c r="G471" s="13" t="str">
        <f>VLOOKUP(E471,Cat!$A$1:$C$28,3,FALSE)</f>
        <v>Out</v>
      </c>
      <c r="I471" s="7">
        <f>IF(G471="Out",C471*-1,C471)</f>
        <v>-351</v>
      </c>
    </row>
    <row r="472" spans="1:9" x14ac:dyDescent="0.2">
      <c r="A472" s="11">
        <v>44133</v>
      </c>
      <c r="B472" s="7" t="s">
        <v>378</v>
      </c>
      <c r="C472" s="12">
        <v>1080</v>
      </c>
      <c r="D472" s="7" t="s">
        <v>67</v>
      </c>
      <c r="E472" s="7" t="str">
        <f>VLOOKUP(B472,$K$624:$L$655,2,FALSE)</f>
        <v>Groceries</v>
      </c>
      <c r="G472" s="13" t="str">
        <f>VLOOKUP(E472,Cat!$A$1:$C$28,3,FALSE)</f>
        <v>Out</v>
      </c>
      <c r="I472" s="7">
        <f>IF(G472="Out",C472*-1,C472)</f>
        <v>-1080</v>
      </c>
    </row>
    <row r="473" spans="1:9" x14ac:dyDescent="0.2">
      <c r="A473" s="11">
        <v>44133</v>
      </c>
      <c r="B473" s="7" t="s">
        <v>367</v>
      </c>
      <c r="C473" s="12">
        <v>419</v>
      </c>
      <c r="D473" s="7" t="s">
        <v>67</v>
      </c>
      <c r="E473" s="7" t="str">
        <f>VLOOKUP(B473,$K$624:$L$655,2,FALSE)</f>
        <v>Groceries</v>
      </c>
      <c r="G473" s="13" t="str">
        <f>VLOOKUP(E473,Cat!$A$1:$C$28,3,FALSE)</f>
        <v>Out</v>
      </c>
      <c r="I473" s="7">
        <f>IF(G473="Out",C473*-1,C473)</f>
        <v>-419</v>
      </c>
    </row>
    <row r="474" spans="1:9" x14ac:dyDescent="0.2">
      <c r="A474" s="11">
        <v>44133</v>
      </c>
      <c r="B474" s="7" t="s">
        <v>390</v>
      </c>
      <c r="C474" s="12">
        <v>140</v>
      </c>
      <c r="D474" s="7" t="s">
        <v>67</v>
      </c>
      <c r="E474" s="7" t="str">
        <f>VLOOKUP(B474,$K$624:$L$655,2,FALSE)</f>
        <v>Household Supplies</v>
      </c>
      <c r="G474" s="13" t="str">
        <f>VLOOKUP(E474,Cat!$A$1:$C$28,3,FALSE)</f>
        <v>Out</v>
      </c>
      <c r="I474" s="7">
        <f>IF(G474="Out",C474*-1,C474)</f>
        <v>-140</v>
      </c>
    </row>
    <row r="475" spans="1:9" x14ac:dyDescent="0.2">
      <c r="A475" s="11">
        <v>44133</v>
      </c>
      <c r="B475" s="7" t="s">
        <v>395</v>
      </c>
      <c r="C475" s="12">
        <v>10000</v>
      </c>
      <c r="D475" s="7" t="s">
        <v>67</v>
      </c>
      <c r="E475" s="7" t="str">
        <f>VLOOKUP(B475,$K$624:$L$682,2,FALSE)</f>
        <v>Transfer In</v>
      </c>
      <c r="G475" s="13" t="str">
        <f>VLOOKUP(E475,Cat!$A$1:$C$28,3,FALSE)</f>
        <v>In</v>
      </c>
      <c r="I475" s="7">
        <f>IF(G475="Out",C475*-1,C475)</f>
        <v>10000</v>
      </c>
    </row>
    <row r="476" spans="1:9" x14ac:dyDescent="0.2">
      <c r="A476" s="17">
        <v>44131</v>
      </c>
      <c r="B476" s="19" t="s">
        <v>160</v>
      </c>
      <c r="C476" s="12">
        <v>71210</v>
      </c>
      <c r="D476" s="13" t="s">
        <v>119</v>
      </c>
      <c r="E476" s="7" t="s">
        <v>123</v>
      </c>
      <c r="G476" s="13" t="str">
        <f>VLOOKUP(E476,Cat!$A$1:$C$28,3,FALSE)</f>
        <v>Out</v>
      </c>
      <c r="I476" s="7">
        <f>IF(G476="Out",C476*-1,C476)</f>
        <v>-71210</v>
      </c>
    </row>
    <row r="477" spans="1:9" x14ac:dyDescent="0.2">
      <c r="A477" s="17">
        <v>44131</v>
      </c>
      <c r="B477" s="19" t="s">
        <v>164</v>
      </c>
      <c r="C477" s="12">
        <v>70035</v>
      </c>
      <c r="D477" s="13" t="s">
        <v>119</v>
      </c>
      <c r="E477" s="7" t="s">
        <v>123</v>
      </c>
      <c r="G477" s="13" t="str">
        <f>VLOOKUP(E477,Cat!$A$1:$C$28,3,FALSE)</f>
        <v>Out</v>
      </c>
      <c r="I477" s="7">
        <f>IF(G477="Out",C477*-1,C477)</f>
        <v>-70035</v>
      </c>
    </row>
    <row r="478" spans="1:9" x14ac:dyDescent="0.2">
      <c r="A478" s="17">
        <v>44131</v>
      </c>
      <c r="B478" s="19" t="s">
        <v>164</v>
      </c>
      <c r="C478" s="12">
        <v>9130</v>
      </c>
      <c r="D478" s="7" t="s">
        <v>148</v>
      </c>
      <c r="E478" s="7" t="s">
        <v>123</v>
      </c>
      <c r="G478" s="13" t="str">
        <f>VLOOKUP(E478,Cat!$A$1:$C$28,3,FALSE)</f>
        <v>Out</v>
      </c>
      <c r="I478" s="7">
        <f>IF(G478="Out",C478*-1,C478)</f>
        <v>-9130</v>
      </c>
    </row>
    <row r="479" spans="1:9" x14ac:dyDescent="0.2">
      <c r="A479" s="11">
        <v>44131</v>
      </c>
      <c r="B479" s="7" t="s">
        <v>101</v>
      </c>
      <c r="C479" s="12">
        <v>203</v>
      </c>
      <c r="D479" s="7" t="s">
        <v>67</v>
      </c>
      <c r="E479" s="7" t="str">
        <f>VLOOKUP(B479,$K$624:$L$655,2,FALSE)</f>
        <v>Household Supplies</v>
      </c>
      <c r="G479" s="13" t="str">
        <f>VLOOKUP(E479,Cat!$A$1:$C$28,3,FALSE)</f>
        <v>Out</v>
      </c>
      <c r="I479" s="7">
        <f>IF(G479="Out",C479*-1,C479)</f>
        <v>-203</v>
      </c>
    </row>
    <row r="480" spans="1:9" x14ac:dyDescent="0.2">
      <c r="A480" s="17">
        <v>44130</v>
      </c>
      <c r="B480" s="19" t="s">
        <v>180</v>
      </c>
      <c r="C480" s="12">
        <v>8122</v>
      </c>
      <c r="D480" s="13" t="s">
        <v>119</v>
      </c>
      <c r="E480" s="7" t="s">
        <v>123</v>
      </c>
      <c r="G480" s="13" t="str">
        <f>VLOOKUP(E480,Cat!$A$1:$C$28,3,FALSE)</f>
        <v>Out</v>
      </c>
      <c r="I480" s="7">
        <f>IF(G480="Out",C480*-1,C480)</f>
        <v>-8122</v>
      </c>
    </row>
    <row r="481" spans="1:10" x14ac:dyDescent="0.2">
      <c r="A481" s="17">
        <v>44130</v>
      </c>
      <c r="B481" s="19" t="s">
        <v>180</v>
      </c>
      <c r="C481" s="12">
        <v>321</v>
      </c>
      <c r="D481" s="7" t="s">
        <v>148</v>
      </c>
      <c r="E481" s="7" t="s">
        <v>123</v>
      </c>
      <c r="G481" s="13" t="str">
        <f>VLOOKUP(E481,Cat!$A$1:$C$28,3,FALSE)</f>
        <v>Out</v>
      </c>
      <c r="I481" s="7">
        <f>IF(G481="Out",C481*-1,C481)</f>
        <v>-321</v>
      </c>
    </row>
    <row r="482" spans="1:10" x14ac:dyDescent="0.2">
      <c r="A482" s="17">
        <v>44130</v>
      </c>
      <c r="B482" s="21" t="s">
        <v>175</v>
      </c>
      <c r="C482" s="12">
        <v>302200</v>
      </c>
      <c r="D482" s="13" t="s">
        <v>42</v>
      </c>
      <c r="E482" s="7" t="s">
        <v>151</v>
      </c>
      <c r="G482" s="13" t="str">
        <f>VLOOKUP(E482,Cat!$A$1:$C$28,3,FALSE)</f>
        <v>Out</v>
      </c>
      <c r="I482" s="7">
        <f>IF(G482="Out",C482*-1,C482)</f>
        <v>-302200</v>
      </c>
      <c r="J482" s="3"/>
    </row>
    <row r="483" spans="1:10" x14ac:dyDescent="0.2">
      <c r="A483" s="17">
        <v>44130</v>
      </c>
      <c r="B483" s="21" t="s">
        <v>175</v>
      </c>
      <c r="C483" s="12">
        <v>1338</v>
      </c>
      <c r="D483" s="13" t="s">
        <v>119</v>
      </c>
      <c r="E483" s="7" t="s">
        <v>156</v>
      </c>
      <c r="G483" s="13" t="str">
        <f>VLOOKUP(E483,Cat!$A$1:$C$28,3,FALSE)</f>
        <v>Out</v>
      </c>
      <c r="I483" s="7">
        <f>IF(G483="Out",C483*-1,C483)</f>
        <v>-1338</v>
      </c>
    </row>
    <row r="484" spans="1:10" x14ac:dyDescent="0.2">
      <c r="A484" s="17">
        <v>44130</v>
      </c>
      <c r="B484" s="21" t="s">
        <v>175</v>
      </c>
      <c r="C484" s="12">
        <v>1338</v>
      </c>
      <c r="D484" s="7" t="s">
        <v>153</v>
      </c>
      <c r="E484" s="7" t="s">
        <v>125</v>
      </c>
      <c r="G484" s="13" t="str">
        <f>VLOOKUP(E484,Cat!$A$1:$C$28,3,FALSE)</f>
        <v>In</v>
      </c>
      <c r="I484" s="7">
        <f>IF(G484="Out",C484*-1,C484)</f>
        <v>1338</v>
      </c>
    </row>
    <row r="485" spans="1:10" x14ac:dyDescent="0.2">
      <c r="A485" s="11">
        <v>44130</v>
      </c>
      <c r="B485" s="7" t="s">
        <v>389</v>
      </c>
      <c r="C485" s="12">
        <v>3780</v>
      </c>
      <c r="D485" s="7" t="s">
        <v>67</v>
      </c>
      <c r="E485" s="7" t="str">
        <f>VLOOKUP(B485,$K$624:$L$655,2,FALSE)</f>
        <v>Medical</v>
      </c>
      <c r="G485" s="13" t="str">
        <f>VLOOKUP(E485,Cat!$A$1:$C$28,3,FALSE)</f>
        <v>Out</v>
      </c>
      <c r="I485" s="7">
        <f>IF(G485="Out",C485*-1,C485)</f>
        <v>-3780</v>
      </c>
    </row>
    <row r="486" spans="1:10" x14ac:dyDescent="0.2">
      <c r="A486" s="17">
        <v>44129</v>
      </c>
      <c r="B486" s="22" t="str">
        <f>CONCATENATE("House rental 2020.",TEXT(MONTH(A486),"00"))</f>
        <v>House rental 2020.10</v>
      </c>
      <c r="C486" s="12">
        <v>121000</v>
      </c>
      <c r="D486" s="13" t="s">
        <v>119</v>
      </c>
      <c r="E486" s="7" t="s">
        <v>47</v>
      </c>
      <c r="G486" s="13" t="str">
        <f>VLOOKUP(E486,Cat!$A$1:$C$28,3,FALSE)</f>
        <v>Out</v>
      </c>
      <c r="I486" s="7">
        <f>IF(G486="Out",C486*-1,C486)</f>
        <v>-121000</v>
      </c>
    </row>
    <row r="487" spans="1:10" x14ac:dyDescent="0.2">
      <c r="A487" s="11">
        <v>44128</v>
      </c>
      <c r="B487" s="7" t="s">
        <v>378</v>
      </c>
      <c r="C487" s="12">
        <v>734</v>
      </c>
      <c r="D487" s="7" t="s">
        <v>67</v>
      </c>
      <c r="E487" s="7" t="str">
        <f>VLOOKUP(B487,$K$624:$L$655,2,FALSE)</f>
        <v>Groceries</v>
      </c>
      <c r="G487" s="13" t="str">
        <f>VLOOKUP(E487,Cat!$A$1:$C$28,3,FALSE)</f>
        <v>Out</v>
      </c>
      <c r="I487" s="7">
        <f>IF(G487="Out",C487*-1,C487)</f>
        <v>-734</v>
      </c>
    </row>
    <row r="488" spans="1:10" x14ac:dyDescent="0.2">
      <c r="A488" s="17">
        <v>44127</v>
      </c>
      <c r="B488" s="22" t="str">
        <f>CONCATENATE("Salary JP 2020.",TEXT(MONTH(A488),"00"))</f>
        <v>Salary JP 2020.10</v>
      </c>
      <c r="C488" s="12">
        <v>579566</v>
      </c>
      <c r="D488" s="13" t="s">
        <v>119</v>
      </c>
      <c r="E488" s="7" t="s">
        <v>133</v>
      </c>
      <c r="G488" s="13" t="str">
        <f>VLOOKUP(E488,Cat!$A$1:$C$28,3,FALSE)</f>
        <v>In</v>
      </c>
      <c r="I488" s="7">
        <f>IF(G488="Out",C488*-1,C488)</f>
        <v>579566</v>
      </c>
    </row>
    <row r="489" spans="1:10" x14ac:dyDescent="0.2">
      <c r="A489" s="17">
        <v>44126</v>
      </c>
      <c r="B489" s="21" t="s">
        <v>70</v>
      </c>
      <c r="C489" s="12">
        <v>365904</v>
      </c>
      <c r="D489" s="13" t="s">
        <v>42</v>
      </c>
      <c r="E489" s="7" t="s">
        <v>110</v>
      </c>
      <c r="G489" s="13" t="str">
        <f>VLOOKUP(E489,Cat!$A$1:$C$28,3,FALSE)</f>
        <v>In</v>
      </c>
      <c r="I489" s="7">
        <f>IF(G489="Out",C489*-1,C489)</f>
        <v>365904</v>
      </c>
    </row>
    <row r="490" spans="1:10" x14ac:dyDescent="0.2">
      <c r="A490" s="11">
        <v>44126</v>
      </c>
      <c r="B490" s="7" t="s">
        <v>366</v>
      </c>
      <c r="C490" s="12">
        <v>233</v>
      </c>
      <c r="D490" s="7" t="s">
        <v>67</v>
      </c>
      <c r="E490" s="7" t="str">
        <f>VLOOKUP(B490,$K$624:$L$655,2,FALSE)</f>
        <v>Groceries</v>
      </c>
      <c r="G490" s="13" t="str">
        <f>VLOOKUP(E490,Cat!$A$1:$C$28,3,FALSE)</f>
        <v>Out</v>
      </c>
      <c r="I490" s="7">
        <f>IF(G490="Out",C490*-1,C490)</f>
        <v>-233</v>
      </c>
    </row>
    <row r="491" spans="1:10" x14ac:dyDescent="0.2">
      <c r="A491" s="11">
        <v>44125</v>
      </c>
      <c r="B491" s="7" t="s">
        <v>366</v>
      </c>
      <c r="C491" s="12">
        <v>635</v>
      </c>
      <c r="D491" s="7" t="s">
        <v>67</v>
      </c>
      <c r="E491" s="7" t="str">
        <f>VLOOKUP(B491,$K$624:$L$655,2,FALSE)</f>
        <v>Groceries</v>
      </c>
      <c r="G491" s="13" t="str">
        <f>VLOOKUP(E491,Cat!$A$1:$C$28,3,FALSE)</f>
        <v>Out</v>
      </c>
      <c r="I491" s="7">
        <f>IF(G491="Out",C491*-1,C491)</f>
        <v>-635</v>
      </c>
    </row>
    <row r="492" spans="1:10" x14ac:dyDescent="0.2">
      <c r="A492" s="11">
        <v>44125</v>
      </c>
      <c r="B492" s="7" t="s">
        <v>389</v>
      </c>
      <c r="C492" s="12">
        <v>3850</v>
      </c>
      <c r="D492" s="7" t="s">
        <v>67</v>
      </c>
      <c r="E492" s="7" t="str">
        <f>VLOOKUP(B492,$K$624:$L$655,2,FALSE)</f>
        <v>Medical</v>
      </c>
      <c r="G492" s="13" t="str">
        <f>VLOOKUP(E492,Cat!$A$1:$C$28,3,FALSE)</f>
        <v>Out</v>
      </c>
      <c r="I492" s="7">
        <f>IF(G492="Out",C492*-1,C492)</f>
        <v>-3850</v>
      </c>
      <c r="J492" s="31" t="s">
        <v>214</v>
      </c>
    </row>
    <row r="493" spans="1:10" x14ac:dyDescent="0.2">
      <c r="A493" s="11">
        <v>44125</v>
      </c>
      <c r="B493" s="7" t="s">
        <v>395</v>
      </c>
      <c r="C493" s="12">
        <v>10000</v>
      </c>
      <c r="D493" s="7" t="s">
        <v>67</v>
      </c>
      <c r="E493" s="7" t="str">
        <f>VLOOKUP(B493,$K$624:$L$682,2,FALSE)</f>
        <v>Transfer In</v>
      </c>
      <c r="G493" s="13" t="str">
        <f>VLOOKUP(E493,Cat!$A$1:$C$28,3,FALSE)</f>
        <v>In</v>
      </c>
      <c r="I493" s="7">
        <f>IF(G493="Out",C493*-1,C493)</f>
        <v>10000</v>
      </c>
      <c r="J493" s="31" t="s">
        <v>214</v>
      </c>
    </row>
    <row r="494" spans="1:10" x14ac:dyDescent="0.2">
      <c r="A494" s="11">
        <v>44124</v>
      </c>
      <c r="B494" s="7" t="s">
        <v>379</v>
      </c>
      <c r="C494" s="12">
        <v>2772</v>
      </c>
      <c r="D494" s="7" t="s">
        <v>67</v>
      </c>
      <c r="E494" s="7" t="str">
        <f>VLOOKUP(B494,$K$624:$L$655,2,FALSE)</f>
        <v>Eating Out</v>
      </c>
      <c r="G494" s="13" t="str">
        <f>VLOOKUP(E494,Cat!$A$1:$C$28,3,FALSE)</f>
        <v>Out</v>
      </c>
      <c r="I494" s="7">
        <f>IF(G494="Out",C494*-1,C494)</f>
        <v>-2772</v>
      </c>
    </row>
    <row r="495" spans="1:10" x14ac:dyDescent="0.2">
      <c r="A495" s="11">
        <v>44124</v>
      </c>
      <c r="B495" s="7" t="s">
        <v>368</v>
      </c>
      <c r="C495" s="12">
        <v>605</v>
      </c>
      <c r="D495" s="7" t="s">
        <v>67</v>
      </c>
      <c r="E495" s="7" t="str">
        <f>VLOOKUP(B495,$K$624:$L$655,2,FALSE)</f>
        <v>Eating Out</v>
      </c>
      <c r="G495" s="13" t="str">
        <f>VLOOKUP(E495,Cat!$A$1:$C$28,3,FALSE)</f>
        <v>Out</v>
      </c>
      <c r="I495" s="7">
        <f>IF(G495="Out",C495*-1,C495)</f>
        <v>-605</v>
      </c>
    </row>
    <row r="496" spans="1:10" x14ac:dyDescent="0.2">
      <c r="A496" s="11">
        <v>44124</v>
      </c>
      <c r="B496" s="7" t="s">
        <v>389</v>
      </c>
      <c r="C496" s="12">
        <v>4620</v>
      </c>
      <c r="D496" s="7" t="s">
        <v>67</v>
      </c>
      <c r="E496" s="7" t="str">
        <f>VLOOKUP(B496,$K$624:$L$655,2,FALSE)</f>
        <v>Medical</v>
      </c>
      <c r="G496" s="13" t="str">
        <f>VLOOKUP(E496,Cat!$A$1:$C$28,3,FALSE)</f>
        <v>Out</v>
      </c>
      <c r="I496" s="7">
        <f>IF(G496="Out",C496*-1,C496)</f>
        <v>-4620</v>
      </c>
    </row>
    <row r="497" spans="1:10" x14ac:dyDescent="0.2">
      <c r="A497" s="89">
        <v>44124</v>
      </c>
      <c r="B497" s="7" t="s">
        <v>395</v>
      </c>
      <c r="C497" s="12">
        <v>10000</v>
      </c>
      <c r="D497" s="7" t="s">
        <v>67</v>
      </c>
      <c r="E497" s="7" t="str">
        <f>VLOOKUP(B497,$K$624:$L$682,2,FALSE)</f>
        <v>Transfer In</v>
      </c>
      <c r="G497" s="13" t="str">
        <f>VLOOKUP(E497,Cat!$A$1:$C$28,3,FALSE)</f>
        <v>In</v>
      </c>
      <c r="I497" s="7">
        <f>IF(G497="Out",C497*-1,C497)</f>
        <v>10000</v>
      </c>
      <c r="J497" s="77" t="s">
        <v>263</v>
      </c>
    </row>
    <row r="498" spans="1:10" x14ac:dyDescent="0.2">
      <c r="A498" s="11">
        <v>44123</v>
      </c>
      <c r="B498" s="7" t="s">
        <v>380</v>
      </c>
      <c r="C498" s="12">
        <v>330</v>
      </c>
      <c r="D498" s="7" t="s">
        <v>67</v>
      </c>
      <c r="E498" s="7" t="str">
        <f>VLOOKUP(B498,$K$624:$L$655,2,FALSE)</f>
        <v>Household Supplies</v>
      </c>
      <c r="G498" s="13" t="str">
        <f>VLOOKUP(E498,Cat!$A$1:$C$28,3,FALSE)</f>
        <v>Out</v>
      </c>
      <c r="I498" s="7">
        <f>IF(G498="Out",C498*-1,C498)</f>
        <v>-330</v>
      </c>
    </row>
    <row r="499" spans="1:10" x14ac:dyDescent="0.2">
      <c r="A499" s="11">
        <v>44123</v>
      </c>
      <c r="B499" s="7" t="s">
        <v>384</v>
      </c>
      <c r="C499" s="12">
        <v>2972</v>
      </c>
      <c r="D499" s="7" t="s">
        <v>67</v>
      </c>
      <c r="E499" s="7" t="str">
        <f>VLOOKUP(B499,$K$624:$L$655,2,FALSE)</f>
        <v>Other Expense</v>
      </c>
      <c r="G499" s="13" t="str">
        <f>VLOOKUP(E499,Cat!$A$1:$C$28,3,FALSE)</f>
        <v>Out</v>
      </c>
      <c r="I499" s="7">
        <f>IF(G499="Out",C499*-1,C499)</f>
        <v>-2972</v>
      </c>
    </row>
    <row r="500" spans="1:10" x14ac:dyDescent="0.2">
      <c r="A500" s="17">
        <v>44122</v>
      </c>
      <c r="B500" s="21" t="s">
        <v>174</v>
      </c>
      <c r="C500" s="12">
        <v>227200</v>
      </c>
      <c r="D500" s="13" t="s">
        <v>42</v>
      </c>
      <c r="E500" s="7" t="s">
        <v>151</v>
      </c>
      <c r="G500" s="13" t="str">
        <f>VLOOKUP(E500,Cat!$A$1:$C$28,3,FALSE)</f>
        <v>Out</v>
      </c>
      <c r="I500" s="7">
        <f>IF(G500="Out",C500*-1,C500)</f>
        <v>-227200</v>
      </c>
      <c r="J500" s="77" t="s">
        <v>214</v>
      </c>
    </row>
    <row r="501" spans="1:10" x14ac:dyDescent="0.2">
      <c r="A501" s="17">
        <v>44122</v>
      </c>
      <c r="B501" s="21" t="s">
        <v>174</v>
      </c>
      <c r="C501" s="12">
        <v>1006</v>
      </c>
      <c r="D501" s="7" t="s">
        <v>153</v>
      </c>
      <c r="E501" s="7" t="s">
        <v>125</v>
      </c>
      <c r="G501" s="13" t="str">
        <f>VLOOKUP(E501,Cat!$A$1:$C$28,3,FALSE)</f>
        <v>In</v>
      </c>
      <c r="I501" s="7">
        <f>IF(G501="Out",C501*-1,C501)</f>
        <v>1006</v>
      </c>
    </row>
    <row r="502" spans="1:10" x14ac:dyDescent="0.2">
      <c r="A502" s="17">
        <v>44122</v>
      </c>
      <c r="B502" s="21" t="s">
        <v>174</v>
      </c>
      <c r="C502" s="12">
        <v>1006</v>
      </c>
      <c r="D502" s="13" t="s">
        <v>119</v>
      </c>
      <c r="E502" s="7" t="s">
        <v>181</v>
      </c>
      <c r="G502" s="13" t="str">
        <f>VLOOKUP(E502,Cat!$A$1:$C$28,3,FALSE)</f>
        <v>Out</v>
      </c>
      <c r="I502" s="7">
        <f>IF(G502="Out",C502*-1,C502)</f>
        <v>-1006</v>
      </c>
    </row>
    <row r="503" spans="1:10" x14ac:dyDescent="0.2">
      <c r="A503" s="11">
        <v>44122</v>
      </c>
      <c r="B503" s="7" t="s">
        <v>366</v>
      </c>
      <c r="C503" s="12">
        <v>347</v>
      </c>
      <c r="D503" s="7" t="s">
        <v>67</v>
      </c>
      <c r="E503" s="7" t="str">
        <f>VLOOKUP(B503,$K$624:$L$655,2,FALSE)</f>
        <v>Groceries</v>
      </c>
      <c r="G503" s="13" t="str">
        <f>VLOOKUP(E503,Cat!$A$1:$C$28,3,FALSE)</f>
        <v>Out</v>
      </c>
      <c r="I503" s="7">
        <f>IF(G503="Out",C503*-1,C503)</f>
        <v>-347</v>
      </c>
    </row>
    <row r="504" spans="1:10" x14ac:dyDescent="0.2">
      <c r="A504" s="11">
        <v>44122</v>
      </c>
      <c r="B504" s="7" t="s">
        <v>368</v>
      </c>
      <c r="C504" s="12">
        <v>363</v>
      </c>
      <c r="D504" s="7" t="s">
        <v>67</v>
      </c>
      <c r="E504" s="7" t="str">
        <f>VLOOKUP(B504,$K$624:$L$655,2,FALSE)</f>
        <v>Eating Out</v>
      </c>
      <c r="G504" s="13" t="str">
        <f>VLOOKUP(E504,Cat!$A$1:$C$28,3,FALSE)</f>
        <v>Out</v>
      </c>
      <c r="I504" s="7">
        <f>IF(G504="Out",C504*-1,C504)</f>
        <v>-363</v>
      </c>
    </row>
    <row r="505" spans="1:10" x14ac:dyDescent="0.2">
      <c r="A505" s="11">
        <v>44121</v>
      </c>
      <c r="B505" s="7" t="s">
        <v>384</v>
      </c>
      <c r="C505" s="12">
        <v>2847</v>
      </c>
      <c r="D505" s="7" t="s">
        <v>67</v>
      </c>
      <c r="E505" s="7" t="str">
        <f>VLOOKUP(B505,$K$624:$L$655,2,FALSE)</f>
        <v>Other Expense</v>
      </c>
      <c r="G505" s="13" t="str">
        <f>VLOOKUP(E505,Cat!$A$1:$C$28,3,FALSE)</f>
        <v>Out</v>
      </c>
      <c r="I505" s="7">
        <f>IF(G505="Out",C505*-1,C505)</f>
        <v>-2847</v>
      </c>
    </row>
    <row r="506" spans="1:10" x14ac:dyDescent="0.2">
      <c r="A506" s="11">
        <v>44121</v>
      </c>
      <c r="B506" s="7" t="s">
        <v>366</v>
      </c>
      <c r="C506" s="12">
        <v>253</v>
      </c>
      <c r="D506" s="7" t="s">
        <v>67</v>
      </c>
      <c r="E506" s="7" t="str">
        <f>VLOOKUP(B506,$K$624:$L$655,2,FALSE)</f>
        <v>Groceries</v>
      </c>
      <c r="G506" s="13" t="str">
        <f>VLOOKUP(E506,Cat!$A$1:$C$28,3,FALSE)</f>
        <v>Out</v>
      </c>
      <c r="I506" s="7">
        <f>IF(G506="Out",C506*-1,C506)</f>
        <v>-253</v>
      </c>
    </row>
    <row r="507" spans="1:10" x14ac:dyDescent="0.2">
      <c r="A507" s="11">
        <v>44120</v>
      </c>
      <c r="B507" s="7" t="s">
        <v>366</v>
      </c>
      <c r="C507" s="12">
        <v>2069</v>
      </c>
      <c r="D507" s="7" t="s">
        <v>67</v>
      </c>
      <c r="E507" s="7" t="str">
        <f>VLOOKUP(B507,$K$624:$L$655,2,FALSE)</f>
        <v>Groceries</v>
      </c>
      <c r="G507" s="13" t="str">
        <f>VLOOKUP(E507,Cat!$A$1:$C$28,3,FALSE)</f>
        <v>Out</v>
      </c>
      <c r="I507" s="7">
        <f>IF(G507="Out",C507*-1,C507)</f>
        <v>-2069</v>
      </c>
    </row>
    <row r="508" spans="1:10" x14ac:dyDescent="0.2">
      <c r="A508" s="11">
        <v>44120</v>
      </c>
      <c r="B508" s="7" t="s">
        <v>378</v>
      </c>
      <c r="C508" s="12">
        <v>562</v>
      </c>
      <c r="D508" s="7" t="s">
        <v>67</v>
      </c>
      <c r="E508" s="7" t="str">
        <f>VLOOKUP(B508,$K$624:$L$655,2,FALSE)</f>
        <v>Groceries</v>
      </c>
      <c r="G508" s="13" t="str">
        <f>VLOOKUP(E508,Cat!$A$1:$C$28,3,FALSE)</f>
        <v>Out</v>
      </c>
      <c r="I508" s="7">
        <f>IF(G508="Out",C508*-1,C508)</f>
        <v>-562</v>
      </c>
    </row>
    <row r="509" spans="1:10" x14ac:dyDescent="0.2">
      <c r="A509" s="11">
        <v>44120</v>
      </c>
      <c r="B509" s="7" t="s">
        <v>372</v>
      </c>
      <c r="C509" s="12">
        <v>3515</v>
      </c>
      <c r="D509" s="7" t="s">
        <v>67</v>
      </c>
      <c r="E509" s="7" t="str">
        <f>VLOOKUP(B509,$K$624:$L$655,2,FALSE)</f>
        <v>Groceries</v>
      </c>
      <c r="G509" s="13" t="str">
        <f>VLOOKUP(E509,Cat!$A$1:$C$28,3,FALSE)</f>
        <v>Out</v>
      </c>
      <c r="I509" s="7">
        <f>IF(G509="Out",C509*-1,C509)</f>
        <v>-3515</v>
      </c>
    </row>
    <row r="510" spans="1:10" x14ac:dyDescent="0.2">
      <c r="A510" s="89">
        <v>44120</v>
      </c>
      <c r="B510" s="7" t="s">
        <v>395</v>
      </c>
      <c r="C510" s="12">
        <v>10000</v>
      </c>
      <c r="D510" s="7" t="s">
        <v>67</v>
      </c>
      <c r="E510" s="7" t="str">
        <f>VLOOKUP(B510,$K$624:$L$682,2,FALSE)</f>
        <v>Transfer In</v>
      </c>
      <c r="G510" s="13" t="str">
        <f>VLOOKUP(E510,Cat!$A$1:$C$28,3,FALSE)</f>
        <v>In</v>
      </c>
      <c r="I510" s="7">
        <f>IF(G510="Out",C510*-1,C510)</f>
        <v>10000</v>
      </c>
    </row>
    <row r="511" spans="1:10" x14ac:dyDescent="0.2">
      <c r="A511" s="17">
        <v>44119</v>
      </c>
      <c r="B511" s="19" t="str">
        <f>CONCATENATE("Insurance (Meo) 2020.",TEXT(MONTH(A511),"00"))</f>
        <v>Insurance (Meo) 2020.10</v>
      </c>
      <c r="C511" s="12">
        <v>5000</v>
      </c>
      <c r="D511" s="13" t="s">
        <v>119</v>
      </c>
      <c r="E511" s="7" t="s">
        <v>122</v>
      </c>
      <c r="G511" s="13" t="str">
        <f>VLOOKUP(E511,Cat!$A$1:$C$28,3,FALSE)</f>
        <v>Out</v>
      </c>
      <c r="I511" s="7">
        <f>IF(G511="Out",C511*-1,C511)</f>
        <v>-5000</v>
      </c>
    </row>
    <row r="512" spans="1:10" x14ac:dyDescent="0.2">
      <c r="A512" s="17">
        <v>44119</v>
      </c>
      <c r="B512" s="19" t="s">
        <v>172</v>
      </c>
      <c r="C512" s="12">
        <v>60000</v>
      </c>
      <c r="D512" s="13" t="s">
        <v>119</v>
      </c>
      <c r="E512" s="7" t="s">
        <v>149</v>
      </c>
      <c r="G512" s="13" t="str">
        <f>VLOOKUP(E512,Cat!$A$1:$C$28,3,FALSE)</f>
        <v>In</v>
      </c>
      <c r="I512" s="7">
        <f>IF(G512="Out",C512*-1,C512)</f>
        <v>60000</v>
      </c>
    </row>
    <row r="513" spans="1:9" x14ac:dyDescent="0.2">
      <c r="A513" s="17">
        <v>44119</v>
      </c>
      <c r="B513" s="7" t="s">
        <v>288</v>
      </c>
      <c r="C513" s="12">
        <v>2000</v>
      </c>
      <c r="D513" s="7" t="s">
        <v>286</v>
      </c>
      <c r="E513" s="7" t="s">
        <v>163</v>
      </c>
      <c r="G513" s="13" t="str">
        <f>VLOOKUP(E513,Cat!$A$1:$C$28,3,FALSE)</f>
        <v>Out</v>
      </c>
      <c r="I513" s="7">
        <f>IF(G513="Out",C513*-1,C513)</f>
        <v>-2000</v>
      </c>
    </row>
    <row r="514" spans="1:9" x14ac:dyDescent="0.2">
      <c r="A514" s="17">
        <v>44119</v>
      </c>
      <c r="B514" s="7" t="s">
        <v>143</v>
      </c>
      <c r="C514" s="12">
        <v>33</v>
      </c>
      <c r="D514" s="7" t="s">
        <v>286</v>
      </c>
      <c r="E514" s="7" t="s">
        <v>150</v>
      </c>
      <c r="G514" s="13" t="str">
        <f>VLOOKUP(E514,Cat!$A$1:$C$28,3,FALSE)</f>
        <v>In</v>
      </c>
      <c r="I514" s="7">
        <f>IF(G514="Out",C514*-1,C514)</f>
        <v>33</v>
      </c>
    </row>
    <row r="515" spans="1:9" x14ac:dyDescent="0.2">
      <c r="A515" s="11">
        <v>44118</v>
      </c>
      <c r="B515" s="7" t="s">
        <v>138</v>
      </c>
      <c r="C515" s="12">
        <v>1298</v>
      </c>
      <c r="D515" s="7" t="s">
        <v>67</v>
      </c>
      <c r="E515" s="7" t="str">
        <f>VLOOKUP(B515,$K$624:$L$655,2,FALSE)</f>
        <v>Fashion</v>
      </c>
      <c r="G515" s="13" t="str">
        <f>VLOOKUP(E515,Cat!$A$1:$C$28,3,FALSE)</f>
        <v>Out</v>
      </c>
      <c r="I515" s="7">
        <f>IF(G515="Out",C515*-1,C515)</f>
        <v>-1298</v>
      </c>
    </row>
    <row r="516" spans="1:9" x14ac:dyDescent="0.2">
      <c r="A516" s="11">
        <v>44118</v>
      </c>
      <c r="B516" s="7" t="s">
        <v>380</v>
      </c>
      <c r="C516" s="12">
        <v>990</v>
      </c>
      <c r="D516" s="7" t="s">
        <v>67</v>
      </c>
      <c r="E516" s="7" t="str">
        <f>VLOOKUP(B516,$K$624:$L$655,2,FALSE)</f>
        <v>Household Supplies</v>
      </c>
      <c r="G516" s="13" t="str">
        <f>VLOOKUP(E516,Cat!$A$1:$C$28,3,FALSE)</f>
        <v>Out</v>
      </c>
      <c r="I516" s="7">
        <f>IF(G516="Out",C516*-1,C516)</f>
        <v>-990</v>
      </c>
    </row>
    <row r="517" spans="1:9" x14ac:dyDescent="0.2">
      <c r="A517" s="11">
        <v>44117</v>
      </c>
      <c r="B517" s="7" t="s">
        <v>369</v>
      </c>
      <c r="C517" s="12">
        <v>649</v>
      </c>
      <c r="D517" s="7" t="s">
        <v>67</v>
      </c>
      <c r="E517" s="7" t="str">
        <f>VLOOKUP(B517,$K$624:$L$655,2,FALSE)</f>
        <v>Fashion</v>
      </c>
      <c r="G517" s="13" t="str">
        <f>VLOOKUP(E517,Cat!$A$1:$C$28,3,FALSE)</f>
        <v>Out</v>
      </c>
      <c r="I517" s="7">
        <f>IF(G517="Out",C517*-1,C517)</f>
        <v>-649</v>
      </c>
    </row>
    <row r="518" spans="1:9" x14ac:dyDescent="0.2">
      <c r="A518" s="11">
        <v>44117</v>
      </c>
      <c r="B518" s="7" t="s">
        <v>372</v>
      </c>
      <c r="C518" s="12">
        <v>3549</v>
      </c>
      <c r="D518" s="7" t="s">
        <v>67</v>
      </c>
      <c r="E518" s="7" t="str">
        <f>VLOOKUP(B518,$K$624:$L$655,2,FALSE)</f>
        <v>Groceries</v>
      </c>
      <c r="G518" s="13" t="str">
        <f>VLOOKUP(E518,Cat!$A$1:$C$28,3,FALSE)</f>
        <v>Out</v>
      </c>
      <c r="I518" s="7">
        <f>IF(G518="Out",C518*-1,C518)</f>
        <v>-3549</v>
      </c>
    </row>
    <row r="519" spans="1:9" x14ac:dyDescent="0.2">
      <c r="A519" s="11">
        <v>44116</v>
      </c>
      <c r="B519" s="7" t="s">
        <v>366</v>
      </c>
      <c r="C519" s="12">
        <v>146</v>
      </c>
      <c r="D519" s="7" t="s">
        <v>67</v>
      </c>
      <c r="E519" s="7" t="str">
        <f>VLOOKUP(B519,$K$624:$L$655,2,FALSE)</f>
        <v>Groceries</v>
      </c>
      <c r="G519" s="13" t="str">
        <f>VLOOKUP(E519,Cat!$A$1:$C$28,3,FALSE)</f>
        <v>Out</v>
      </c>
      <c r="I519" s="7">
        <f>IF(G519="Out",C519*-1,C519)</f>
        <v>-146</v>
      </c>
    </row>
    <row r="520" spans="1:9" x14ac:dyDescent="0.2">
      <c r="A520" s="11">
        <v>44116</v>
      </c>
      <c r="B520" s="7" t="s">
        <v>366</v>
      </c>
      <c r="C520" s="12">
        <v>451</v>
      </c>
      <c r="D520" s="7" t="s">
        <v>67</v>
      </c>
      <c r="E520" s="7" t="str">
        <f>VLOOKUP(B520,$K$624:$L$655,2,FALSE)</f>
        <v>Groceries</v>
      </c>
      <c r="G520" s="13" t="str">
        <f>VLOOKUP(E520,Cat!$A$1:$C$28,3,FALSE)</f>
        <v>Out</v>
      </c>
      <c r="I520" s="7">
        <f>IF(G520="Out",C520*-1,C520)</f>
        <v>-451</v>
      </c>
    </row>
    <row r="521" spans="1:9" x14ac:dyDescent="0.2">
      <c r="A521" s="89">
        <v>44116</v>
      </c>
      <c r="B521" s="7" t="s">
        <v>395</v>
      </c>
      <c r="C521" s="12">
        <v>10000</v>
      </c>
      <c r="D521" s="7" t="s">
        <v>67</v>
      </c>
      <c r="E521" s="7" t="str">
        <f>VLOOKUP(B521,$K$624:$L$682,2,FALSE)</f>
        <v>Transfer In</v>
      </c>
      <c r="G521" s="13" t="str">
        <f>VLOOKUP(E521,Cat!$A$1:$C$28,3,FALSE)</f>
        <v>In</v>
      </c>
      <c r="I521" s="7">
        <f>IF(G521="Out",C521*-1,C521)</f>
        <v>10000</v>
      </c>
    </row>
    <row r="522" spans="1:9" x14ac:dyDescent="0.2">
      <c r="A522" s="11">
        <v>44115</v>
      </c>
      <c r="B522" s="7" t="s">
        <v>380</v>
      </c>
      <c r="C522" s="12">
        <v>330</v>
      </c>
      <c r="D522" s="7" t="s">
        <v>67</v>
      </c>
      <c r="E522" s="7" t="str">
        <f>VLOOKUP(B522,$K$624:$L$655,2,FALSE)</f>
        <v>Household Supplies</v>
      </c>
      <c r="G522" s="13" t="str">
        <f>VLOOKUP(E522,Cat!$A$1:$C$28,3,FALSE)</f>
        <v>Out</v>
      </c>
      <c r="I522" s="7">
        <f>IF(G522="Out",C522*-1,C522)</f>
        <v>-330</v>
      </c>
    </row>
    <row r="523" spans="1:9" x14ac:dyDescent="0.2">
      <c r="A523" s="11">
        <v>44113</v>
      </c>
      <c r="B523" s="7" t="s">
        <v>366</v>
      </c>
      <c r="C523" s="12">
        <v>1470</v>
      </c>
      <c r="D523" s="7" t="s">
        <v>67</v>
      </c>
      <c r="E523" s="7" t="str">
        <f>VLOOKUP(B523,$K$624:$L$655,2,FALSE)</f>
        <v>Groceries</v>
      </c>
      <c r="G523" s="13" t="str">
        <f>VLOOKUP(E523,Cat!$A$1:$C$28,3,FALSE)</f>
        <v>Out</v>
      </c>
      <c r="I523" s="7">
        <f>IF(G523="Out",C523*-1,C523)</f>
        <v>-1470</v>
      </c>
    </row>
    <row r="524" spans="1:9" x14ac:dyDescent="0.2">
      <c r="A524" s="11">
        <v>44111</v>
      </c>
      <c r="B524" s="7" t="s">
        <v>376</v>
      </c>
      <c r="C524" s="12">
        <v>300</v>
      </c>
      <c r="D524" s="7" t="s">
        <v>67</v>
      </c>
      <c r="E524" s="7" t="str">
        <f>VLOOKUP(B524,$K$624:$L$655,2,FALSE)</f>
        <v>Other Expense</v>
      </c>
      <c r="G524" s="13" t="str">
        <f>VLOOKUP(E524,Cat!$A$1:$C$28,3,FALSE)</f>
        <v>Out</v>
      </c>
      <c r="I524" s="7">
        <f>IF(G524="Out",C524*-1,C524)</f>
        <v>-300</v>
      </c>
    </row>
    <row r="525" spans="1:9" x14ac:dyDescent="0.2">
      <c r="A525" s="11">
        <v>44111</v>
      </c>
      <c r="B525" s="7" t="s">
        <v>87</v>
      </c>
      <c r="C525" s="12">
        <v>1500</v>
      </c>
      <c r="D525" s="7" t="s">
        <v>67</v>
      </c>
      <c r="E525" s="7" t="str">
        <f>VLOOKUP(B525,$K$624:$L$682,2,FALSE)</f>
        <v>Other Income</v>
      </c>
      <c r="G525" s="13" t="str">
        <f>VLOOKUP(E525,Cat!$A$1:$C$28,3,FALSE)</f>
        <v>In</v>
      </c>
      <c r="I525" s="7">
        <f>IF(G525="Out",C525*-1,C525)</f>
        <v>1500</v>
      </c>
    </row>
    <row r="526" spans="1:9" x14ac:dyDescent="0.2">
      <c r="A526" s="17">
        <v>44110</v>
      </c>
      <c r="B526" s="21" t="s">
        <v>173</v>
      </c>
      <c r="C526" s="12">
        <v>2502200</v>
      </c>
      <c r="D526" s="13" t="s">
        <v>42</v>
      </c>
      <c r="E526" s="7" t="s">
        <v>151</v>
      </c>
      <c r="G526" s="13" t="str">
        <f>VLOOKUP(E526,Cat!$A$1:$C$28,3,FALSE)</f>
        <v>Out</v>
      </c>
      <c r="I526" s="7">
        <f>IF(G526="Out",C526*-1,C526)</f>
        <v>-2502200</v>
      </c>
    </row>
    <row r="527" spans="1:9" x14ac:dyDescent="0.2">
      <c r="A527" s="17">
        <v>44110</v>
      </c>
      <c r="B527" s="21" t="s">
        <v>173</v>
      </c>
      <c r="C527" s="12">
        <v>11077</v>
      </c>
      <c r="D527" s="7" t="s">
        <v>153</v>
      </c>
      <c r="E527" s="7" t="s">
        <v>125</v>
      </c>
      <c r="G527" s="13" t="str">
        <f>VLOOKUP(E527,Cat!$A$1:$C$28,3,FALSE)</f>
        <v>In</v>
      </c>
      <c r="I527" s="7">
        <f>IF(G527="Out",C527*-1,C527)</f>
        <v>11077</v>
      </c>
    </row>
    <row r="528" spans="1:9" x14ac:dyDescent="0.2">
      <c r="A528" s="17">
        <v>44110</v>
      </c>
      <c r="B528" s="21" t="s">
        <v>173</v>
      </c>
      <c r="C528" s="12">
        <v>11077</v>
      </c>
      <c r="D528" s="13" t="s">
        <v>119</v>
      </c>
      <c r="E528" s="7" t="s">
        <v>159</v>
      </c>
      <c r="G528" s="13" t="str">
        <f>VLOOKUP(E528,Cat!$A$1:$C$28,3,FALSE)</f>
        <v>Out</v>
      </c>
      <c r="I528" s="7">
        <f>IF(G528="Out",C528*-1,C528)</f>
        <v>-11077</v>
      </c>
    </row>
    <row r="529" spans="1:12" x14ac:dyDescent="0.2">
      <c r="A529" s="11">
        <v>44110</v>
      </c>
      <c r="B529" s="7" t="s">
        <v>372</v>
      </c>
      <c r="C529" s="12">
        <v>4853</v>
      </c>
      <c r="D529" s="7" t="s">
        <v>67</v>
      </c>
      <c r="E529" s="7" t="str">
        <f>VLOOKUP(B529,$K$624:$L$655,2,FALSE)</f>
        <v>Groceries</v>
      </c>
      <c r="G529" s="13" t="str">
        <f>VLOOKUP(E529,Cat!$A$1:$C$28,3,FALSE)</f>
        <v>Out</v>
      </c>
      <c r="I529" s="7">
        <f>IF(G529="Out",C529*-1,C529)</f>
        <v>-4853</v>
      </c>
    </row>
    <row r="530" spans="1:12" x14ac:dyDescent="0.2">
      <c r="A530" s="17">
        <v>44109</v>
      </c>
      <c r="B530" t="s">
        <v>171</v>
      </c>
      <c r="C530" s="76">
        <v>8290</v>
      </c>
      <c r="D530" s="7" t="s">
        <v>148</v>
      </c>
      <c r="E530" s="84" t="s">
        <v>179</v>
      </c>
      <c r="G530" s="13" t="str">
        <f>VLOOKUP(E530,Cat!$A$1:$C$28,3,FALSE)</f>
        <v>Out</v>
      </c>
      <c r="I530" s="7">
        <f>IF(G530="Out",C530*-1,C530)</f>
        <v>-8290</v>
      </c>
    </row>
    <row r="531" spans="1:12" x14ac:dyDescent="0.2">
      <c r="A531" s="17">
        <v>44109</v>
      </c>
      <c r="B531" s="21" t="s">
        <v>22</v>
      </c>
      <c r="C531" s="12">
        <v>26400</v>
      </c>
      <c r="D531" s="7" t="s">
        <v>42</v>
      </c>
      <c r="E531" s="7" t="s">
        <v>151</v>
      </c>
      <c r="G531" s="13" t="str">
        <f>VLOOKUP(E531,Cat!$A$1:$C$28,3,FALSE)</f>
        <v>Out</v>
      </c>
      <c r="I531" s="7">
        <f>IF(G531="Out",C531*-1,C531)</f>
        <v>-26400</v>
      </c>
    </row>
    <row r="532" spans="1:12" x14ac:dyDescent="0.2">
      <c r="A532" s="17">
        <v>44109</v>
      </c>
      <c r="B532" s="21" t="s">
        <v>22</v>
      </c>
      <c r="C532" s="12">
        <v>118</v>
      </c>
      <c r="D532" s="13" t="s">
        <v>7</v>
      </c>
      <c r="E532" s="7" t="s">
        <v>125</v>
      </c>
      <c r="F532" s="13" t="s">
        <v>37</v>
      </c>
      <c r="G532" s="13" t="str">
        <f>VLOOKUP(E532,Cat!$A$1:$C$28,3,FALSE)</f>
        <v>In</v>
      </c>
      <c r="I532" s="7">
        <f>IF(G532="Out",C532*-1,C532)</f>
        <v>118</v>
      </c>
    </row>
    <row r="533" spans="1:12" x14ac:dyDescent="0.2">
      <c r="A533" s="17">
        <v>44109</v>
      </c>
      <c r="B533" s="21" t="s">
        <v>22</v>
      </c>
      <c r="C533" s="12">
        <v>118</v>
      </c>
      <c r="D533" s="13" t="s">
        <v>119</v>
      </c>
      <c r="E533" s="7" t="s">
        <v>129</v>
      </c>
      <c r="F533" s="13" t="s">
        <v>36</v>
      </c>
      <c r="G533" s="13" t="str">
        <f>VLOOKUP(E533,Cat!$A$1:$C$28,3,FALSE)</f>
        <v>Out</v>
      </c>
      <c r="I533" s="7">
        <f>IF(G533="Out",C533*-1,C533)</f>
        <v>-118</v>
      </c>
      <c r="L533" s="76" t="s">
        <v>291</v>
      </c>
    </row>
    <row r="534" spans="1:12" x14ac:dyDescent="0.2">
      <c r="A534" s="17">
        <v>44109</v>
      </c>
      <c r="B534" s="19" t="s">
        <v>31</v>
      </c>
      <c r="C534" s="12">
        <v>250785</v>
      </c>
      <c r="D534" s="13" t="s">
        <v>119</v>
      </c>
      <c r="E534" s="7" t="s">
        <v>151</v>
      </c>
      <c r="G534" s="13" t="str">
        <f>VLOOKUP(E534,Cat!$A$1:$C$28,3,FALSE)</f>
        <v>Out</v>
      </c>
      <c r="I534" s="7">
        <f>IF(G534="Out",C534*-1,C534)</f>
        <v>-250785</v>
      </c>
      <c r="L534" s="74" t="s">
        <v>297</v>
      </c>
    </row>
    <row r="535" spans="1:12" x14ac:dyDescent="0.2">
      <c r="A535" s="17">
        <v>44109</v>
      </c>
      <c r="B535" s="19" t="s">
        <v>31</v>
      </c>
      <c r="C535" s="12">
        <v>250785</v>
      </c>
      <c r="D535" s="46" t="s">
        <v>120</v>
      </c>
      <c r="E535" s="47" t="s">
        <v>125</v>
      </c>
      <c r="F535" s="47"/>
      <c r="G535" s="13" t="str">
        <f>VLOOKUP(E535,Cat!$A$1:$C$28,3,FALSE)</f>
        <v>In</v>
      </c>
      <c r="H535" s="47"/>
      <c r="I535" s="47">
        <f>IF(G535="Out",C535*-1,C535)</f>
        <v>250785</v>
      </c>
      <c r="J535" s="31"/>
    </row>
    <row r="536" spans="1:12" x14ac:dyDescent="0.2">
      <c r="A536" s="11">
        <v>44109</v>
      </c>
      <c r="B536" s="7" t="s">
        <v>377</v>
      </c>
      <c r="C536" s="12">
        <v>180</v>
      </c>
      <c r="D536" s="7" t="s">
        <v>67</v>
      </c>
      <c r="E536" s="7" t="str">
        <f>VLOOKUP(B536,$K$624:$L$655,2,FALSE)</f>
        <v>Unknown</v>
      </c>
      <c r="G536" s="13" t="str">
        <f>VLOOKUP(E536,Cat!$A$1:$C$28,3,FALSE)</f>
        <v>Out</v>
      </c>
      <c r="I536" s="7">
        <f>IF(G536="Out",C536*-1,C536)</f>
        <v>-180</v>
      </c>
      <c r="J536" s="31" t="s">
        <v>214</v>
      </c>
    </row>
    <row r="537" spans="1:12" x14ac:dyDescent="0.2">
      <c r="A537" s="11">
        <v>44109</v>
      </c>
      <c r="B537" s="7" t="s">
        <v>366</v>
      </c>
      <c r="C537" s="12">
        <v>953</v>
      </c>
      <c r="D537" s="7" t="s">
        <v>67</v>
      </c>
      <c r="E537" s="7" t="str">
        <f>VLOOKUP(B537,$K$624:$L$655,2,FALSE)</f>
        <v>Groceries</v>
      </c>
      <c r="G537" s="13" t="str">
        <f>VLOOKUP(E537,Cat!$A$1:$C$28,3,FALSE)</f>
        <v>Out</v>
      </c>
      <c r="I537" s="7">
        <f>IF(G537="Out",C537*-1,C537)</f>
        <v>-953</v>
      </c>
      <c r="J537" s="31"/>
    </row>
    <row r="538" spans="1:12" x14ac:dyDescent="0.2">
      <c r="A538" s="11">
        <v>44109</v>
      </c>
      <c r="B538" s="7" t="s">
        <v>392</v>
      </c>
      <c r="C538" s="12">
        <v>1000</v>
      </c>
      <c r="D538" s="7" t="s">
        <v>67</v>
      </c>
      <c r="E538" s="7" t="str">
        <f>VLOOKUP(B538,$K$624:$L$682,2,FALSE)</f>
        <v>Other Expense</v>
      </c>
      <c r="G538" s="13" t="str">
        <f>VLOOKUP(E538,Cat!$A$1:$C$28,3,FALSE)</f>
        <v>Out</v>
      </c>
      <c r="I538" s="7">
        <f>IF(G538="Out",C538*-1,C538)</f>
        <v>-1000</v>
      </c>
      <c r="J538" s="31"/>
    </row>
    <row r="539" spans="1:12" x14ac:dyDescent="0.2">
      <c r="A539" s="89">
        <v>44109</v>
      </c>
      <c r="B539" s="7" t="s">
        <v>395</v>
      </c>
      <c r="C539" s="12">
        <v>10000</v>
      </c>
      <c r="D539" s="7" t="s">
        <v>67</v>
      </c>
      <c r="E539" s="7" t="str">
        <f>VLOOKUP(B539,$K$624:$L$682,2,FALSE)</f>
        <v>Transfer In</v>
      </c>
      <c r="G539" s="13" t="str">
        <f>VLOOKUP(E539,Cat!$A$1:$C$28,3,FALSE)</f>
        <v>In</v>
      </c>
      <c r="I539" s="7">
        <f>IF(G539="Out",C539*-1,C539)</f>
        <v>10000</v>
      </c>
      <c r="J539" s="31"/>
    </row>
    <row r="540" spans="1:12" x14ac:dyDescent="0.2">
      <c r="A540" s="11">
        <v>44107</v>
      </c>
      <c r="B540" s="7" t="s">
        <v>104</v>
      </c>
      <c r="C540" s="12">
        <v>8309</v>
      </c>
      <c r="D540" s="7" t="s">
        <v>67</v>
      </c>
      <c r="E540" s="7" t="str">
        <f>VLOOKUP(B540,$K$624:$L$655,2,FALSE)</f>
        <v>Utilities</v>
      </c>
      <c r="G540" s="13" t="str">
        <f>VLOOKUP(E540,Cat!$A$1:$C$28,3,FALSE)</f>
        <v>Out</v>
      </c>
      <c r="I540" s="7">
        <f>IF(G540="Out",C540*-1,C540)</f>
        <v>-8309</v>
      </c>
      <c r="J540" s="31"/>
    </row>
    <row r="541" spans="1:12" x14ac:dyDescent="0.2">
      <c r="A541" s="11">
        <v>44107</v>
      </c>
      <c r="B541" s="7" t="s">
        <v>366</v>
      </c>
      <c r="C541" s="12">
        <v>1736</v>
      </c>
      <c r="D541" s="7" t="s">
        <v>67</v>
      </c>
      <c r="E541" s="7" t="str">
        <f>VLOOKUP(B541,$K$624:$L$655,2,FALSE)</f>
        <v>Groceries</v>
      </c>
      <c r="G541" s="13" t="str">
        <f>VLOOKUP(E541,Cat!$A$1:$C$28,3,FALSE)</f>
        <v>Out</v>
      </c>
      <c r="I541" s="7">
        <f>IF(G541="Out",C541*-1,C541)</f>
        <v>-1736</v>
      </c>
      <c r="J541" s="31"/>
    </row>
    <row r="542" spans="1:12" x14ac:dyDescent="0.2">
      <c r="A542" s="89">
        <v>44107</v>
      </c>
      <c r="B542" s="7" t="s">
        <v>395</v>
      </c>
      <c r="C542" s="12">
        <v>3200</v>
      </c>
      <c r="D542" s="7" t="s">
        <v>67</v>
      </c>
      <c r="E542" s="7" t="str">
        <f>VLOOKUP(B542,$K$624:$L$682,2,FALSE)</f>
        <v>Transfer In</v>
      </c>
      <c r="G542" s="13" t="str">
        <f>VLOOKUP(E542,Cat!$A$1:$C$28,3,FALSE)</f>
        <v>In</v>
      </c>
      <c r="I542" s="7">
        <f>IF(G542="Out",C542*-1,C542)</f>
        <v>3200</v>
      </c>
      <c r="J542" s="31" t="s">
        <v>214</v>
      </c>
    </row>
    <row r="543" spans="1:12" x14ac:dyDescent="0.2">
      <c r="A543" s="11">
        <v>44106</v>
      </c>
      <c r="B543" s="7" t="s">
        <v>368</v>
      </c>
      <c r="C543" s="12">
        <v>363</v>
      </c>
      <c r="D543" s="7" t="s">
        <v>67</v>
      </c>
      <c r="E543" s="7" t="str">
        <f>VLOOKUP(B543,$K$624:$L$655,2,FALSE)</f>
        <v>Eating Out</v>
      </c>
      <c r="G543" s="13" t="str">
        <f>VLOOKUP(E543,Cat!$A$1:$C$28,3,FALSE)</f>
        <v>Out</v>
      </c>
      <c r="I543" s="7">
        <f>IF(G543="Out",C543*-1,C543)</f>
        <v>-363</v>
      </c>
      <c r="J543" s="31"/>
    </row>
    <row r="544" spans="1:12" x14ac:dyDescent="0.2">
      <c r="A544" s="11">
        <v>44106</v>
      </c>
      <c r="B544" s="7" t="s">
        <v>366</v>
      </c>
      <c r="C544" s="12">
        <v>175</v>
      </c>
      <c r="D544" s="7" t="s">
        <v>67</v>
      </c>
      <c r="E544" s="7" t="str">
        <f>VLOOKUP(B544,$K$624:$L$655,2,FALSE)</f>
        <v>Groceries</v>
      </c>
      <c r="G544" s="13" t="str">
        <f>VLOOKUP(E544,Cat!$A$1:$C$28,3,FALSE)</f>
        <v>Out</v>
      </c>
      <c r="I544" s="7">
        <f>IF(G544="Out",C544*-1,C544)</f>
        <v>-175</v>
      </c>
      <c r="J544" s="31"/>
    </row>
    <row r="545" spans="1:10" x14ac:dyDescent="0.2">
      <c r="A545" s="11">
        <v>44106</v>
      </c>
      <c r="B545" s="7" t="s">
        <v>393</v>
      </c>
      <c r="C545" s="12">
        <v>3069</v>
      </c>
      <c r="D545" s="7" t="s">
        <v>67</v>
      </c>
      <c r="E545" s="7" t="str">
        <f>VLOOKUP(B545,$K$624:$L$682,2,FALSE)</f>
        <v>Groceries</v>
      </c>
      <c r="G545" s="13" t="str">
        <f>VLOOKUP(E545,Cat!$A$1:$C$28,3,FALSE)</f>
        <v>Out</v>
      </c>
      <c r="I545" s="7">
        <f>IF(G545="Out",C545*-1,C545)</f>
        <v>-3069</v>
      </c>
      <c r="J545" s="31"/>
    </row>
    <row r="546" spans="1:10" x14ac:dyDescent="0.2">
      <c r="A546" s="89">
        <v>44106</v>
      </c>
      <c r="B546" s="7" t="s">
        <v>395</v>
      </c>
      <c r="C546" s="12">
        <v>10000</v>
      </c>
      <c r="D546" s="7" t="s">
        <v>67</v>
      </c>
      <c r="E546" s="7" t="str">
        <f>VLOOKUP(B546,$K$624:$L$682,2,FALSE)</f>
        <v>Transfer In</v>
      </c>
      <c r="G546" s="13" t="str">
        <f>VLOOKUP(E546,Cat!$A$1:$C$28,3,FALSE)</f>
        <v>In</v>
      </c>
      <c r="I546" s="7">
        <f>IF(G546="Out",C546*-1,C546)</f>
        <v>10000</v>
      </c>
      <c r="J546" s="31"/>
    </row>
    <row r="547" spans="1:10" x14ac:dyDescent="0.2">
      <c r="A547" s="17">
        <v>44105</v>
      </c>
      <c r="B547" s="21" t="s">
        <v>70</v>
      </c>
      <c r="C547" s="12">
        <v>50</v>
      </c>
      <c r="D547" s="7" t="s">
        <v>153</v>
      </c>
      <c r="E547" s="7" t="s">
        <v>150</v>
      </c>
      <c r="G547" s="13" t="str">
        <f>VLOOKUP(E547,Cat!$A$1:$C$28,3,FALSE)</f>
        <v>In</v>
      </c>
      <c r="I547" s="7">
        <f>IF(G547="Out",C547*-1,C547)</f>
        <v>50</v>
      </c>
      <c r="J547" s="31"/>
    </row>
    <row r="548" spans="1:10" x14ac:dyDescent="0.2">
      <c r="A548" s="11">
        <v>44105</v>
      </c>
      <c r="B548" s="7" t="s">
        <v>366</v>
      </c>
      <c r="C548" s="12">
        <v>744</v>
      </c>
      <c r="D548" s="7" t="s">
        <v>67</v>
      </c>
      <c r="E548" s="7" t="str">
        <f>VLOOKUP(B548,$K$624:$L$655,2,FALSE)</f>
        <v>Groceries</v>
      </c>
      <c r="G548" s="13" t="str">
        <f>VLOOKUP(E548,Cat!$A$1:$C$28,3,FALSE)</f>
        <v>Out</v>
      </c>
      <c r="I548" s="7">
        <f>IF(G548="Out",C548*-1,C548)</f>
        <v>-744</v>
      </c>
      <c r="J548" s="31" t="s">
        <v>214</v>
      </c>
    </row>
    <row r="549" spans="1:10" x14ac:dyDescent="0.2">
      <c r="A549" s="11">
        <v>44105</v>
      </c>
      <c r="B549" s="7" t="s">
        <v>377</v>
      </c>
      <c r="C549" s="12">
        <v>420</v>
      </c>
      <c r="D549" s="7" t="s">
        <v>67</v>
      </c>
      <c r="E549" s="7" t="str">
        <f>VLOOKUP(B549,$K$624:$L$655,2,FALSE)</f>
        <v>Unknown</v>
      </c>
      <c r="G549" s="13" t="str">
        <f>VLOOKUP(E549,Cat!$A$1:$C$28,3,FALSE)</f>
        <v>Out</v>
      </c>
      <c r="I549" s="7">
        <f>IF(G549="Out",C549*-1,C549)</f>
        <v>-420</v>
      </c>
      <c r="J549" s="31"/>
    </row>
    <row r="550" spans="1:10" x14ac:dyDescent="0.2">
      <c r="A550" s="11">
        <v>44105</v>
      </c>
      <c r="B550" s="7" t="s">
        <v>387</v>
      </c>
      <c r="C550" s="12">
        <v>187</v>
      </c>
      <c r="D550" s="7" t="s">
        <v>67</v>
      </c>
      <c r="E550" s="7" t="str">
        <f>VLOOKUP(B550,$K$624:$L$655,2,FALSE)</f>
        <v>Eating Out</v>
      </c>
      <c r="G550" s="13" t="str">
        <f>VLOOKUP(E550,Cat!$A$1:$C$28,3,FALSE)</f>
        <v>Out</v>
      </c>
      <c r="I550" s="7">
        <f>IF(G550="Out",C550*-1,C550)</f>
        <v>-187</v>
      </c>
      <c r="J550" s="31"/>
    </row>
    <row r="551" spans="1:10" x14ac:dyDescent="0.2">
      <c r="A551" s="11">
        <v>44104</v>
      </c>
      <c r="B551" s="7" t="s">
        <v>366</v>
      </c>
      <c r="C551" s="12">
        <v>570</v>
      </c>
      <c r="D551" s="7" t="s">
        <v>67</v>
      </c>
      <c r="E551" s="7" t="str">
        <f>VLOOKUP(B551,$K$624:$L$655,2,FALSE)</f>
        <v>Groceries</v>
      </c>
      <c r="G551" s="13" t="str">
        <f>VLOOKUP(E551,Cat!$A$1:$C$28,3,FALSE)</f>
        <v>Out</v>
      </c>
      <c r="I551" s="7">
        <f>IF(G551="Out",C551*-1,C551)</f>
        <v>-570</v>
      </c>
      <c r="J551" s="31" t="s">
        <v>214</v>
      </c>
    </row>
    <row r="552" spans="1:10" x14ac:dyDescent="0.2">
      <c r="A552" s="11">
        <v>44104</v>
      </c>
      <c r="B552" s="7" t="s">
        <v>380</v>
      </c>
      <c r="C552" s="12">
        <v>660</v>
      </c>
      <c r="D552" s="7" t="s">
        <v>67</v>
      </c>
      <c r="E552" s="7" t="str">
        <f>VLOOKUP(B552,$K$624:$L$655,2,FALSE)</f>
        <v>Household Supplies</v>
      </c>
      <c r="G552" s="13" t="str">
        <f>VLOOKUP(E552,Cat!$A$1:$C$28,3,FALSE)</f>
        <v>Out</v>
      </c>
      <c r="I552" s="7">
        <f>IF(G552="Out",C552*-1,C552)</f>
        <v>-660</v>
      </c>
    </row>
    <row r="553" spans="1:10" x14ac:dyDescent="0.2">
      <c r="A553" s="11">
        <v>44104</v>
      </c>
      <c r="B553" s="7" t="s">
        <v>385</v>
      </c>
      <c r="C553" s="12">
        <v>590</v>
      </c>
      <c r="D553" s="7" t="s">
        <v>67</v>
      </c>
      <c r="E553" s="7" t="str">
        <f>VLOOKUP(B553,$K$624:$L$655,2,FALSE)</f>
        <v>Eating Out</v>
      </c>
      <c r="G553" s="13" t="str">
        <f>VLOOKUP(E553,Cat!$A$1:$C$28,3,FALSE)</f>
        <v>Out</v>
      </c>
      <c r="I553" s="7">
        <f>IF(G553="Out",C553*-1,C553)</f>
        <v>-590</v>
      </c>
    </row>
    <row r="554" spans="1:10" x14ac:dyDescent="0.2">
      <c r="A554" s="11">
        <v>44104</v>
      </c>
      <c r="B554" s="7" t="s">
        <v>377</v>
      </c>
      <c r="C554" s="12">
        <v>561</v>
      </c>
      <c r="D554" s="7" t="s">
        <v>67</v>
      </c>
      <c r="E554" s="7" t="str">
        <f>VLOOKUP(B554,$K$624:$L$655,2,FALSE)</f>
        <v>Unknown</v>
      </c>
      <c r="G554" s="13" t="str">
        <f>VLOOKUP(E554,Cat!$A$1:$C$28,3,FALSE)</f>
        <v>Out</v>
      </c>
      <c r="I554" s="7">
        <f>IF(G554="Out",C554*-1,C554)</f>
        <v>-561</v>
      </c>
    </row>
    <row r="555" spans="1:10" x14ac:dyDescent="0.2">
      <c r="A555" s="89">
        <v>44104</v>
      </c>
      <c r="B555" s="7" t="s">
        <v>397</v>
      </c>
      <c r="C555" s="12">
        <v>5800</v>
      </c>
      <c r="D555" s="7" t="s">
        <v>67</v>
      </c>
      <c r="E555" s="7" t="str">
        <f>VLOOKUP(B555,$K$624:$L$682,2,FALSE)</f>
        <v>Bonus</v>
      </c>
      <c r="G555" s="13" t="str">
        <f>VLOOKUP(E555,Cat!$A$1:$C$28,3,FALSE)</f>
        <v>In</v>
      </c>
      <c r="I555" s="7">
        <f>IF(G555="Out",C555*-1,C555)</f>
        <v>5800</v>
      </c>
    </row>
    <row r="556" spans="1:10" x14ac:dyDescent="0.2">
      <c r="A556" s="11">
        <v>44103</v>
      </c>
      <c r="B556" s="7" t="s">
        <v>372</v>
      </c>
      <c r="C556" s="12">
        <v>5280</v>
      </c>
      <c r="D556" s="7" t="s">
        <v>67</v>
      </c>
      <c r="E556" s="7" t="str">
        <f>VLOOKUP(B556,$K$624:$L$655,2,FALSE)</f>
        <v>Groceries</v>
      </c>
      <c r="G556" s="13" t="str">
        <f>VLOOKUP(E556,Cat!$A$1:$C$28,3,FALSE)</f>
        <v>Out</v>
      </c>
      <c r="I556" s="7">
        <f>IF(G556="Out",C556*-1,C556)</f>
        <v>-5280</v>
      </c>
    </row>
    <row r="557" spans="1:10" x14ac:dyDescent="0.2">
      <c r="A557" s="17">
        <v>44102</v>
      </c>
      <c r="B557" s="19" t="s">
        <v>180</v>
      </c>
      <c r="C557" s="12">
        <v>9444</v>
      </c>
      <c r="D557" s="13" t="s">
        <v>119</v>
      </c>
      <c r="E557" s="7" t="s">
        <v>123</v>
      </c>
      <c r="G557" s="13" t="str">
        <f>VLOOKUP(E557,Cat!$A$1:$C$28,3,FALSE)</f>
        <v>Out</v>
      </c>
      <c r="I557" s="7">
        <f>IF(G557="Out",C557*-1,C557)</f>
        <v>-9444</v>
      </c>
    </row>
    <row r="558" spans="1:10" x14ac:dyDescent="0.2">
      <c r="A558" s="17">
        <v>44102</v>
      </c>
      <c r="B558" s="19" t="s">
        <v>180</v>
      </c>
      <c r="C558" s="12">
        <v>588</v>
      </c>
      <c r="D558" s="7" t="s">
        <v>148</v>
      </c>
      <c r="E558" s="7" t="s">
        <v>158</v>
      </c>
      <c r="G558" s="13" t="str">
        <f>VLOOKUP(E558,Cat!$A$1:$C$28,3,FALSE)</f>
        <v>In</v>
      </c>
      <c r="I558" s="7">
        <f>IF(G558="Out",C558*-1,C558)</f>
        <v>588</v>
      </c>
    </row>
    <row r="559" spans="1:10" x14ac:dyDescent="0.2">
      <c r="A559" s="17">
        <v>44102</v>
      </c>
      <c r="B559" s="19" t="s">
        <v>160</v>
      </c>
      <c r="C559" s="12">
        <v>48259</v>
      </c>
      <c r="D559" s="13" t="s">
        <v>119</v>
      </c>
      <c r="E559" s="7" t="s">
        <v>123</v>
      </c>
      <c r="G559" s="13" t="str">
        <f>VLOOKUP(E559,Cat!$A$1:$C$28,3,FALSE)</f>
        <v>Out</v>
      </c>
      <c r="I559" s="7">
        <f>IF(G559="Out",C559*-1,C559)</f>
        <v>-48259</v>
      </c>
    </row>
    <row r="560" spans="1:10" x14ac:dyDescent="0.2">
      <c r="A560" s="17">
        <v>44102</v>
      </c>
      <c r="B560" s="19" t="s">
        <v>164</v>
      </c>
      <c r="C560" s="12">
        <v>124900</v>
      </c>
      <c r="D560" s="13" t="s">
        <v>119</v>
      </c>
      <c r="E560" s="7" t="s">
        <v>123</v>
      </c>
      <c r="G560" s="13" t="str">
        <f>VLOOKUP(E560,Cat!$A$1:$C$28,3,FALSE)</f>
        <v>Out</v>
      </c>
      <c r="I560" s="7">
        <f>IF(G560="Out",C560*-1,C560)</f>
        <v>-124900</v>
      </c>
    </row>
    <row r="561" spans="1:9" x14ac:dyDescent="0.2">
      <c r="A561" s="17">
        <v>44102</v>
      </c>
      <c r="B561" s="19" t="s">
        <v>164</v>
      </c>
      <c r="C561" s="12">
        <v>130</v>
      </c>
      <c r="D561" s="7" t="s">
        <v>148</v>
      </c>
      <c r="E561" s="7" t="s">
        <v>123</v>
      </c>
      <c r="G561" s="13" t="str">
        <f>VLOOKUP(E561,Cat!$A$1:$C$28,3,FALSE)</f>
        <v>Out</v>
      </c>
      <c r="I561" s="7">
        <f>IF(G561="Out",C561*-1,C561)</f>
        <v>-130</v>
      </c>
    </row>
    <row r="562" spans="1:9" x14ac:dyDescent="0.2">
      <c r="A562" s="17">
        <v>44102</v>
      </c>
      <c r="B562" s="22" t="str">
        <f>CONCATENATE("Meo 2020.",TEXT(MONTH(A562),"00"))</f>
        <v>Meo 2020.09</v>
      </c>
      <c r="C562" s="12">
        <v>10000</v>
      </c>
      <c r="D562" s="7" t="s">
        <v>148</v>
      </c>
      <c r="E562" s="7" t="s">
        <v>149</v>
      </c>
      <c r="G562" s="13" t="str">
        <f>VLOOKUP(E562,Cat!$A$1:$C$28,3,FALSE)</f>
        <v>In</v>
      </c>
      <c r="I562" s="7">
        <f>IF(G562="Out",C562*-1,C562)</f>
        <v>10000</v>
      </c>
    </row>
    <row r="563" spans="1:9" x14ac:dyDescent="0.2">
      <c r="A563" s="17">
        <v>44102</v>
      </c>
      <c r="B563" s="22" t="str">
        <f>CONCATENATE("Meo 2020.",TEXT(MONTH(A563),"00"))</f>
        <v>Meo 2020.09</v>
      </c>
      <c r="C563" s="12">
        <v>10000</v>
      </c>
      <c r="D563" s="13" t="s">
        <v>119</v>
      </c>
      <c r="E563" s="7" t="s">
        <v>157</v>
      </c>
      <c r="G563" s="13" t="str">
        <f>VLOOKUP(E563,Cat!$A$1:$C$28,3,FALSE)</f>
        <v>Out</v>
      </c>
      <c r="I563" s="7">
        <f>IF(G563="Out",C563*-1,C563)</f>
        <v>-10000</v>
      </c>
    </row>
    <row r="564" spans="1:9" x14ac:dyDescent="0.2">
      <c r="A564" s="17">
        <v>44102</v>
      </c>
      <c r="B564" s="19" t="s">
        <v>217</v>
      </c>
      <c r="C564" s="12">
        <v>5168</v>
      </c>
      <c r="D564" s="13" t="s">
        <v>119</v>
      </c>
      <c r="E564" s="7" t="s">
        <v>149</v>
      </c>
      <c r="G564" s="13" t="str">
        <f>VLOOKUP(E564,Cat!$A$1:$C$28,3,FALSE)</f>
        <v>In</v>
      </c>
      <c r="I564" s="7">
        <f>IF(G564="Out",C564*-1,C564)</f>
        <v>5168</v>
      </c>
    </row>
    <row r="565" spans="1:9" x14ac:dyDescent="0.2">
      <c r="A565" s="64">
        <v>44102</v>
      </c>
      <c r="B565" s="65" t="s">
        <v>217</v>
      </c>
      <c r="C565" s="49">
        <v>5168</v>
      </c>
      <c r="D565" s="66" t="s">
        <v>153</v>
      </c>
      <c r="E565" s="66" t="s">
        <v>156</v>
      </c>
      <c r="F565" s="66"/>
      <c r="G565" s="67" t="str">
        <f>VLOOKUP(E565,Cat!$A$1:$C$28,3,FALSE)</f>
        <v>Out</v>
      </c>
      <c r="H565" s="66"/>
      <c r="I565" s="66">
        <f>IF(G565="Out",C565*-1,C565)</f>
        <v>-5168</v>
      </c>
    </row>
    <row r="566" spans="1:9" x14ac:dyDescent="0.2">
      <c r="A566" s="11">
        <v>44102</v>
      </c>
      <c r="B566" s="7" t="s">
        <v>366</v>
      </c>
      <c r="C566" s="12">
        <v>1448</v>
      </c>
      <c r="D566" s="7" t="s">
        <v>67</v>
      </c>
      <c r="E566" s="7" t="str">
        <f>VLOOKUP(B566,$K$624:$L$655,2,FALSE)</f>
        <v>Groceries</v>
      </c>
      <c r="G566" s="13" t="str">
        <f>VLOOKUP(E566,Cat!$A$1:$C$28,3,FALSE)</f>
        <v>Out</v>
      </c>
      <c r="I566" s="7">
        <f>IF(G566="Out",C566*-1,C566)</f>
        <v>-1448</v>
      </c>
    </row>
    <row r="567" spans="1:9" x14ac:dyDescent="0.2">
      <c r="A567" s="17">
        <v>44099</v>
      </c>
      <c r="B567" s="22" t="str">
        <f>CONCATENATE("Salary JP 2020.",TEXT(MONTH(A567),"00"))</f>
        <v>Salary JP 2020.09</v>
      </c>
      <c r="C567" s="12">
        <v>578945</v>
      </c>
      <c r="D567" s="13" t="s">
        <v>119</v>
      </c>
      <c r="E567" s="7" t="s">
        <v>133</v>
      </c>
      <c r="G567" s="13" t="str">
        <f>VLOOKUP(E567,Cat!$A$1:$C$28,3,FALSE)</f>
        <v>In</v>
      </c>
      <c r="I567" s="7">
        <f>IF(G567="Out",C567*-1,C567)</f>
        <v>578945</v>
      </c>
    </row>
    <row r="568" spans="1:9" x14ac:dyDescent="0.2">
      <c r="A568" s="17">
        <v>44099</v>
      </c>
      <c r="B568" s="22" t="str">
        <f>CONCATENATE("House rental 2020.",TEXT(MONTH(A568),"00"))</f>
        <v>House rental 2020.09</v>
      </c>
      <c r="C568" s="12">
        <v>121000</v>
      </c>
      <c r="D568" s="13" t="s">
        <v>119</v>
      </c>
      <c r="E568" s="7" t="s">
        <v>47</v>
      </c>
      <c r="G568" s="13" t="str">
        <f>VLOOKUP(E568,Cat!$A$1:$C$28,3,FALSE)</f>
        <v>Out</v>
      </c>
      <c r="I568" s="7">
        <f>IF(G568="Out",C568*-1,C568)</f>
        <v>-121000</v>
      </c>
    </row>
    <row r="569" spans="1:9" x14ac:dyDescent="0.2">
      <c r="A569" s="17">
        <v>44099</v>
      </c>
      <c r="B569" s="21" t="s">
        <v>70</v>
      </c>
      <c r="C569" s="12">
        <v>377147</v>
      </c>
      <c r="D569" s="13" t="s">
        <v>42</v>
      </c>
      <c r="E569" s="7" t="s">
        <v>110</v>
      </c>
      <c r="G569" s="13" t="str">
        <f>VLOOKUP(E569,Cat!$A$1:$C$28,3,FALSE)</f>
        <v>In</v>
      </c>
      <c r="I569" s="7">
        <f>IF(G569="Out",C569*-1,C569)</f>
        <v>377147</v>
      </c>
    </row>
    <row r="570" spans="1:9" x14ac:dyDescent="0.2">
      <c r="A570" s="11">
        <v>44099</v>
      </c>
      <c r="B570" s="7" t="s">
        <v>366</v>
      </c>
      <c r="C570" s="12">
        <v>1215</v>
      </c>
      <c r="D570" s="7" t="s">
        <v>67</v>
      </c>
      <c r="E570" s="7" t="str">
        <f>VLOOKUP(B570,$K$624:$L$655,2,FALSE)</f>
        <v>Groceries</v>
      </c>
      <c r="G570" s="13" t="str">
        <f>VLOOKUP(E570,Cat!$A$1:$C$28,3,FALSE)</f>
        <v>Out</v>
      </c>
      <c r="I570" s="7">
        <f>IF(G570="Out",C570*-1,C570)</f>
        <v>-1215</v>
      </c>
    </row>
    <row r="571" spans="1:9" x14ac:dyDescent="0.2">
      <c r="A571" s="89">
        <v>44099</v>
      </c>
      <c r="B571" s="7" t="s">
        <v>395</v>
      </c>
      <c r="C571" s="12">
        <v>10000</v>
      </c>
      <c r="D571" s="7" t="s">
        <v>67</v>
      </c>
      <c r="E571" s="7" t="str">
        <f>VLOOKUP(B571,$K$624:$L$682,2,FALSE)</f>
        <v>Transfer In</v>
      </c>
      <c r="G571" s="13" t="str">
        <f>VLOOKUP(E571,Cat!$A$1:$C$28,3,FALSE)</f>
        <v>In</v>
      </c>
      <c r="I571" s="7">
        <f>IF(G571="Out",C571*-1,C571)</f>
        <v>10000</v>
      </c>
    </row>
    <row r="572" spans="1:9" x14ac:dyDescent="0.2">
      <c r="A572" s="11">
        <v>44098</v>
      </c>
      <c r="B572" s="7" t="s">
        <v>366</v>
      </c>
      <c r="C572" s="12">
        <v>295</v>
      </c>
      <c r="D572" s="7" t="s">
        <v>67</v>
      </c>
      <c r="E572" s="7" t="str">
        <f>VLOOKUP(B572,$K$624:$L$655,2,FALSE)</f>
        <v>Groceries</v>
      </c>
      <c r="G572" s="13" t="str">
        <f>VLOOKUP(E572,Cat!$A$1:$C$28,3,FALSE)</f>
        <v>Out</v>
      </c>
      <c r="I572" s="7">
        <f>IF(G572="Out",C572*-1,C572)</f>
        <v>-295</v>
      </c>
    </row>
    <row r="573" spans="1:9" x14ac:dyDescent="0.2">
      <c r="A573" s="11">
        <v>44096</v>
      </c>
      <c r="B573" s="7" t="s">
        <v>370</v>
      </c>
      <c r="C573" s="12">
        <v>1758</v>
      </c>
      <c r="D573" s="7" t="s">
        <v>67</v>
      </c>
      <c r="E573" s="7" t="str">
        <f>VLOOKUP(B573,$K$624:$L$655,2,FALSE)</f>
        <v>Eating Out</v>
      </c>
      <c r="G573" s="13" t="str">
        <f>VLOOKUP(E573,Cat!$A$1:$C$28,3,FALSE)</f>
        <v>Out</v>
      </c>
      <c r="I573" s="7">
        <f>IF(G573="Out",C573*-1,C573)</f>
        <v>-1758</v>
      </c>
    </row>
    <row r="574" spans="1:9" x14ac:dyDescent="0.2">
      <c r="A574" s="11">
        <v>44096</v>
      </c>
      <c r="B574" s="7" t="s">
        <v>101</v>
      </c>
      <c r="C574" s="12">
        <v>1298</v>
      </c>
      <c r="D574" s="7" t="s">
        <v>67</v>
      </c>
      <c r="E574" s="7" t="str">
        <f>VLOOKUP(B574,$K$624:$L$655,2,FALSE)</f>
        <v>Household Supplies</v>
      </c>
      <c r="G574" s="13" t="str">
        <f>VLOOKUP(E574,Cat!$A$1:$C$28,3,FALSE)</f>
        <v>Out</v>
      </c>
      <c r="I574" s="7">
        <f>IF(G574="Out",C574*-1,C574)</f>
        <v>-1298</v>
      </c>
    </row>
    <row r="575" spans="1:9" x14ac:dyDescent="0.2">
      <c r="A575" s="11">
        <v>44096</v>
      </c>
      <c r="B575" s="7" t="s">
        <v>384</v>
      </c>
      <c r="C575" s="12">
        <v>1610</v>
      </c>
      <c r="D575" s="7" t="s">
        <v>67</v>
      </c>
      <c r="E575" s="7" t="str">
        <f>VLOOKUP(B575,$K$624:$L$655,2,FALSE)</f>
        <v>Other Expense</v>
      </c>
      <c r="G575" s="13" t="str">
        <f>VLOOKUP(E575,Cat!$A$1:$C$28,3,FALSE)</f>
        <v>Out</v>
      </c>
      <c r="I575" s="7">
        <f>IF(G575="Out",C575*-1,C575)</f>
        <v>-1610</v>
      </c>
    </row>
    <row r="576" spans="1:9" x14ac:dyDescent="0.2">
      <c r="A576" s="89">
        <v>44096</v>
      </c>
      <c r="B576" s="7" t="s">
        <v>395</v>
      </c>
      <c r="C576" s="12">
        <v>5000</v>
      </c>
      <c r="D576" s="7" t="s">
        <v>67</v>
      </c>
      <c r="E576" s="7" t="str">
        <f>VLOOKUP(B576,$K$624:$L$682,2,FALSE)</f>
        <v>Transfer In</v>
      </c>
      <c r="G576" s="13" t="str">
        <f>VLOOKUP(E576,Cat!$A$1:$C$28,3,FALSE)</f>
        <v>In</v>
      </c>
      <c r="I576" s="7">
        <f>IF(G576="Out",C576*-1,C576)</f>
        <v>5000</v>
      </c>
    </row>
    <row r="577" spans="1:10" x14ac:dyDescent="0.2">
      <c r="A577" s="89">
        <v>44096</v>
      </c>
      <c r="B577" s="7" t="s">
        <v>395</v>
      </c>
      <c r="C577" s="12">
        <v>1500</v>
      </c>
      <c r="D577" s="7" t="s">
        <v>67</v>
      </c>
      <c r="E577" s="7" t="str">
        <f>VLOOKUP(B577,$K$624:$L$682,2,FALSE)</f>
        <v>Transfer In</v>
      </c>
      <c r="G577" s="13" t="str">
        <f>VLOOKUP(E577,Cat!$A$1:$C$28,3,FALSE)</f>
        <v>In</v>
      </c>
      <c r="I577" s="7">
        <f>IF(G577="Out",C577*-1,C577)</f>
        <v>1500</v>
      </c>
    </row>
    <row r="578" spans="1:10" x14ac:dyDescent="0.2">
      <c r="A578" s="11">
        <v>44095</v>
      </c>
      <c r="B578" s="7" t="s">
        <v>383</v>
      </c>
      <c r="C578" s="12">
        <v>5500</v>
      </c>
      <c r="D578" s="7" t="s">
        <v>67</v>
      </c>
      <c r="E578" s="7" t="str">
        <f>VLOOKUP(B578,$K$624:$L$655,2,FALSE)</f>
        <v>Eating Out</v>
      </c>
      <c r="G578" s="13" t="str">
        <f>VLOOKUP(E578,Cat!$A$1:$C$28,3,FALSE)</f>
        <v>Out</v>
      </c>
      <c r="I578" s="7">
        <f>IF(G578="Out",C578*-1,C578)</f>
        <v>-5500</v>
      </c>
    </row>
    <row r="579" spans="1:10" x14ac:dyDescent="0.2">
      <c r="A579" s="11">
        <v>44094</v>
      </c>
      <c r="B579" s="7" t="s">
        <v>382</v>
      </c>
      <c r="C579" s="12">
        <v>1518</v>
      </c>
      <c r="D579" s="7" t="s">
        <v>67</v>
      </c>
      <c r="E579" s="7" t="str">
        <f>VLOOKUP(B579,$K$624:$L$655,2,FALSE)</f>
        <v>Household Supplies</v>
      </c>
      <c r="G579" s="13" t="str">
        <f>VLOOKUP(E579,Cat!$A$1:$C$28,3,FALSE)</f>
        <v>Out</v>
      </c>
      <c r="I579" s="7">
        <f>IF(G579="Out",C579*-1,C579)</f>
        <v>-1518</v>
      </c>
    </row>
    <row r="580" spans="1:10" x14ac:dyDescent="0.2">
      <c r="A580" s="11">
        <v>44093</v>
      </c>
      <c r="B580" s="7" t="s">
        <v>380</v>
      </c>
      <c r="C580" s="12">
        <v>330</v>
      </c>
      <c r="D580" s="7" t="s">
        <v>67</v>
      </c>
      <c r="E580" s="7" t="str">
        <f>VLOOKUP(B580,$K$624:$L$655,2,FALSE)</f>
        <v>Household Supplies</v>
      </c>
      <c r="G580" s="13" t="str">
        <f>VLOOKUP(E580,Cat!$A$1:$C$28,3,FALSE)</f>
        <v>Out</v>
      </c>
      <c r="I580" s="7">
        <f>IF(G580="Out",C580*-1,C580)</f>
        <v>-330</v>
      </c>
    </row>
    <row r="581" spans="1:10" x14ac:dyDescent="0.2">
      <c r="A581" s="11">
        <v>44093</v>
      </c>
      <c r="B581" s="7" t="s">
        <v>381</v>
      </c>
      <c r="C581" s="12">
        <v>500</v>
      </c>
      <c r="D581" s="7" t="s">
        <v>67</v>
      </c>
      <c r="E581" s="7" t="str">
        <f>VLOOKUP(B581,$K$624:$L$655,2,FALSE)</f>
        <v>Other Expense</v>
      </c>
      <c r="G581" s="13" t="str">
        <f>VLOOKUP(E581,Cat!$A$1:$C$28,3,FALSE)</f>
        <v>Out</v>
      </c>
      <c r="I581" s="7">
        <f>IF(G581="Out",C581*-1,C581)</f>
        <v>-500</v>
      </c>
      <c r="J581" s="77" t="s">
        <v>214</v>
      </c>
    </row>
    <row r="582" spans="1:10" x14ac:dyDescent="0.2">
      <c r="A582" s="11">
        <v>44093</v>
      </c>
      <c r="B582" s="7" t="s">
        <v>377</v>
      </c>
      <c r="C582" s="12">
        <v>540</v>
      </c>
      <c r="D582" s="7" t="s">
        <v>67</v>
      </c>
      <c r="E582" s="7" t="str">
        <f>VLOOKUP(B582,$K$624:$L$655,2,FALSE)</f>
        <v>Unknown</v>
      </c>
      <c r="G582" s="13" t="str">
        <f>VLOOKUP(E582,Cat!$A$1:$C$28,3,FALSE)</f>
        <v>Out</v>
      </c>
      <c r="I582" s="7">
        <f>IF(G582="Out",C582*-1,C582)</f>
        <v>-540</v>
      </c>
    </row>
    <row r="583" spans="1:10" x14ac:dyDescent="0.2">
      <c r="A583" s="11">
        <v>44093</v>
      </c>
      <c r="B583" s="7" t="s">
        <v>377</v>
      </c>
      <c r="C583" s="12">
        <v>1620</v>
      </c>
      <c r="D583" s="7" t="s">
        <v>67</v>
      </c>
      <c r="E583" s="7" t="str">
        <f>VLOOKUP(B583,$K$624:$L$655,2,FALSE)</f>
        <v>Unknown</v>
      </c>
      <c r="G583" s="13" t="str">
        <f>VLOOKUP(E583,Cat!$A$1:$C$28,3,FALSE)</f>
        <v>Out</v>
      </c>
      <c r="I583" s="7">
        <f>IF(G583="Out",C583*-1,C583)</f>
        <v>-1620</v>
      </c>
    </row>
    <row r="584" spans="1:10" x14ac:dyDescent="0.2">
      <c r="A584" s="89">
        <v>44093</v>
      </c>
      <c r="B584" s="7" t="s">
        <v>395</v>
      </c>
      <c r="C584" s="12">
        <v>10000</v>
      </c>
      <c r="D584" s="7" t="s">
        <v>67</v>
      </c>
      <c r="E584" s="7" t="str">
        <f>VLOOKUP(B584,$K$624:$L$682,2,FALSE)</f>
        <v>Transfer In</v>
      </c>
      <c r="G584" s="13" t="str">
        <f>VLOOKUP(E584,Cat!$A$1:$C$28,3,FALSE)</f>
        <v>In</v>
      </c>
      <c r="I584" s="7">
        <f>IF(G584="Out",C584*-1,C584)</f>
        <v>10000</v>
      </c>
    </row>
    <row r="585" spans="1:10" x14ac:dyDescent="0.2">
      <c r="A585" s="11">
        <v>44092</v>
      </c>
      <c r="B585" s="7" t="s">
        <v>380</v>
      </c>
      <c r="C585" s="12">
        <v>990</v>
      </c>
      <c r="D585" s="7" t="s">
        <v>67</v>
      </c>
      <c r="E585" s="7" t="str">
        <f>VLOOKUP(B585,$K$624:$L$655,2,FALSE)</f>
        <v>Household Supplies</v>
      </c>
      <c r="G585" s="13" t="str">
        <f>VLOOKUP(E585,Cat!$A$1:$C$28,3,FALSE)</f>
        <v>Out</v>
      </c>
      <c r="I585" s="7">
        <f>IF(G585="Out",C585*-1,C585)</f>
        <v>-990</v>
      </c>
    </row>
    <row r="586" spans="1:10" x14ac:dyDescent="0.2">
      <c r="A586" s="11">
        <v>44092</v>
      </c>
      <c r="B586" s="7" t="s">
        <v>381</v>
      </c>
      <c r="C586" s="12">
        <v>5400</v>
      </c>
      <c r="D586" s="7" t="s">
        <v>67</v>
      </c>
      <c r="E586" s="7" t="str">
        <f>VLOOKUP(B586,$K$624:$L$655,2,FALSE)</f>
        <v>Other Expense</v>
      </c>
      <c r="G586" s="13" t="str">
        <f>VLOOKUP(E586,Cat!$A$1:$C$28,3,FALSE)</f>
        <v>Out</v>
      </c>
      <c r="I586" s="7">
        <f>IF(G586="Out",C586*-1,C586)</f>
        <v>-5400</v>
      </c>
    </row>
    <row r="587" spans="1:10" x14ac:dyDescent="0.2">
      <c r="A587" s="11">
        <v>44092</v>
      </c>
      <c r="B587" s="7" t="s">
        <v>378</v>
      </c>
      <c r="C587" s="12">
        <v>1436</v>
      </c>
      <c r="D587" s="7" t="s">
        <v>67</v>
      </c>
      <c r="E587" s="7" t="str">
        <f>VLOOKUP(B587,$K$624:$L$655,2,FALSE)</f>
        <v>Groceries</v>
      </c>
      <c r="G587" s="13" t="str">
        <f>VLOOKUP(E587,Cat!$A$1:$C$28,3,FALSE)</f>
        <v>Out</v>
      </c>
      <c r="I587" s="7">
        <f>IF(G587="Out",C587*-1,C587)</f>
        <v>-1436</v>
      </c>
    </row>
    <row r="588" spans="1:10" x14ac:dyDescent="0.2">
      <c r="A588" s="11">
        <v>44090</v>
      </c>
      <c r="B588" s="7" t="s">
        <v>366</v>
      </c>
      <c r="C588" s="12">
        <v>203</v>
      </c>
      <c r="D588" s="7" t="s">
        <v>67</v>
      </c>
      <c r="E588" s="7" t="str">
        <f>VLOOKUP(B588,$K$624:$L$655,2,FALSE)</f>
        <v>Groceries</v>
      </c>
      <c r="G588" s="13" t="str">
        <f>VLOOKUP(E588,Cat!$A$1:$C$28,3,FALSE)</f>
        <v>Out</v>
      </c>
      <c r="I588" s="7">
        <f>IF(G588="Out",C588*-1,C588)</f>
        <v>-203</v>
      </c>
    </row>
    <row r="589" spans="1:10" x14ac:dyDescent="0.2">
      <c r="A589" s="11">
        <v>44090</v>
      </c>
      <c r="B589" s="7" t="s">
        <v>378</v>
      </c>
      <c r="C589" s="12">
        <v>529</v>
      </c>
      <c r="D589" s="7" t="s">
        <v>67</v>
      </c>
      <c r="E589" s="7" t="str">
        <f>VLOOKUP(B589,$K$624:$L$655,2,FALSE)</f>
        <v>Groceries</v>
      </c>
      <c r="G589" s="13" t="str">
        <f>VLOOKUP(E589,Cat!$A$1:$C$28,3,FALSE)</f>
        <v>Out</v>
      </c>
      <c r="I589" s="7">
        <f>IF(G589="Out",C589*-1,C589)</f>
        <v>-529</v>
      </c>
    </row>
    <row r="590" spans="1:10" x14ac:dyDescent="0.2">
      <c r="A590" s="17">
        <v>44089</v>
      </c>
      <c r="B590" s="19" t="str">
        <f>CONCATENATE("Insurance (Meo) 2020.",TEXT(MONTH(A590),"00"))</f>
        <v>Insurance (Meo) 2020.09</v>
      </c>
      <c r="C590" s="12">
        <v>5000</v>
      </c>
      <c r="D590" s="13" t="s">
        <v>119</v>
      </c>
      <c r="E590" s="7" t="s">
        <v>122</v>
      </c>
      <c r="G590" s="13" t="str">
        <f>VLOOKUP(E590,Cat!$A$1:$C$28,3,FALSE)</f>
        <v>Out</v>
      </c>
      <c r="I590" s="7">
        <f>IF(G590="Out",C590*-1,C590)</f>
        <v>-5000</v>
      </c>
    </row>
    <row r="591" spans="1:10" x14ac:dyDescent="0.2">
      <c r="A591" s="17">
        <v>44089</v>
      </c>
      <c r="B591" s="7" t="s">
        <v>288</v>
      </c>
      <c r="C591" s="12">
        <v>2000</v>
      </c>
      <c r="D591" s="7" t="s">
        <v>286</v>
      </c>
      <c r="E591" s="7" t="s">
        <v>163</v>
      </c>
      <c r="G591" s="13" t="str">
        <f>VLOOKUP(E591,Cat!$A$1:$C$28,3,FALSE)</f>
        <v>Out</v>
      </c>
      <c r="I591" s="7">
        <f>IF(G591="Out",C591*-1,C591)</f>
        <v>-2000</v>
      </c>
    </row>
    <row r="592" spans="1:10" x14ac:dyDescent="0.2">
      <c r="A592" s="17">
        <v>44088</v>
      </c>
      <c r="B592" s="7" t="s">
        <v>292</v>
      </c>
      <c r="C592" s="12">
        <v>660000</v>
      </c>
      <c r="D592" s="7" t="s">
        <v>293</v>
      </c>
      <c r="E592" s="7" t="s">
        <v>149</v>
      </c>
      <c r="G592" s="13" t="str">
        <f>VLOOKUP(E592,Cat!$A$1:$C$28,3,FALSE)</f>
        <v>In</v>
      </c>
      <c r="I592" s="7">
        <f>IF(G592="Out",C592*-1,C592)</f>
        <v>660000</v>
      </c>
    </row>
    <row r="593" spans="1:9" x14ac:dyDescent="0.2">
      <c r="A593" s="11">
        <v>44088</v>
      </c>
      <c r="B593" s="7" t="s">
        <v>366</v>
      </c>
      <c r="C593" s="12">
        <v>1423</v>
      </c>
      <c r="D593" s="7" t="s">
        <v>67</v>
      </c>
      <c r="E593" s="7" t="str">
        <f>VLOOKUP(B593,$K$624:$L$655,2,FALSE)</f>
        <v>Groceries</v>
      </c>
      <c r="G593" s="13" t="str">
        <f>VLOOKUP(E593,Cat!$A$1:$C$28,3,FALSE)</f>
        <v>Out</v>
      </c>
      <c r="I593" s="7">
        <f>IF(G593="Out",C593*-1,C593)</f>
        <v>-1423</v>
      </c>
    </row>
    <row r="594" spans="1:9" x14ac:dyDescent="0.2">
      <c r="A594" s="11">
        <v>44088</v>
      </c>
      <c r="B594" s="7" t="s">
        <v>101</v>
      </c>
      <c r="C594" s="12">
        <v>1304</v>
      </c>
      <c r="D594" s="7" t="s">
        <v>67</v>
      </c>
      <c r="E594" s="7" t="str">
        <f>VLOOKUP(B594,$K$624:$L$655,2,FALSE)</f>
        <v>Household Supplies</v>
      </c>
      <c r="G594" s="13" t="str">
        <f>VLOOKUP(E594,Cat!$A$1:$C$28,3,FALSE)</f>
        <v>Out</v>
      </c>
      <c r="I594" s="7">
        <f>IF(G594="Out",C594*-1,C594)</f>
        <v>-1304</v>
      </c>
    </row>
    <row r="595" spans="1:9" x14ac:dyDescent="0.2">
      <c r="A595" s="11">
        <v>44088</v>
      </c>
      <c r="B595" s="7" t="s">
        <v>380</v>
      </c>
      <c r="C595" s="12">
        <v>328</v>
      </c>
      <c r="D595" s="7" t="s">
        <v>67</v>
      </c>
      <c r="E595" s="7" t="str">
        <f>VLOOKUP(B595,$K$624:$L$655,2,FALSE)</f>
        <v>Household Supplies</v>
      </c>
      <c r="G595" s="13" t="str">
        <f>VLOOKUP(E595,Cat!$A$1:$C$28,3,FALSE)</f>
        <v>Out</v>
      </c>
      <c r="I595" s="7">
        <f>IF(G595="Out",C595*-1,C595)</f>
        <v>-328</v>
      </c>
    </row>
    <row r="596" spans="1:9" x14ac:dyDescent="0.2">
      <c r="A596" s="89">
        <v>44088</v>
      </c>
      <c r="B596" s="7" t="s">
        <v>395</v>
      </c>
      <c r="C596" s="12">
        <v>10000</v>
      </c>
      <c r="D596" s="7" t="s">
        <v>67</v>
      </c>
      <c r="E596" s="7" t="str">
        <f>VLOOKUP(B596,$K$624:$L$682,2,FALSE)</f>
        <v>Transfer In</v>
      </c>
      <c r="G596" s="13" t="str">
        <f>VLOOKUP(E596,Cat!$A$1:$C$28,3,FALSE)</f>
        <v>In</v>
      </c>
      <c r="I596" s="7">
        <f>IF(G596="Out",C596*-1,C596)</f>
        <v>10000</v>
      </c>
    </row>
    <row r="597" spans="1:9" x14ac:dyDescent="0.2">
      <c r="A597" s="11">
        <v>44087</v>
      </c>
      <c r="B597" s="7" t="s">
        <v>372</v>
      </c>
      <c r="C597" s="12">
        <v>2108</v>
      </c>
      <c r="D597" s="7" t="s">
        <v>67</v>
      </c>
      <c r="E597" s="7" t="str">
        <f>VLOOKUP(B597,$K$624:$L$655,2,FALSE)</f>
        <v>Groceries</v>
      </c>
      <c r="G597" s="13" t="str">
        <f>VLOOKUP(E597,Cat!$A$1:$C$28,3,FALSE)</f>
        <v>Out</v>
      </c>
      <c r="I597" s="7">
        <f>IF(G597="Out",C597*-1,C597)</f>
        <v>-2108</v>
      </c>
    </row>
    <row r="598" spans="1:9" x14ac:dyDescent="0.2">
      <c r="A598" s="17">
        <v>44086</v>
      </c>
      <c r="B598" s="7" t="s">
        <v>294</v>
      </c>
      <c r="C598" s="12">
        <v>10000</v>
      </c>
      <c r="D598" s="7" t="s">
        <v>286</v>
      </c>
      <c r="E598" s="7" t="s">
        <v>151</v>
      </c>
      <c r="G598" s="13" t="str">
        <f>VLOOKUP(E598,Cat!$A$1:$C$28,3,FALSE)</f>
        <v>Out</v>
      </c>
      <c r="I598" s="7">
        <f>IF(G598="Out",C598*-1,C598)</f>
        <v>-10000</v>
      </c>
    </row>
    <row r="599" spans="1:9" x14ac:dyDescent="0.2">
      <c r="A599" s="11">
        <v>44086</v>
      </c>
      <c r="B599" s="7" t="s">
        <v>386</v>
      </c>
      <c r="C599" s="12">
        <v>1210</v>
      </c>
      <c r="D599" s="7" t="s">
        <v>67</v>
      </c>
      <c r="E599" s="7" t="str">
        <f>VLOOKUP(B599,$K$624:$L$655,2,FALSE)</f>
        <v>Eating Out</v>
      </c>
      <c r="G599" s="13" t="str">
        <f>VLOOKUP(E599,Cat!$A$1:$C$28,3,FALSE)</f>
        <v>Out</v>
      </c>
      <c r="I599" s="7">
        <f>IF(G599="Out",C599*-1,C599)</f>
        <v>-1210</v>
      </c>
    </row>
    <row r="600" spans="1:9" x14ac:dyDescent="0.2">
      <c r="A600" s="11">
        <v>44085</v>
      </c>
      <c r="B600" s="7" t="s">
        <v>366</v>
      </c>
      <c r="C600" s="12">
        <v>1684</v>
      </c>
      <c r="D600" s="7" t="s">
        <v>67</v>
      </c>
      <c r="E600" s="7" t="str">
        <f>VLOOKUP(B600,$K$624:$L$655,2,FALSE)</f>
        <v>Groceries</v>
      </c>
      <c r="G600" s="13" t="str">
        <f>VLOOKUP(E600,Cat!$A$1:$C$28,3,FALSE)</f>
        <v>Out</v>
      </c>
      <c r="I600" s="7">
        <f>IF(G600="Out",C600*-1,C600)</f>
        <v>-1684</v>
      </c>
    </row>
    <row r="601" spans="1:9" x14ac:dyDescent="0.2">
      <c r="A601" s="11">
        <v>44085</v>
      </c>
      <c r="B601" s="7" t="s">
        <v>379</v>
      </c>
      <c r="C601" s="12">
        <v>3454</v>
      </c>
      <c r="D601" s="7" t="s">
        <v>67</v>
      </c>
      <c r="E601" s="7" t="str">
        <f>VLOOKUP(B601,$K$624:$L$655,2,FALSE)</f>
        <v>Eating Out</v>
      </c>
      <c r="G601" s="13" t="str">
        <f>VLOOKUP(E601,Cat!$A$1:$C$28,3,FALSE)</f>
        <v>Out</v>
      </c>
      <c r="I601" s="7">
        <f>IF(G601="Out",C601*-1,C601)</f>
        <v>-3454</v>
      </c>
    </row>
    <row r="602" spans="1:9" x14ac:dyDescent="0.2">
      <c r="A602" s="11">
        <v>44085</v>
      </c>
      <c r="B602" s="7" t="s">
        <v>373</v>
      </c>
      <c r="C602" s="12">
        <v>492</v>
      </c>
      <c r="D602" s="7" t="s">
        <v>67</v>
      </c>
      <c r="E602" s="7" t="str">
        <f>VLOOKUP(B602,$K$624:$L$655,2,FALSE)</f>
        <v>Household Supplies</v>
      </c>
      <c r="G602" s="13" t="str">
        <f>VLOOKUP(E602,Cat!$A$1:$C$28,3,FALSE)</f>
        <v>Out</v>
      </c>
      <c r="I602" s="7">
        <f>IF(G602="Out",C602*-1,C602)</f>
        <v>-492</v>
      </c>
    </row>
    <row r="603" spans="1:9" x14ac:dyDescent="0.2">
      <c r="A603" s="89">
        <v>44085</v>
      </c>
      <c r="B603" s="7" t="s">
        <v>395</v>
      </c>
      <c r="C603" s="12">
        <v>5000</v>
      </c>
      <c r="D603" s="7" t="s">
        <v>67</v>
      </c>
      <c r="E603" s="7" t="str">
        <f>VLOOKUP(B603,$K$624:$L$682,2,FALSE)</f>
        <v>Transfer In</v>
      </c>
      <c r="G603" s="13" t="str">
        <f>VLOOKUP(E603,Cat!$A$1:$C$28,3,FALSE)</f>
        <v>In</v>
      </c>
      <c r="I603" s="7">
        <f>IF(G603="Out",C603*-1,C603)</f>
        <v>5000</v>
      </c>
    </row>
    <row r="604" spans="1:9" x14ac:dyDescent="0.2">
      <c r="A604" s="11">
        <v>44084</v>
      </c>
      <c r="B604" s="7" t="s">
        <v>367</v>
      </c>
      <c r="C604" s="12">
        <v>1321</v>
      </c>
      <c r="D604" s="7" t="s">
        <v>67</v>
      </c>
      <c r="E604" s="7" t="str">
        <f>VLOOKUP(B604,$K$624:$L$655,2,FALSE)</f>
        <v>Groceries</v>
      </c>
      <c r="G604" s="13" t="str">
        <f>VLOOKUP(E604,Cat!$A$1:$C$28,3,FALSE)</f>
        <v>Out</v>
      </c>
      <c r="I604" s="7">
        <f>IF(G604="Out",C604*-1,C604)</f>
        <v>-1321</v>
      </c>
    </row>
    <row r="605" spans="1:9" x14ac:dyDescent="0.2">
      <c r="A605" s="11">
        <v>44083</v>
      </c>
      <c r="B605" s="7" t="s">
        <v>378</v>
      </c>
      <c r="C605" s="12">
        <v>605</v>
      </c>
      <c r="D605" s="7" t="s">
        <v>67</v>
      </c>
      <c r="E605" s="7" t="str">
        <f>VLOOKUP(B605,$K$624:$L$655,2,FALSE)</f>
        <v>Groceries</v>
      </c>
      <c r="G605" s="13" t="str">
        <f>VLOOKUP(E605,Cat!$A$1:$C$28,3,FALSE)</f>
        <v>Out</v>
      </c>
      <c r="I605" s="7">
        <f>IF(G605="Out",C605*-1,C605)</f>
        <v>-605</v>
      </c>
    </row>
    <row r="606" spans="1:9" x14ac:dyDescent="0.2">
      <c r="A606" s="11">
        <v>44083</v>
      </c>
      <c r="B606" s="7" t="s">
        <v>369</v>
      </c>
      <c r="C606" s="12">
        <v>1089</v>
      </c>
      <c r="D606" s="7" t="s">
        <v>67</v>
      </c>
      <c r="E606" s="7" t="str">
        <f>VLOOKUP(B606,$K$624:$L$655,2,FALSE)</f>
        <v>Fashion</v>
      </c>
      <c r="G606" s="13" t="str">
        <f>VLOOKUP(E606,Cat!$A$1:$C$28,3,FALSE)</f>
        <v>Out</v>
      </c>
      <c r="I606" s="7">
        <f>IF(G606="Out",C606*-1,C606)</f>
        <v>-1089</v>
      </c>
    </row>
    <row r="607" spans="1:9" x14ac:dyDescent="0.2">
      <c r="A607" s="11">
        <v>44083</v>
      </c>
      <c r="B607" s="7" t="s">
        <v>377</v>
      </c>
      <c r="C607" s="12">
        <v>172</v>
      </c>
      <c r="D607" s="7" t="s">
        <v>67</v>
      </c>
      <c r="E607" s="7" t="str">
        <f>VLOOKUP(B607,$K$624:$L$655,2,FALSE)</f>
        <v>Unknown</v>
      </c>
      <c r="G607" s="13" t="str">
        <f>VLOOKUP(E607,Cat!$A$1:$C$28,3,FALSE)</f>
        <v>Out</v>
      </c>
      <c r="I607" s="7">
        <f>IF(G607="Out",C607*-1,C607)</f>
        <v>-172</v>
      </c>
    </row>
    <row r="608" spans="1:9" x14ac:dyDescent="0.2">
      <c r="A608" s="11">
        <v>44082</v>
      </c>
      <c r="B608" s="7" t="s">
        <v>376</v>
      </c>
      <c r="C608" s="12">
        <v>625</v>
      </c>
      <c r="D608" s="7" t="s">
        <v>67</v>
      </c>
      <c r="E608" s="7" t="str">
        <f>VLOOKUP(B608,$K$624:$L$655,2,FALSE)</f>
        <v>Other Expense</v>
      </c>
      <c r="G608" s="13" t="str">
        <f>VLOOKUP(E608,Cat!$A$1:$C$28,3,FALSE)</f>
        <v>Out</v>
      </c>
      <c r="I608" s="7">
        <f>IF(G608="Out",C608*-1,C608)</f>
        <v>-625</v>
      </c>
    </row>
    <row r="609" spans="1:12" x14ac:dyDescent="0.2">
      <c r="A609" s="11">
        <v>44082</v>
      </c>
      <c r="B609" s="7" t="s">
        <v>366</v>
      </c>
      <c r="C609" s="12">
        <v>1589</v>
      </c>
      <c r="D609" s="7" t="s">
        <v>67</v>
      </c>
      <c r="E609" s="7" t="str">
        <f>VLOOKUP(B609,$K$624:$L$655,2,FALSE)</f>
        <v>Groceries</v>
      </c>
      <c r="G609" s="13" t="str">
        <f>VLOOKUP(E609,Cat!$A$1:$C$28,3,FALSE)</f>
        <v>Out</v>
      </c>
      <c r="I609" s="7">
        <f>IF(G609="Out",C609*-1,C609)</f>
        <v>-1589</v>
      </c>
    </row>
    <row r="610" spans="1:12" x14ac:dyDescent="0.2">
      <c r="A610" s="11">
        <v>44080</v>
      </c>
      <c r="B610" s="7" t="s">
        <v>366</v>
      </c>
      <c r="C610" s="12">
        <v>2060</v>
      </c>
      <c r="D610" s="7" t="s">
        <v>67</v>
      </c>
      <c r="E610" s="7" t="str">
        <f>VLOOKUP(B610,$K$624:$L$655,2,FALSE)</f>
        <v>Groceries</v>
      </c>
      <c r="G610" s="13" t="str">
        <f>VLOOKUP(E610,Cat!$A$1:$C$28,3,FALSE)</f>
        <v>Out</v>
      </c>
      <c r="I610" s="7">
        <f>IF(G610="Out",C610*-1,C610)</f>
        <v>-2060</v>
      </c>
    </row>
    <row r="611" spans="1:12" x14ac:dyDescent="0.2">
      <c r="A611" s="11">
        <v>44080</v>
      </c>
      <c r="B611" s="7" t="s">
        <v>372</v>
      </c>
      <c r="C611" s="12">
        <v>7212</v>
      </c>
      <c r="D611" s="7" t="s">
        <v>67</v>
      </c>
      <c r="E611" s="7" t="str">
        <f>VLOOKUP(B611,$K$624:$L$655,2,FALSE)</f>
        <v>Groceries</v>
      </c>
      <c r="G611" s="13" t="str">
        <f>VLOOKUP(E611,Cat!$A$1:$C$28,3,FALSE)</f>
        <v>Out</v>
      </c>
      <c r="I611" s="7">
        <f>IF(G611="Out",C611*-1,C611)</f>
        <v>-7212</v>
      </c>
    </row>
    <row r="612" spans="1:12" x14ac:dyDescent="0.2">
      <c r="A612" s="11">
        <v>44080</v>
      </c>
      <c r="B612" s="7" t="s">
        <v>375</v>
      </c>
      <c r="C612" s="12">
        <v>3633</v>
      </c>
      <c r="D612" s="7" t="s">
        <v>67</v>
      </c>
      <c r="E612" s="7" t="str">
        <f>VLOOKUP(B612,$K$624:$L$655,2,FALSE)</f>
        <v>Groceries</v>
      </c>
      <c r="G612" s="13" t="str">
        <f>VLOOKUP(E612,Cat!$A$1:$C$28,3,FALSE)</f>
        <v>Out</v>
      </c>
      <c r="I612" s="7">
        <f>IF(G612="Out",C612*-1,C612)</f>
        <v>-3633</v>
      </c>
    </row>
    <row r="613" spans="1:12" x14ac:dyDescent="0.2">
      <c r="A613" s="11">
        <v>44079</v>
      </c>
      <c r="B613" s="7" t="s">
        <v>374</v>
      </c>
      <c r="C613" s="12">
        <v>6762</v>
      </c>
      <c r="D613" s="7" t="s">
        <v>67</v>
      </c>
      <c r="E613" s="7" t="str">
        <f>VLOOKUP(B613,$K$624:$L$655,2,FALSE)</f>
        <v>Eating Out</v>
      </c>
      <c r="G613" s="13" t="str">
        <f>VLOOKUP(E613,Cat!$A$1:$C$28,3,FALSE)</f>
        <v>Out</v>
      </c>
      <c r="I613" s="7">
        <f>IF(G613="Out",C613*-1,C613)</f>
        <v>-6762</v>
      </c>
    </row>
    <row r="614" spans="1:12" x14ac:dyDescent="0.2">
      <c r="A614" s="17">
        <v>44078</v>
      </c>
      <c r="B614" s="21" t="s">
        <v>213</v>
      </c>
      <c r="C614" s="12">
        <v>1252200</v>
      </c>
      <c r="D614" s="13" t="s">
        <v>42</v>
      </c>
      <c r="E614" s="7" t="s">
        <v>151</v>
      </c>
      <c r="G614" s="13" t="str">
        <f>VLOOKUP(E614,Cat!$A$1:$C$28,3,FALSE)</f>
        <v>Out</v>
      </c>
      <c r="I614" s="7">
        <f>IF(G614="Out",C614*-1,C614)</f>
        <v>-1252200</v>
      </c>
    </row>
    <row r="615" spans="1:12" x14ac:dyDescent="0.2">
      <c r="A615" s="17">
        <v>44078</v>
      </c>
      <c r="B615" s="21" t="s">
        <v>213</v>
      </c>
      <c r="C615" s="12">
        <v>5606</v>
      </c>
      <c r="D615" s="7" t="s">
        <v>153</v>
      </c>
      <c r="E615" s="7" t="s">
        <v>125</v>
      </c>
      <c r="G615" s="13" t="str">
        <f>VLOOKUP(E615,Cat!$A$1:$C$28,3,FALSE)</f>
        <v>In</v>
      </c>
      <c r="I615" s="7">
        <f>IF(G615="Out",C615*-1,C615)</f>
        <v>5606</v>
      </c>
    </row>
    <row r="616" spans="1:12" x14ac:dyDescent="0.2">
      <c r="A616" s="17">
        <v>44078</v>
      </c>
      <c r="B616" s="21" t="s">
        <v>213</v>
      </c>
      <c r="C616" s="12">
        <v>5606</v>
      </c>
      <c r="D616" s="13" t="s">
        <v>119</v>
      </c>
      <c r="E616" s="7" t="s">
        <v>159</v>
      </c>
      <c r="G616" s="13" t="str">
        <f>VLOOKUP(E616,Cat!$A$1:$C$28,3,FALSE)</f>
        <v>Out</v>
      </c>
      <c r="I616" s="7">
        <f>IF(G616="Out",C616*-1,C616)</f>
        <v>-5606</v>
      </c>
    </row>
    <row r="617" spans="1:12" x14ac:dyDescent="0.2">
      <c r="A617" s="11">
        <v>44078</v>
      </c>
      <c r="B617" s="7" t="s">
        <v>393</v>
      </c>
      <c r="C617" s="12">
        <v>430</v>
      </c>
      <c r="D617" s="7" t="s">
        <v>67</v>
      </c>
      <c r="E617" s="7" t="str">
        <f>VLOOKUP(B617,$K$624:$L$682,2,FALSE)</f>
        <v>Groceries</v>
      </c>
      <c r="G617" s="13" t="str">
        <f>VLOOKUP(E617,Cat!$A$1:$C$28,3,FALSE)</f>
        <v>Out</v>
      </c>
      <c r="I617" s="7">
        <f>IF(G617="Out",C617*-1,C617)</f>
        <v>-430</v>
      </c>
    </row>
    <row r="618" spans="1:12" x14ac:dyDescent="0.2">
      <c r="A618" s="11">
        <v>44078</v>
      </c>
      <c r="B618" s="7" t="s">
        <v>394</v>
      </c>
      <c r="C618" s="12">
        <v>3380</v>
      </c>
      <c r="D618" s="7" t="s">
        <v>67</v>
      </c>
      <c r="E618" s="7" t="str">
        <f>VLOOKUP(B618,$K$624:$L$682,2,FALSE)</f>
        <v>Return</v>
      </c>
      <c r="G618" s="13" t="str">
        <f>VLOOKUP(E618,Cat!$A$1:$C$28,3,FALSE)</f>
        <v>In</v>
      </c>
      <c r="I618" s="7">
        <f>IF(G618="Out",C618*-1,C618)</f>
        <v>3380</v>
      </c>
    </row>
    <row r="619" spans="1:12" x14ac:dyDescent="0.2">
      <c r="A619" s="11">
        <v>44077</v>
      </c>
      <c r="B619" s="7" t="s">
        <v>366</v>
      </c>
      <c r="C619" s="12">
        <v>265</v>
      </c>
      <c r="D619" s="7" t="s">
        <v>67</v>
      </c>
      <c r="E619" s="7" t="str">
        <f>VLOOKUP(B619,$K$624:$L$655,2,FALSE)</f>
        <v>Groceries</v>
      </c>
      <c r="G619" s="13" t="str">
        <f>VLOOKUP(E619,Cat!$A$1:$C$28,3,FALSE)</f>
        <v>Out</v>
      </c>
      <c r="I619" s="7">
        <f>IF(G619="Out",C619*-1,C619)</f>
        <v>-265</v>
      </c>
    </row>
    <row r="620" spans="1:12" x14ac:dyDescent="0.2">
      <c r="A620" s="89">
        <v>44077</v>
      </c>
      <c r="B620" s="7" t="s">
        <v>395</v>
      </c>
      <c r="C620" s="12">
        <v>5000</v>
      </c>
      <c r="D620" s="7" t="s">
        <v>67</v>
      </c>
      <c r="E620" s="7" t="str">
        <f>VLOOKUP(B620,$K$624:$L$682,2,FALSE)</f>
        <v>Transfer In</v>
      </c>
      <c r="G620" s="13" t="str">
        <f>VLOOKUP(E620,Cat!$A$1:$C$28,3,FALSE)</f>
        <v>In</v>
      </c>
      <c r="I620" s="7">
        <f>IF(G620="Out",C620*-1,C620)</f>
        <v>5000</v>
      </c>
    </row>
    <row r="621" spans="1:12" x14ac:dyDescent="0.2">
      <c r="A621" s="11">
        <v>44076</v>
      </c>
      <c r="B621" s="7" t="s">
        <v>366</v>
      </c>
      <c r="C621" s="12">
        <v>619</v>
      </c>
      <c r="D621" s="7" t="s">
        <v>67</v>
      </c>
      <c r="E621" s="7" t="str">
        <f>VLOOKUP(B621,$K$624:$L$655,2,FALSE)</f>
        <v>Groceries</v>
      </c>
      <c r="G621" s="13" t="str">
        <f>VLOOKUP(E621,Cat!$A$1:$C$28,3,FALSE)</f>
        <v>Out</v>
      </c>
      <c r="I621" s="7">
        <f>IF(G621="Out",C621*-1,C621)</f>
        <v>-619</v>
      </c>
    </row>
    <row r="622" spans="1:12" x14ac:dyDescent="0.2">
      <c r="A622" s="11">
        <v>44076</v>
      </c>
      <c r="B622" s="7" t="s">
        <v>395</v>
      </c>
      <c r="C622" s="12">
        <v>10000</v>
      </c>
      <c r="D622" s="7" t="s">
        <v>67</v>
      </c>
      <c r="E622" s="7" t="str">
        <f>VLOOKUP(B622,$K$624:$L$682,2,FALSE)</f>
        <v>Transfer In</v>
      </c>
      <c r="G622" s="13" t="str">
        <f>VLOOKUP(E622,Cat!$A$1:$C$28,3,FALSE)</f>
        <v>In</v>
      </c>
      <c r="I622" s="7">
        <f>IF(G622="Out",C622*-1,C622)</f>
        <v>10000</v>
      </c>
    </row>
    <row r="623" spans="1:12" x14ac:dyDescent="0.2">
      <c r="A623" s="11">
        <v>44075</v>
      </c>
      <c r="B623" s="7" t="s">
        <v>373</v>
      </c>
      <c r="C623" s="12">
        <v>1239</v>
      </c>
      <c r="D623" s="7" t="s">
        <v>67</v>
      </c>
      <c r="E623" s="7" t="str">
        <f>VLOOKUP(B623,$K$624:$L$655,2,FALSE)</f>
        <v>Household Supplies</v>
      </c>
      <c r="G623" s="13" t="str">
        <f>VLOOKUP(E623,Cat!$A$1:$C$28,3,FALSE)</f>
        <v>Out</v>
      </c>
      <c r="I623" s="7">
        <f>IF(G623="Out",C623*-1,C623)</f>
        <v>-1239</v>
      </c>
    </row>
    <row r="624" spans="1:12" x14ac:dyDescent="0.2">
      <c r="A624" s="11">
        <v>44075</v>
      </c>
      <c r="B624" s="7" t="s">
        <v>372</v>
      </c>
      <c r="C624" s="12">
        <v>523</v>
      </c>
      <c r="D624" s="7" t="s">
        <v>67</v>
      </c>
      <c r="E624" s="7" t="str">
        <f>VLOOKUP(B624,$K$624:$L$655,2,FALSE)</f>
        <v>Groceries</v>
      </c>
      <c r="G624" s="13" t="str">
        <f>VLOOKUP(E624,Cat!$A$1:$C$28,3,FALSE)</f>
        <v>Out</v>
      </c>
      <c r="I624" s="7">
        <f>IF(G624="Out",C624*-1,C624)</f>
        <v>-523</v>
      </c>
      <c r="K624" s="7" t="s">
        <v>352</v>
      </c>
      <c r="L624" s="7" t="s">
        <v>106</v>
      </c>
    </row>
    <row r="625" spans="1:12" x14ac:dyDescent="0.2">
      <c r="A625" s="11">
        <v>44075</v>
      </c>
      <c r="B625" s="7" t="s">
        <v>372</v>
      </c>
      <c r="C625" s="12">
        <v>2867</v>
      </c>
      <c r="D625" s="7" t="s">
        <v>67</v>
      </c>
      <c r="E625" s="7" t="str">
        <f>VLOOKUP(B625,$K$624:$L$655,2,FALSE)</f>
        <v>Groceries</v>
      </c>
      <c r="G625" s="13" t="str">
        <f>VLOOKUP(E625,Cat!$A$1:$C$28,3,FALSE)</f>
        <v>Out</v>
      </c>
      <c r="I625" s="7">
        <f>IF(G625="Out",C625*-1,C625)</f>
        <v>-2867</v>
      </c>
      <c r="K625" s="7" t="s">
        <v>355</v>
      </c>
      <c r="L625" s="7" t="s">
        <v>106</v>
      </c>
    </row>
    <row r="626" spans="1:12" x14ac:dyDescent="0.2">
      <c r="A626" s="11">
        <v>44075</v>
      </c>
      <c r="B626" s="7" t="s">
        <v>395</v>
      </c>
      <c r="C626" s="12">
        <v>10000</v>
      </c>
      <c r="D626" s="7" t="s">
        <v>67</v>
      </c>
      <c r="E626" s="7" t="str">
        <f>VLOOKUP(B626,$K$624:$L$682,2,FALSE)</f>
        <v>Transfer In</v>
      </c>
      <c r="G626" s="13" t="str">
        <f>VLOOKUP(E626,Cat!$A$1:$C$28,3,FALSE)</f>
        <v>In</v>
      </c>
      <c r="I626" s="7">
        <f>IF(G626="Out",C626*-1,C626)</f>
        <v>10000</v>
      </c>
      <c r="K626" s="7" t="s">
        <v>347</v>
      </c>
      <c r="L626" s="6" t="s">
        <v>310</v>
      </c>
    </row>
    <row r="627" spans="1:12" x14ac:dyDescent="0.2">
      <c r="A627" s="11">
        <v>44074</v>
      </c>
      <c r="B627" s="7" t="s">
        <v>366</v>
      </c>
      <c r="C627" s="12">
        <v>1257</v>
      </c>
      <c r="D627" s="7" t="s">
        <v>67</v>
      </c>
      <c r="E627" s="7" t="str">
        <f>VLOOKUP(B627,$K$624:$L$655,2,FALSE)</f>
        <v>Groceries</v>
      </c>
      <c r="G627" s="13" t="str">
        <f>VLOOKUP(E627,Cat!$A$1:$C$28,3,FALSE)</f>
        <v>Out</v>
      </c>
      <c r="I627" s="7">
        <f>IF(G627="Out",C627*-1,C627)</f>
        <v>-1257</v>
      </c>
      <c r="K627" s="7" t="s">
        <v>356</v>
      </c>
      <c r="L627" s="6" t="s">
        <v>310</v>
      </c>
    </row>
    <row r="628" spans="1:12" x14ac:dyDescent="0.2">
      <c r="A628" s="11">
        <v>44074</v>
      </c>
      <c r="B628" s="7" t="s">
        <v>367</v>
      </c>
      <c r="C628" s="12">
        <v>1079</v>
      </c>
      <c r="D628" s="7" t="s">
        <v>67</v>
      </c>
      <c r="E628" s="7" t="str">
        <f>VLOOKUP(B628,$K$624:$L$655,2,FALSE)</f>
        <v>Groceries</v>
      </c>
      <c r="G628" s="13" t="str">
        <f>VLOOKUP(E628,Cat!$A$1:$C$28,3,FALSE)</f>
        <v>Out</v>
      </c>
      <c r="I628" s="7">
        <f>IF(G628="Out",C628*-1,C628)</f>
        <v>-1079</v>
      </c>
      <c r="K628" s="7" t="s">
        <v>357</v>
      </c>
      <c r="L628" s="7" t="s">
        <v>106</v>
      </c>
    </row>
    <row r="629" spans="1:12" x14ac:dyDescent="0.2">
      <c r="A629" s="17">
        <v>44073</v>
      </c>
      <c r="B629" s="7" t="s">
        <v>290</v>
      </c>
      <c r="C629" s="12">
        <v>100000</v>
      </c>
      <c r="D629" s="7" t="s">
        <v>289</v>
      </c>
      <c r="E629" s="7" t="s">
        <v>273</v>
      </c>
      <c r="G629" s="13" t="str">
        <f>VLOOKUP(E629,Cat!$A$1:$C$28,3,FALSE)</f>
        <v>Out</v>
      </c>
      <c r="I629" s="7">
        <f>IF(G629="Out",C629*-1,C629)</f>
        <v>-100000</v>
      </c>
      <c r="K629" s="7" t="s">
        <v>359</v>
      </c>
      <c r="L629" s="7" t="s">
        <v>106</v>
      </c>
    </row>
    <row r="630" spans="1:12" x14ac:dyDescent="0.2">
      <c r="A630" s="11">
        <v>44073</v>
      </c>
      <c r="B630" s="7" t="s">
        <v>366</v>
      </c>
      <c r="C630" s="12">
        <v>244</v>
      </c>
      <c r="D630" s="7" t="s">
        <v>67</v>
      </c>
      <c r="E630" s="7" t="str">
        <f>VLOOKUP(B630,$K$624:$L$655,2,FALSE)</f>
        <v>Groceries</v>
      </c>
      <c r="G630" s="13" t="str">
        <f>VLOOKUP(E630,Cat!$A$1:$C$28,3,FALSE)</f>
        <v>Out</v>
      </c>
      <c r="I630" s="7">
        <f>IF(G630="Out",C630*-1,C630)</f>
        <v>-244</v>
      </c>
      <c r="K630" s="7" t="s">
        <v>342</v>
      </c>
      <c r="L630" s="7" t="s">
        <v>106</v>
      </c>
    </row>
    <row r="631" spans="1:12" x14ac:dyDescent="0.2">
      <c r="A631" s="11">
        <v>44073</v>
      </c>
      <c r="B631" s="7" t="s">
        <v>371</v>
      </c>
      <c r="C631" s="12">
        <v>310</v>
      </c>
      <c r="D631" s="7" t="s">
        <v>67</v>
      </c>
      <c r="E631" s="7" t="str">
        <f>VLOOKUP(B631,$K$624:$L$655,2,FALSE)</f>
        <v>Other Expense</v>
      </c>
      <c r="G631" s="13" t="str">
        <f>VLOOKUP(E631,Cat!$A$1:$C$28,3,FALSE)</f>
        <v>Out</v>
      </c>
      <c r="I631" s="7">
        <f>IF(G631="Out",C631*-1,C631)</f>
        <v>-310</v>
      </c>
      <c r="K631" s="5" t="s">
        <v>104</v>
      </c>
      <c r="L631" s="6" t="s">
        <v>309</v>
      </c>
    </row>
    <row r="632" spans="1:12" x14ac:dyDescent="0.2">
      <c r="A632" s="89">
        <v>44073</v>
      </c>
      <c r="B632" s="7" t="s">
        <v>397</v>
      </c>
      <c r="C632" s="12">
        <v>1056</v>
      </c>
      <c r="D632" s="7" t="s">
        <v>67</v>
      </c>
      <c r="E632" s="7" t="str">
        <f>VLOOKUP(B632,$K$624:$L$682,2,FALSE)</f>
        <v>Bonus</v>
      </c>
      <c r="G632" s="13" t="str">
        <f>VLOOKUP(E632,Cat!$A$1:$C$28,3,FALSE)</f>
        <v>In</v>
      </c>
      <c r="I632" s="7">
        <f>IF(G632="Out",C632*-1,C632)</f>
        <v>1056</v>
      </c>
      <c r="K632" s="7" t="s">
        <v>343</v>
      </c>
      <c r="L632" s="7" t="s">
        <v>106</v>
      </c>
    </row>
    <row r="633" spans="1:12" x14ac:dyDescent="0.2">
      <c r="A633" s="17">
        <v>44072</v>
      </c>
      <c r="B633" s="19" t="s">
        <v>212</v>
      </c>
      <c r="C633" s="12">
        <v>9000</v>
      </c>
      <c r="D633" s="57" t="s">
        <v>119</v>
      </c>
      <c r="E633" s="20" t="s">
        <v>151</v>
      </c>
      <c r="G633" s="13" t="str">
        <f>VLOOKUP(E633,Cat!$A$1:$C$28,3,FALSE)</f>
        <v>Out</v>
      </c>
      <c r="I633" s="7">
        <f>IF(G633="Out",C633*-1,C633)</f>
        <v>-9000</v>
      </c>
      <c r="K633" s="7" t="s">
        <v>344</v>
      </c>
      <c r="L633" s="2" t="s">
        <v>311</v>
      </c>
    </row>
    <row r="634" spans="1:12" x14ac:dyDescent="0.2">
      <c r="A634" s="11">
        <v>44072</v>
      </c>
      <c r="B634" s="7" t="s">
        <v>104</v>
      </c>
      <c r="C634" s="12">
        <v>9124</v>
      </c>
      <c r="D634" s="7" t="s">
        <v>67</v>
      </c>
      <c r="E634" s="7" t="str">
        <f>VLOOKUP(B634,$K$624:$L$655,2,FALSE)</f>
        <v>Utilities</v>
      </c>
      <c r="G634" s="13" t="str">
        <f>VLOOKUP(E634,Cat!$A$1:$C$28,3,FALSE)</f>
        <v>Out</v>
      </c>
      <c r="I634" s="7">
        <f>IF(G634="Out",C634*-1,C634)</f>
        <v>-9124</v>
      </c>
      <c r="K634" s="7" t="s">
        <v>346</v>
      </c>
      <c r="L634" s="2" t="s">
        <v>283</v>
      </c>
    </row>
    <row r="635" spans="1:12" x14ac:dyDescent="0.2">
      <c r="A635" s="11">
        <v>44072</v>
      </c>
      <c r="B635" s="7" t="s">
        <v>370</v>
      </c>
      <c r="C635" s="12">
        <v>1109</v>
      </c>
      <c r="D635" s="7" t="s">
        <v>67</v>
      </c>
      <c r="E635" s="7" t="str">
        <f>VLOOKUP(B635,$K$624:$L$655,2,FALSE)</f>
        <v>Eating Out</v>
      </c>
      <c r="G635" s="13" t="str">
        <f>VLOOKUP(E635,Cat!$A$1:$C$28,3,FALSE)</f>
        <v>Out</v>
      </c>
      <c r="I635" s="7">
        <f>IF(G635="Out",C635*-1,C635)</f>
        <v>-1109</v>
      </c>
      <c r="K635" s="7" t="s">
        <v>372</v>
      </c>
      <c r="L635" s="7" t="s">
        <v>106</v>
      </c>
    </row>
    <row r="636" spans="1:12" x14ac:dyDescent="0.2">
      <c r="A636" s="11">
        <v>44072</v>
      </c>
      <c r="B636" s="7" t="s">
        <v>102</v>
      </c>
      <c r="C636" s="12">
        <v>216</v>
      </c>
      <c r="D636" s="7" t="s">
        <v>67</v>
      </c>
      <c r="E636" s="7" t="str">
        <f>VLOOKUP(B636,$K$624:$L$655,2,FALSE)</f>
        <v>Eating Out</v>
      </c>
      <c r="G636" s="13" t="str">
        <f>VLOOKUP(E636,Cat!$A$1:$C$28,3,FALSE)</f>
        <v>Out</v>
      </c>
      <c r="I636" s="7">
        <f>IF(G636="Out",C636*-1,C636)</f>
        <v>-216</v>
      </c>
      <c r="K636" s="7" t="s">
        <v>391</v>
      </c>
      <c r="L636" s="2" t="s">
        <v>107</v>
      </c>
    </row>
    <row r="637" spans="1:12" x14ac:dyDescent="0.2">
      <c r="A637" s="11">
        <v>44072</v>
      </c>
      <c r="B637" s="7" t="s">
        <v>369</v>
      </c>
      <c r="C637" s="12">
        <v>858</v>
      </c>
      <c r="D637" s="7" t="s">
        <v>67</v>
      </c>
      <c r="E637" s="7" t="str">
        <f>VLOOKUP(B637,$K$624:$L$655,2,FALSE)</f>
        <v>Fashion</v>
      </c>
      <c r="G637" s="13" t="str">
        <f>VLOOKUP(E637,Cat!$A$1:$C$28,3,FALSE)</f>
        <v>Out</v>
      </c>
      <c r="I637" s="7">
        <f>IF(G637="Out",C637*-1,C637)</f>
        <v>-858</v>
      </c>
      <c r="K637" s="7" t="s">
        <v>390</v>
      </c>
      <c r="L637" s="6" t="s">
        <v>310</v>
      </c>
    </row>
    <row r="638" spans="1:12" x14ac:dyDescent="0.2">
      <c r="A638" s="11">
        <v>44072</v>
      </c>
      <c r="B638" s="7" t="s">
        <v>395</v>
      </c>
      <c r="C638" s="12">
        <v>5000</v>
      </c>
      <c r="D638" s="7" t="s">
        <v>67</v>
      </c>
      <c r="E638" s="7" t="str">
        <f>VLOOKUP(B638,$K$624:$L$682,2,FALSE)</f>
        <v>Transfer In</v>
      </c>
      <c r="G638" s="13" t="str">
        <f>VLOOKUP(E638,Cat!$A$1:$C$28,3,FALSE)</f>
        <v>In</v>
      </c>
      <c r="I638" s="7">
        <f>IF(G638="Out",C638*-1,C638)</f>
        <v>5000</v>
      </c>
      <c r="K638" s="7" t="s">
        <v>379</v>
      </c>
      <c r="L638" s="2" t="s">
        <v>107</v>
      </c>
    </row>
    <row r="639" spans="1:12" x14ac:dyDescent="0.2">
      <c r="A639" s="11">
        <v>44072</v>
      </c>
      <c r="B639" s="7" t="s">
        <v>396</v>
      </c>
      <c r="C639" s="12">
        <v>9000</v>
      </c>
      <c r="D639" s="7" t="s">
        <v>67</v>
      </c>
      <c r="E639" s="7" t="str">
        <f>VLOOKUP(B639,$K$624:$L$682,2,FALSE)</f>
        <v>Transfer In</v>
      </c>
      <c r="G639" s="13" t="str">
        <f>VLOOKUP(E639,Cat!$A$1:$C$28,3,FALSE)</f>
        <v>In</v>
      </c>
      <c r="I639" s="7">
        <f>IF(G639="Out",C639*-1,C639)</f>
        <v>9000</v>
      </c>
      <c r="K639" s="7" t="s">
        <v>368</v>
      </c>
      <c r="L639" s="2" t="s">
        <v>107</v>
      </c>
    </row>
    <row r="640" spans="1:12" x14ac:dyDescent="0.2">
      <c r="A640" s="17">
        <v>44071</v>
      </c>
      <c r="B640" s="19" t="s">
        <v>31</v>
      </c>
      <c r="C640" s="12">
        <v>268504</v>
      </c>
      <c r="D640" s="13" t="s">
        <v>119</v>
      </c>
      <c r="E640" s="7" t="s">
        <v>151</v>
      </c>
      <c r="G640" s="13" t="str">
        <f>VLOOKUP(E640,Cat!$A$1:$C$28,3,FALSE)</f>
        <v>Out</v>
      </c>
      <c r="I640" s="7">
        <f>IF(G640="Out",C640*-1,C640)</f>
        <v>-268504</v>
      </c>
      <c r="K640" s="7" t="s">
        <v>384</v>
      </c>
      <c r="L640" s="2" t="s">
        <v>132</v>
      </c>
    </row>
    <row r="641" spans="1:12" x14ac:dyDescent="0.2">
      <c r="A641" s="17">
        <v>44071</v>
      </c>
      <c r="B641" s="19" t="s">
        <v>31</v>
      </c>
      <c r="C641" s="12">
        <v>268504</v>
      </c>
      <c r="D641" s="13" t="s">
        <v>120</v>
      </c>
      <c r="E641" s="7" t="s">
        <v>125</v>
      </c>
      <c r="G641" s="13" t="str">
        <f>VLOOKUP(E641,Cat!$A$1:$C$28,3,FALSE)</f>
        <v>In</v>
      </c>
      <c r="I641" s="7">
        <f>IF(G641="Out",C641*-1,C641)</f>
        <v>268504</v>
      </c>
      <c r="K641" s="7" t="s">
        <v>369</v>
      </c>
      <c r="L641" s="2" t="s">
        <v>139</v>
      </c>
    </row>
    <row r="642" spans="1:12" x14ac:dyDescent="0.2">
      <c r="A642" s="64">
        <v>44071</v>
      </c>
      <c r="B642" s="68" t="s">
        <v>232</v>
      </c>
      <c r="C642" s="49">
        <v>50000</v>
      </c>
      <c r="D642" s="67" t="s">
        <v>119</v>
      </c>
      <c r="E642" s="66" t="s">
        <v>151</v>
      </c>
      <c r="F642" s="66"/>
      <c r="G642" s="67" t="str">
        <f>VLOOKUP(E642,Cat!$A$1:$C$28,3,FALSE)</f>
        <v>Out</v>
      </c>
      <c r="H642" s="66"/>
      <c r="I642" s="66">
        <f>IF(G642="Out",C642*-1,C642)</f>
        <v>-50000</v>
      </c>
      <c r="K642" s="7" t="s">
        <v>376</v>
      </c>
      <c r="L642" s="2" t="s">
        <v>132</v>
      </c>
    </row>
    <row r="643" spans="1:12" x14ac:dyDescent="0.2">
      <c r="A643" s="11">
        <v>44071</v>
      </c>
      <c r="B643" s="7" t="s">
        <v>388</v>
      </c>
      <c r="C643" s="12">
        <v>1089</v>
      </c>
      <c r="D643" s="7" t="s">
        <v>67</v>
      </c>
      <c r="E643" s="7" t="str">
        <f>VLOOKUP(B643,$K$624:$L$655,2,FALSE)</f>
        <v>Eating Out</v>
      </c>
      <c r="G643" s="13" t="str">
        <f>VLOOKUP(E643,Cat!$A$1:$C$28,3,FALSE)</f>
        <v>Out</v>
      </c>
      <c r="I643" s="7">
        <f>IF(G643="Out",C643*-1,C643)</f>
        <v>-1089</v>
      </c>
      <c r="K643" s="7" t="s">
        <v>377</v>
      </c>
      <c r="L643" s="2" t="s">
        <v>103</v>
      </c>
    </row>
    <row r="644" spans="1:12" x14ac:dyDescent="0.2">
      <c r="A644" s="17">
        <v>44070</v>
      </c>
      <c r="B644" s="19" t="s">
        <v>160</v>
      </c>
      <c r="C644" s="12">
        <v>58557</v>
      </c>
      <c r="D644" s="13" t="s">
        <v>119</v>
      </c>
      <c r="E644" s="7" t="s">
        <v>123</v>
      </c>
      <c r="G644" s="13" t="str">
        <f>VLOOKUP(E644,Cat!$A$1:$C$28,3,FALSE)</f>
        <v>Out</v>
      </c>
      <c r="I644" s="7">
        <f>IF(G644="Out",C644*-1,C644)</f>
        <v>-58557</v>
      </c>
      <c r="K644" s="7" t="s">
        <v>387</v>
      </c>
      <c r="L644" s="2" t="s">
        <v>107</v>
      </c>
    </row>
    <row r="645" spans="1:12" x14ac:dyDescent="0.2">
      <c r="A645" s="17">
        <v>44070</v>
      </c>
      <c r="B645" s="19" t="s">
        <v>160</v>
      </c>
      <c r="C645" s="12">
        <v>58500</v>
      </c>
      <c r="D645" s="7" t="s">
        <v>148</v>
      </c>
      <c r="E645" s="7" t="s">
        <v>123</v>
      </c>
      <c r="G645" s="13" t="str">
        <f>VLOOKUP(E645,Cat!$A$1:$C$28,3,FALSE)</f>
        <v>Out</v>
      </c>
      <c r="I645" s="7">
        <f>IF(G645="Out",C645*-1,C645)</f>
        <v>-58500</v>
      </c>
      <c r="K645" s="7" t="s">
        <v>385</v>
      </c>
      <c r="L645" s="2" t="s">
        <v>107</v>
      </c>
    </row>
    <row r="646" spans="1:12" x14ac:dyDescent="0.2">
      <c r="A646" s="17">
        <v>44070</v>
      </c>
      <c r="B646" s="19" t="s">
        <v>164</v>
      </c>
      <c r="C646" s="12">
        <v>27181</v>
      </c>
      <c r="D646" s="13" t="s">
        <v>119</v>
      </c>
      <c r="E646" s="7" t="s">
        <v>123</v>
      </c>
      <c r="G646" s="13" t="str">
        <f>VLOOKUP(E646,Cat!$A$1:$C$28,3,FALSE)</f>
        <v>Out</v>
      </c>
      <c r="I646" s="7">
        <f>IF(G646="Out",C646*-1,C646)</f>
        <v>-27181</v>
      </c>
      <c r="K646" s="7" t="s">
        <v>370</v>
      </c>
      <c r="L646" s="2" t="s">
        <v>107</v>
      </c>
    </row>
    <row r="647" spans="1:12" x14ac:dyDescent="0.2">
      <c r="A647" s="17">
        <v>44070</v>
      </c>
      <c r="B647" s="19" t="s">
        <v>164</v>
      </c>
      <c r="C647" s="12">
        <v>17529</v>
      </c>
      <c r="D647" s="7" t="s">
        <v>148</v>
      </c>
      <c r="E647" s="7" t="s">
        <v>123</v>
      </c>
      <c r="G647" s="13" t="str">
        <f>VLOOKUP(E647,Cat!$A$1:$C$28,3,FALSE)</f>
        <v>Out</v>
      </c>
      <c r="I647" s="7">
        <f>IF(G647="Out",C647*-1,C647)</f>
        <v>-17529</v>
      </c>
      <c r="K647" s="7" t="s">
        <v>383</v>
      </c>
      <c r="L647" s="2" t="s">
        <v>107</v>
      </c>
    </row>
    <row r="648" spans="1:12" x14ac:dyDescent="0.2">
      <c r="A648" s="17">
        <v>44070</v>
      </c>
      <c r="B648" s="21" t="s">
        <v>22</v>
      </c>
      <c r="C648" s="12">
        <v>73733</v>
      </c>
      <c r="D648" s="7" t="s">
        <v>42</v>
      </c>
      <c r="E648" s="7" t="s">
        <v>151</v>
      </c>
      <c r="G648" s="13" t="str">
        <f>VLOOKUP(E648,Cat!$A$1:$C$28,3,FALSE)</f>
        <v>Out</v>
      </c>
      <c r="I648" s="7">
        <f>IF(G648="Out",C648*-1,C648)</f>
        <v>-73733</v>
      </c>
      <c r="K648" s="7" t="s">
        <v>382</v>
      </c>
      <c r="L648" s="6" t="s">
        <v>310</v>
      </c>
    </row>
    <row r="649" spans="1:12" x14ac:dyDescent="0.2">
      <c r="A649" s="17">
        <v>44070</v>
      </c>
      <c r="B649" s="21" t="s">
        <v>22</v>
      </c>
      <c r="C649" s="12">
        <v>333</v>
      </c>
      <c r="D649" s="13" t="s">
        <v>7</v>
      </c>
      <c r="E649" s="7" t="s">
        <v>125</v>
      </c>
      <c r="F649" s="13" t="s">
        <v>37</v>
      </c>
      <c r="G649" s="13" t="str">
        <f>VLOOKUP(E649,Cat!$A$1:$C$28,3,FALSE)</f>
        <v>In</v>
      </c>
      <c r="I649" s="7">
        <f>IF(G649="Out",C649*-1,C649)</f>
        <v>333</v>
      </c>
      <c r="K649" s="7" t="s">
        <v>381</v>
      </c>
      <c r="L649" s="2" t="s">
        <v>132</v>
      </c>
    </row>
    <row r="650" spans="1:12" x14ac:dyDescent="0.2">
      <c r="A650" s="17">
        <v>44070</v>
      </c>
      <c r="B650" s="21" t="s">
        <v>22</v>
      </c>
      <c r="C650" s="12">
        <v>333</v>
      </c>
      <c r="D650" s="13" t="s">
        <v>119</v>
      </c>
      <c r="E650" s="7" t="s">
        <v>129</v>
      </c>
      <c r="F650" s="13" t="s">
        <v>36</v>
      </c>
      <c r="G650" s="13" t="str">
        <f>VLOOKUP(E650,Cat!$A$1:$C$28,3,FALSE)</f>
        <v>Out</v>
      </c>
      <c r="I650" s="7">
        <f>IF(G650="Out",C650*-1,C650)</f>
        <v>-333</v>
      </c>
      <c r="K650" s="7" t="s">
        <v>386</v>
      </c>
      <c r="L650" s="2" t="s">
        <v>107</v>
      </c>
    </row>
    <row r="651" spans="1:12" x14ac:dyDescent="0.2">
      <c r="A651" s="17">
        <v>44070</v>
      </c>
      <c r="B651" s="21" t="s">
        <v>228</v>
      </c>
      <c r="C651" s="12">
        <v>30000</v>
      </c>
      <c r="D651" s="7" t="s">
        <v>148</v>
      </c>
      <c r="E651" s="7" t="s">
        <v>149</v>
      </c>
      <c r="G651" s="13" t="str">
        <f>VLOOKUP(E651,Cat!$A$1:$C$28,3,FALSE)</f>
        <v>In</v>
      </c>
      <c r="I651" s="7">
        <f>IF(G651="Out",C651*-1,C651)</f>
        <v>30000</v>
      </c>
      <c r="K651" s="7" t="s">
        <v>373</v>
      </c>
      <c r="L651" s="6" t="s">
        <v>310</v>
      </c>
    </row>
    <row r="652" spans="1:12" x14ac:dyDescent="0.2">
      <c r="A652" s="17">
        <v>44070</v>
      </c>
      <c r="B652" s="21" t="s">
        <v>228</v>
      </c>
      <c r="C652" s="12">
        <v>30000</v>
      </c>
      <c r="D652" s="13" t="s">
        <v>119</v>
      </c>
      <c r="E652" s="7" t="s">
        <v>157</v>
      </c>
      <c r="G652" s="13" t="str">
        <f>VLOOKUP(E652,Cat!$A$1:$C$28,3,FALSE)</f>
        <v>Out</v>
      </c>
      <c r="I652" s="7">
        <f>IF(G652="Out",C652*-1,C652)</f>
        <v>-30000</v>
      </c>
      <c r="K652" s="7" t="s">
        <v>374</v>
      </c>
      <c r="L652" s="2" t="s">
        <v>107</v>
      </c>
    </row>
    <row r="653" spans="1:12" x14ac:dyDescent="0.2">
      <c r="A653" s="17">
        <v>44069</v>
      </c>
      <c r="B653" s="19" t="s">
        <v>180</v>
      </c>
      <c r="C653" s="12">
        <v>14076</v>
      </c>
      <c r="D653" s="13" t="s">
        <v>119</v>
      </c>
      <c r="E653" s="7" t="s">
        <v>123</v>
      </c>
      <c r="G653" s="13" t="str">
        <f>VLOOKUP(E653,Cat!$A$1:$C$28,3,FALSE)</f>
        <v>Out</v>
      </c>
      <c r="I653" s="7">
        <f>IF(G653="Out",C653*-1,C653)</f>
        <v>-14076</v>
      </c>
      <c r="K653" s="7" t="s">
        <v>371</v>
      </c>
      <c r="L653" s="2" t="s">
        <v>132</v>
      </c>
    </row>
    <row r="654" spans="1:12" x14ac:dyDescent="0.2">
      <c r="A654" s="17">
        <v>44069</v>
      </c>
      <c r="B654" s="19" t="s">
        <v>180</v>
      </c>
      <c r="C654" s="12">
        <v>10117</v>
      </c>
      <c r="D654" s="7" t="s">
        <v>148</v>
      </c>
      <c r="E654" s="7" t="s">
        <v>123</v>
      </c>
      <c r="G654" s="13" t="str">
        <f>VLOOKUP(E654,Cat!$A$1:$C$28,3,FALSE)</f>
        <v>Out</v>
      </c>
      <c r="I654" s="7">
        <f>IF(G654="Out",C654*-1,C654)</f>
        <v>-10117</v>
      </c>
      <c r="K654" s="7" t="s">
        <v>102</v>
      </c>
      <c r="L654" s="2" t="s">
        <v>107</v>
      </c>
    </row>
    <row r="655" spans="1:12" x14ac:dyDescent="0.2">
      <c r="A655" s="17">
        <v>44069</v>
      </c>
      <c r="B655" s="19" t="s">
        <v>229</v>
      </c>
      <c r="C655" s="74">
        <v>688</v>
      </c>
      <c r="D655" s="85" t="s">
        <v>119</v>
      </c>
      <c r="E655" s="7" t="s">
        <v>151</v>
      </c>
      <c r="G655" s="13" t="str">
        <f>VLOOKUP(E655,Cat!$A$1:$C$28,3,FALSE)</f>
        <v>Out</v>
      </c>
      <c r="I655" s="7">
        <f>IF(G655="Out",C655*-1,C655)</f>
        <v>-688</v>
      </c>
      <c r="K655" s="7" t="s">
        <v>388</v>
      </c>
      <c r="L655" s="2" t="s">
        <v>107</v>
      </c>
    </row>
    <row r="656" spans="1:12" x14ac:dyDescent="0.2">
      <c r="A656" s="33">
        <v>44069</v>
      </c>
      <c r="B656" s="19" t="s">
        <v>229</v>
      </c>
      <c r="C656" s="74">
        <v>688</v>
      </c>
      <c r="D656" s="86" t="s">
        <v>153</v>
      </c>
      <c r="E656" s="7" t="s">
        <v>125</v>
      </c>
      <c r="G656" s="13" t="str">
        <f>VLOOKUP(E656,Cat!$A$1:$C$28,3,FALSE)</f>
        <v>In</v>
      </c>
      <c r="I656" s="84">
        <f>IF(G656="Out",C656*-1,C656)</f>
        <v>688</v>
      </c>
      <c r="K656" s="7" t="s">
        <v>392</v>
      </c>
      <c r="L656" s="2" t="s">
        <v>132</v>
      </c>
    </row>
    <row r="657" spans="1:12" x14ac:dyDescent="0.2">
      <c r="A657" s="11">
        <v>44069</v>
      </c>
      <c r="B657" s="7" t="s">
        <v>295</v>
      </c>
      <c r="C657" s="12">
        <v>150000</v>
      </c>
      <c r="D657" s="7" t="s">
        <v>286</v>
      </c>
      <c r="E657" s="7" t="s">
        <v>158</v>
      </c>
      <c r="G657" s="13" t="str">
        <f>VLOOKUP(E657,Cat!$A$1:$C$28,3,FALSE)</f>
        <v>In</v>
      </c>
      <c r="I657" s="7">
        <f>IF(G657="Out",C657*-1,C657)</f>
        <v>150000</v>
      </c>
      <c r="K657" s="7" t="s">
        <v>393</v>
      </c>
      <c r="L657" s="7" t="s">
        <v>106</v>
      </c>
    </row>
    <row r="658" spans="1:12" x14ac:dyDescent="0.2">
      <c r="A658" s="17">
        <v>44068</v>
      </c>
      <c r="B658" s="22" t="s">
        <v>222</v>
      </c>
      <c r="C658" s="12">
        <v>580421</v>
      </c>
      <c r="D658" s="13" t="s">
        <v>119</v>
      </c>
      <c r="E658" s="7" t="s">
        <v>133</v>
      </c>
      <c r="G658" s="13" t="str">
        <f>VLOOKUP(E658,Cat!$A$1:$C$28,3,FALSE)</f>
        <v>In</v>
      </c>
      <c r="I658" s="7">
        <f>IF(G658="Out",C658*-1,C658)</f>
        <v>580421</v>
      </c>
      <c r="K658" s="7" t="s">
        <v>87</v>
      </c>
      <c r="L658" s="2" t="s">
        <v>134</v>
      </c>
    </row>
    <row r="659" spans="1:12" x14ac:dyDescent="0.2">
      <c r="A659" s="17">
        <v>44068</v>
      </c>
      <c r="B659" s="21" t="s">
        <v>223</v>
      </c>
      <c r="C659" s="12">
        <v>121000</v>
      </c>
      <c r="D659" s="13" t="s">
        <v>119</v>
      </c>
      <c r="E659" s="7" t="s">
        <v>47</v>
      </c>
      <c r="G659" s="13" t="str">
        <f>VLOOKUP(E659,Cat!$A$1:$C$28,3,FALSE)</f>
        <v>Out</v>
      </c>
      <c r="I659" s="7">
        <f>IF(G659="Out",C659*-1,C659)</f>
        <v>-121000</v>
      </c>
      <c r="K659" s="7" t="s">
        <v>394</v>
      </c>
      <c r="L659" s="2" t="s">
        <v>44</v>
      </c>
    </row>
    <row r="660" spans="1:12" x14ac:dyDescent="0.2">
      <c r="A660" s="11">
        <v>44068</v>
      </c>
      <c r="B660" s="7" t="s">
        <v>368</v>
      </c>
      <c r="C660" s="12">
        <v>737</v>
      </c>
      <c r="D660" s="7" t="s">
        <v>67</v>
      </c>
      <c r="E660" s="7" t="str">
        <f>VLOOKUP(B660,$K$624:$L$655,2,FALSE)</f>
        <v>Eating Out</v>
      </c>
      <c r="G660" s="13" t="str">
        <f>VLOOKUP(E660,Cat!$A$1:$C$28,3,FALSE)</f>
        <v>Out</v>
      </c>
      <c r="I660" s="7">
        <f>IF(G660="Out",C660*-1,C660)</f>
        <v>-737</v>
      </c>
      <c r="K660" s="7" t="s">
        <v>395</v>
      </c>
      <c r="L660" s="2" t="s">
        <v>125</v>
      </c>
    </row>
    <row r="661" spans="1:12" x14ac:dyDescent="0.2">
      <c r="A661" s="17">
        <v>44067</v>
      </c>
      <c r="B661" s="21" t="s">
        <v>70</v>
      </c>
      <c r="C661" s="12">
        <v>167260</v>
      </c>
      <c r="D661" s="13" t="s">
        <v>42</v>
      </c>
      <c r="E661" s="7" t="s">
        <v>110</v>
      </c>
      <c r="G661" s="13" t="str">
        <f>VLOOKUP(E661,Cat!$A$1:$C$28,3,FALSE)</f>
        <v>In</v>
      </c>
      <c r="I661" s="7">
        <f>IF(G661="Out",C661*-1,C661)</f>
        <v>167260</v>
      </c>
      <c r="K661" s="7" t="s">
        <v>396</v>
      </c>
      <c r="L661" s="2" t="s">
        <v>125</v>
      </c>
    </row>
    <row r="662" spans="1:12" x14ac:dyDescent="0.2">
      <c r="A662" s="11">
        <v>44067</v>
      </c>
      <c r="B662" s="7" t="s">
        <v>367</v>
      </c>
      <c r="C662" s="12">
        <v>1417</v>
      </c>
      <c r="D662" s="7" t="s">
        <v>67</v>
      </c>
      <c r="E662" s="7" t="str">
        <f>VLOOKUP(B662,$K$624:$L$655,2,FALSE)</f>
        <v>Groceries</v>
      </c>
      <c r="G662" s="13" t="str">
        <f>VLOOKUP(E662,Cat!$A$1:$C$28,3,FALSE)</f>
        <v>Out</v>
      </c>
      <c r="I662" s="7">
        <f>IF(G662="Out",C662*-1,C662)</f>
        <v>-1417</v>
      </c>
      <c r="K662" s="7" t="s">
        <v>397</v>
      </c>
      <c r="L662" s="2" t="s">
        <v>110</v>
      </c>
    </row>
    <row r="663" spans="1:12" x14ac:dyDescent="0.2">
      <c r="A663" s="11">
        <v>44067</v>
      </c>
      <c r="B663" s="7" t="s">
        <v>366</v>
      </c>
      <c r="C663" s="12">
        <v>693</v>
      </c>
      <c r="D663" s="7" t="s">
        <v>67</v>
      </c>
      <c r="E663" s="7" t="str">
        <f>VLOOKUP(B663,$K$624:$L$655,2,FALSE)</f>
        <v>Groceries</v>
      </c>
      <c r="G663" s="13" t="str">
        <f>VLOOKUP(E663,Cat!$A$1:$C$28,3,FALSE)</f>
        <v>Out</v>
      </c>
      <c r="I663" s="7">
        <f>IF(G663="Out",C663*-1,C663)</f>
        <v>-693</v>
      </c>
      <c r="K663" s="7" t="s">
        <v>398</v>
      </c>
      <c r="L663" s="2" t="s">
        <v>126</v>
      </c>
    </row>
    <row r="664" spans="1:12" x14ac:dyDescent="0.2">
      <c r="A664" s="17">
        <v>44060</v>
      </c>
      <c r="B664" s="7" t="s">
        <v>288</v>
      </c>
      <c r="C664" s="12">
        <v>2000</v>
      </c>
      <c r="D664" s="7" t="s">
        <v>286</v>
      </c>
      <c r="E664" s="7" t="s">
        <v>163</v>
      </c>
      <c r="G664" s="13" t="str">
        <f>VLOOKUP(E664,Cat!$A$1:$C$28,3,FALSE)</f>
        <v>Out</v>
      </c>
      <c r="I664" s="7">
        <f>IF(G664="Out",C664*-1,C664)</f>
        <v>-2000</v>
      </c>
      <c r="K664" s="7" t="s">
        <v>351</v>
      </c>
      <c r="L664" s="7" t="s">
        <v>106</v>
      </c>
    </row>
    <row r="665" spans="1:12" x14ac:dyDescent="0.2">
      <c r="A665" s="17">
        <v>44058</v>
      </c>
      <c r="B665" s="19" t="s">
        <v>221</v>
      </c>
      <c r="C665" s="12">
        <v>5000</v>
      </c>
      <c r="D665" s="13" t="s">
        <v>119</v>
      </c>
      <c r="E665" s="7" t="s">
        <v>122</v>
      </c>
      <c r="G665" s="13" t="str">
        <f>VLOOKUP(E665,Cat!$A$1:$C$28,3,FALSE)</f>
        <v>Out</v>
      </c>
      <c r="I665" s="7">
        <f>IF(G665="Out",C665*-1,C665)</f>
        <v>-5000</v>
      </c>
    </row>
    <row r="666" spans="1:12" x14ac:dyDescent="0.2">
      <c r="A666" s="17">
        <v>44058</v>
      </c>
      <c r="B666" s="21" t="s">
        <v>226</v>
      </c>
      <c r="C666" s="12">
        <v>1233</v>
      </c>
      <c r="D666" s="13" t="s">
        <v>42</v>
      </c>
      <c r="E666" s="7" t="s">
        <v>110</v>
      </c>
      <c r="G666" s="13" t="str">
        <f>VLOOKUP(E666,Cat!$A$1:$C$28,3,FALSE)</f>
        <v>In</v>
      </c>
      <c r="I666" s="7">
        <f>IF(G666="Out",C666*-1,C666)</f>
        <v>1233</v>
      </c>
    </row>
    <row r="667" spans="1:12" x14ac:dyDescent="0.2">
      <c r="A667" s="17">
        <v>44058</v>
      </c>
      <c r="B667" s="21" t="s">
        <v>227</v>
      </c>
      <c r="C667" s="12">
        <v>10577500</v>
      </c>
      <c r="D667" s="13" t="s">
        <v>42</v>
      </c>
      <c r="E667" s="7" t="s">
        <v>151</v>
      </c>
      <c r="G667" s="13" t="str">
        <f>VLOOKUP(E667,Cat!$A$1:$C$28,3,FALSE)</f>
        <v>Out</v>
      </c>
      <c r="I667" s="7">
        <f>IF(G667="Out",C667*-1,C667)</f>
        <v>-10577500</v>
      </c>
    </row>
    <row r="668" spans="1:12" x14ac:dyDescent="0.2">
      <c r="A668" s="17">
        <v>44058</v>
      </c>
      <c r="B668" s="21" t="s">
        <v>227</v>
      </c>
      <c r="C668" s="12">
        <v>50000</v>
      </c>
      <c r="D668" s="7" t="s">
        <v>153</v>
      </c>
      <c r="E668" s="7" t="s">
        <v>125</v>
      </c>
      <c r="G668" s="13" t="str">
        <f>VLOOKUP(E668,Cat!$A$1:$C$28,3,FALSE)</f>
        <v>In</v>
      </c>
      <c r="I668" s="7">
        <f>IF(G668="Out",C668*-1,C668)</f>
        <v>50000</v>
      </c>
    </row>
    <row r="669" spans="1:12" x14ac:dyDescent="0.2">
      <c r="A669" s="11">
        <v>44056</v>
      </c>
      <c r="B669" s="7" t="s">
        <v>395</v>
      </c>
      <c r="C669" s="12">
        <v>3000</v>
      </c>
      <c r="D669" s="7" t="s">
        <v>67</v>
      </c>
      <c r="E669" s="7" t="str">
        <f>VLOOKUP(B669,$K$624:$L$682,2,FALSE)</f>
        <v>Transfer In</v>
      </c>
      <c r="G669" s="13" t="str">
        <f>VLOOKUP(E669,Cat!$A$1:$C$28,3,FALSE)</f>
        <v>In</v>
      </c>
      <c r="I669" s="7">
        <f>IF(G669="Out",C669*-1,C669)</f>
        <v>3000</v>
      </c>
    </row>
    <row r="670" spans="1:12" x14ac:dyDescent="0.2">
      <c r="A670" s="11">
        <v>44054</v>
      </c>
      <c r="B670" s="7" t="s">
        <v>365</v>
      </c>
      <c r="C670" s="12">
        <v>150</v>
      </c>
      <c r="D670" s="7" t="s">
        <v>67</v>
      </c>
      <c r="E670" s="7" t="str">
        <f>VLOOKUP(B670,$K$624:$L$655,2,FALSE)</f>
        <v>Groceries</v>
      </c>
      <c r="G670" s="13" t="str">
        <f>VLOOKUP(E670,Cat!$A$1:$C$28,3,FALSE)</f>
        <v>Out</v>
      </c>
      <c r="I670" s="7">
        <f>IF(G670="Out",C670*-1,C670)</f>
        <v>-150</v>
      </c>
    </row>
    <row r="671" spans="1:12" x14ac:dyDescent="0.2">
      <c r="A671" s="11">
        <v>44054</v>
      </c>
      <c r="B671" s="7" t="s">
        <v>365</v>
      </c>
      <c r="C671" s="12">
        <v>130</v>
      </c>
      <c r="D671" s="7" t="s">
        <v>67</v>
      </c>
      <c r="E671" s="7" t="str">
        <f>VLOOKUP(B671,$K$624:$L$655,2,FALSE)</f>
        <v>Groceries</v>
      </c>
      <c r="G671" s="13" t="str">
        <f>VLOOKUP(E671,Cat!$A$1:$C$28,3,FALSE)</f>
        <v>Out</v>
      </c>
      <c r="I671" s="7">
        <f>IF(G671="Out",C671*-1,C671)</f>
        <v>-130</v>
      </c>
    </row>
    <row r="672" spans="1:12" x14ac:dyDescent="0.2">
      <c r="A672" s="17">
        <v>44053</v>
      </c>
      <c r="B672" s="21" t="s">
        <v>70</v>
      </c>
      <c r="C672" s="12">
        <v>291946</v>
      </c>
      <c r="D672" s="13" t="s">
        <v>42</v>
      </c>
      <c r="E672" s="7" t="s">
        <v>110</v>
      </c>
      <c r="G672" s="13" t="str">
        <f>VLOOKUP(E672,Cat!$A$1:$C$28,3,FALSE)</f>
        <v>In</v>
      </c>
      <c r="I672" s="7">
        <f>IF(G672="Out",C672*-1,C672)</f>
        <v>291946</v>
      </c>
    </row>
    <row r="673" spans="1:9" x14ac:dyDescent="0.2">
      <c r="A673" s="11">
        <v>44053</v>
      </c>
      <c r="B673" s="7" t="s">
        <v>365</v>
      </c>
      <c r="C673" s="12">
        <v>150</v>
      </c>
      <c r="D673" s="7" t="s">
        <v>67</v>
      </c>
      <c r="E673" s="7" t="str">
        <f>VLOOKUP(B673,$K$624:$L$655,2,FALSE)</f>
        <v>Groceries</v>
      </c>
      <c r="G673" s="13" t="str">
        <f>VLOOKUP(E673,Cat!$A$1:$C$28,3,FALSE)</f>
        <v>Out</v>
      </c>
      <c r="I673" s="7">
        <f>IF(G673="Out",C673*-1,C673)</f>
        <v>-150</v>
      </c>
    </row>
    <row r="674" spans="1:9" x14ac:dyDescent="0.2">
      <c r="A674" s="17">
        <v>44052</v>
      </c>
      <c r="B674" s="21" t="s">
        <v>224</v>
      </c>
      <c r="C674" s="12">
        <v>1125000</v>
      </c>
      <c r="D674" s="13" t="s">
        <v>42</v>
      </c>
      <c r="E674" s="7" t="s">
        <v>151</v>
      </c>
      <c r="G674" s="13" t="str">
        <f>VLOOKUP(E674,Cat!$A$1:$C$28,3,FALSE)</f>
        <v>Out</v>
      </c>
      <c r="I674" s="7">
        <f>IF(G674="Out",C674*-1,C674)</f>
        <v>-1125000</v>
      </c>
    </row>
    <row r="675" spans="1:9" x14ac:dyDescent="0.2">
      <c r="A675" s="17">
        <v>44052</v>
      </c>
      <c r="B675" s="21" t="s">
        <v>224</v>
      </c>
      <c r="C675" s="12">
        <v>5500</v>
      </c>
      <c r="D675" s="7" t="s">
        <v>153</v>
      </c>
      <c r="E675" s="7" t="s">
        <v>125</v>
      </c>
      <c r="G675" s="13" t="str">
        <f>VLOOKUP(E675,Cat!$A$1:$C$28,3,FALSE)</f>
        <v>In</v>
      </c>
      <c r="I675" s="7">
        <f>IF(G675="Out",C675*-1,C675)</f>
        <v>5500</v>
      </c>
    </row>
    <row r="676" spans="1:9" x14ac:dyDescent="0.2">
      <c r="A676" s="17">
        <v>44052</v>
      </c>
      <c r="B676" s="21" t="s">
        <v>224</v>
      </c>
      <c r="C676" s="12">
        <v>5500</v>
      </c>
      <c r="D676" s="7" t="s">
        <v>148</v>
      </c>
      <c r="E676" s="7" t="s">
        <v>159</v>
      </c>
      <c r="G676" s="13" t="str">
        <f>VLOOKUP(E676,Cat!$A$1:$C$28,3,FALSE)</f>
        <v>Out</v>
      </c>
      <c r="I676" s="7">
        <f>IF(G676="Out",C676*-1,C676)</f>
        <v>-5500</v>
      </c>
    </row>
    <row r="677" spans="1:9" x14ac:dyDescent="0.2">
      <c r="A677" s="17">
        <v>44052</v>
      </c>
      <c r="B677" s="21" t="s">
        <v>225</v>
      </c>
      <c r="C677" s="12">
        <v>1125000</v>
      </c>
      <c r="D677" s="13" t="s">
        <v>42</v>
      </c>
      <c r="E677" s="7" t="s">
        <v>151</v>
      </c>
      <c r="G677" s="13" t="str">
        <f>VLOOKUP(E677,Cat!$A$1:$C$28,3,FALSE)</f>
        <v>Out</v>
      </c>
      <c r="I677" s="7">
        <f>IF(G677="Out",C677*-1,C677)</f>
        <v>-1125000</v>
      </c>
    </row>
    <row r="678" spans="1:9" x14ac:dyDescent="0.2">
      <c r="A678" s="17">
        <v>44052</v>
      </c>
      <c r="B678" s="21" t="s">
        <v>225</v>
      </c>
      <c r="C678" s="12">
        <v>5082</v>
      </c>
      <c r="D678" s="7" t="s">
        <v>153</v>
      </c>
      <c r="E678" s="7" t="s">
        <v>125</v>
      </c>
      <c r="G678" s="13" t="str">
        <f>VLOOKUP(E678,Cat!$A$1:$C$28,3,FALSE)</f>
        <v>In</v>
      </c>
      <c r="I678" s="7">
        <f>IF(G678="Out",C678*-1,C678)</f>
        <v>5082</v>
      </c>
    </row>
    <row r="679" spans="1:9" x14ac:dyDescent="0.2">
      <c r="A679" s="17">
        <v>44052</v>
      </c>
      <c r="B679" s="21" t="s">
        <v>225</v>
      </c>
      <c r="C679" s="12">
        <v>5082</v>
      </c>
      <c r="D679" s="13" t="s">
        <v>119</v>
      </c>
      <c r="E679" s="7" t="s">
        <v>159</v>
      </c>
      <c r="G679" s="13" t="str">
        <f>VLOOKUP(E679,Cat!$A$1:$C$28,3,FALSE)</f>
        <v>Out</v>
      </c>
      <c r="I679" s="7">
        <f>IF(G679="Out",C679*-1,C679)</f>
        <v>-5082</v>
      </c>
    </row>
    <row r="680" spans="1:9" x14ac:dyDescent="0.2">
      <c r="A680" s="11">
        <v>44052</v>
      </c>
      <c r="B680" s="7" t="s">
        <v>365</v>
      </c>
      <c r="C680" s="12">
        <v>150</v>
      </c>
      <c r="D680" s="7" t="s">
        <v>67</v>
      </c>
      <c r="E680" s="7" t="str">
        <f>VLOOKUP(B680,$K$624:$L$655,2,FALSE)</f>
        <v>Groceries</v>
      </c>
      <c r="G680" s="13" t="str">
        <f>VLOOKUP(E680,Cat!$A$1:$C$28,3,FALSE)</f>
        <v>Out</v>
      </c>
      <c r="I680" s="7">
        <f>IF(G680="Out",C680*-1,C680)</f>
        <v>-150</v>
      </c>
    </row>
    <row r="681" spans="1:9" x14ac:dyDescent="0.2">
      <c r="A681" s="11">
        <v>44052</v>
      </c>
      <c r="B681" s="7" t="s">
        <v>365</v>
      </c>
      <c r="C681" s="12">
        <v>130</v>
      </c>
      <c r="D681" s="7" t="s">
        <v>67</v>
      </c>
      <c r="E681" s="7" t="str">
        <f>VLOOKUP(B681,$K$624:$L$655,2,FALSE)</f>
        <v>Groceries</v>
      </c>
      <c r="G681" s="13" t="str">
        <f>VLOOKUP(E681,Cat!$A$1:$C$28,3,FALSE)</f>
        <v>Out</v>
      </c>
      <c r="I681" s="7">
        <f>IF(G681="Out",C681*-1,C681)</f>
        <v>-130</v>
      </c>
    </row>
    <row r="682" spans="1:9" x14ac:dyDescent="0.2">
      <c r="A682" s="11">
        <v>44051</v>
      </c>
      <c r="B682" s="7" t="s">
        <v>87</v>
      </c>
      <c r="C682" s="12">
        <v>1500</v>
      </c>
      <c r="D682" s="7" t="s">
        <v>67</v>
      </c>
      <c r="E682" s="7" t="str">
        <f>VLOOKUP(B682,$K$624:$L$682,2,FALSE)</f>
        <v>Other Income</v>
      </c>
      <c r="G682" s="13" t="str">
        <f>VLOOKUP(E682,Cat!$A$1:$C$28,3,FALSE)</f>
        <v>In</v>
      </c>
      <c r="I682" s="7">
        <f>IF(G682="Out",C682*-1,C682)</f>
        <v>1500</v>
      </c>
    </row>
    <row r="683" spans="1:9" x14ac:dyDescent="0.2">
      <c r="A683" s="17">
        <v>44044</v>
      </c>
      <c r="B683" s="21" t="s">
        <v>22</v>
      </c>
      <c r="C683" s="12">
        <v>19873</v>
      </c>
      <c r="D683" s="7" t="s">
        <v>42</v>
      </c>
      <c r="E683" s="7" t="s">
        <v>151</v>
      </c>
      <c r="G683" s="13" t="str">
        <f>VLOOKUP(E683,Cat!$A$1:$C$28,3,FALSE)</f>
        <v>Out</v>
      </c>
      <c r="I683" s="7">
        <f>IF(G683="Out",C683*-1,C683)</f>
        <v>-19873</v>
      </c>
    </row>
    <row r="684" spans="1:9" x14ac:dyDescent="0.2">
      <c r="A684" s="17">
        <v>44044</v>
      </c>
      <c r="B684" s="21" t="s">
        <v>22</v>
      </c>
      <c r="C684" s="12">
        <v>89</v>
      </c>
      <c r="D684" s="13" t="s">
        <v>7</v>
      </c>
      <c r="E684" s="7" t="s">
        <v>125</v>
      </c>
      <c r="F684" s="13" t="s">
        <v>37</v>
      </c>
      <c r="G684" s="13" t="str">
        <f>VLOOKUP(E684,Cat!$A$1:$C$28,3,FALSE)</f>
        <v>In</v>
      </c>
      <c r="I684" s="7">
        <f>IF(G684="Out",C684*-1,C684)</f>
        <v>89</v>
      </c>
    </row>
    <row r="685" spans="1:9" x14ac:dyDescent="0.2">
      <c r="A685" s="17">
        <v>44044</v>
      </c>
      <c r="B685" s="21" t="s">
        <v>22</v>
      </c>
      <c r="C685" s="12">
        <v>89</v>
      </c>
      <c r="D685" s="13" t="s">
        <v>119</v>
      </c>
      <c r="E685" s="7" t="s">
        <v>129</v>
      </c>
      <c r="F685" s="13" t="s">
        <v>36</v>
      </c>
      <c r="G685" s="13" t="str">
        <f>VLOOKUP(E685,Cat!$A$1:$C$28,3,FALSE)</f>
        <v>Out</v>
      </c>
      <c r="I685" s="7">
        <f>IF(G685="Out",C685*-1,C685)</f>
        <v>-89</v>
      </c>
    </row>
    <row r="686" spans="1:9" x14ac:dyDescent="0.2">
      <c r="A686" s="17">
        <v>44044</v>
      </c>
      <c r="B686" s="19" t="s">
        <v>31</v>
      </c>
      <c r="C686" s="12">
        <v>316285</v>
      </c>
      <c r="D686" s="13" t="s">
        <v>119</v>
      </c>
      <c r="E686" s="7" t="s">
        <v>151</v>
      </c>
      <c r="G686" s="13" t="str">
        <f>VLOOKUP(E686,Cat!$A$1:$C$28,3,FALSE)</f>
        <v>Out</v>
      </c>
      <c r="I686" s="7">
        <f>IF(G686="Out",C686*-1,C686)</f>
        <v>-316285</v>
      </c>
    </row>
    <row r="687" spans="1:9" x14ac:dyDescent="0.2">
      <c r="A687" s="64">
        <v>44044</v>
      </c>
      <c r="B687" s="65" t="s">
        <v>31</v>
      </c>
      <c r="C687" s="49">
        <v>316285</v>
      </c>
      <c r="D687" s="67" t="s">
        <v>120</v>
      </c>
      <c r="E687" s="66" t="s">
        <v>125</v>
      </c>
      <c r="F687" s="66"/>
      <c r="G687" s="67" t="str">
        <f>VLOOKUP(E687,Cat!$A$1:$C$28,3,FALSE)</f>
        <v>In</v>
      </c>
      <c r="H687" s="66"/>
      <c r="I687" s="66">
        <f>IF(G687="Out",C687*-1,C687)</f>
        <v>316285</v>
      </c>
    </row>
    <row r="688" spans="1:9" x14ac:dyDescent="0.2">
      <c r="A688" s="17">
        <v>44044</v>
      </c>
      <c r="B688" s="7" t="s">
        <v>287</v>
      </c>
      <c r="C688" s="12">
        <v>100000</v>
      </c>
      <c r="D688" s="7" t="s">
        <v>286</v>
      </c>
      <c r="E688" s="7" t="s">
        <v>151</v>
      </c>
      <c r="G688" s="13" t="str">
        <f>VLOOKUP(E688,Cat!$A$1:$C$28,3,FALSE)</f>
        <v>Out</v>
      </c>
      <c r="I688" s="7">
        <f>IF(G688="Out",C688*-1,C688)</f>
        <v>-100000</v>
      </c>
    </row>
    <row r="689" spans="1:9" x14ac:dyDescent="0.2">
      <c r="A689" s="17">
        <v>44044</v>
      </c>
      <c r="B689" s="7" t="s">
        <v>287</v>
      </c>
      <c r="C689" s="12">
        <v>100000</v>
      </c>
      <c r="D689" s="7" t="s">
        <v>289</v>
      </c>
      <c r="E689" s="7" t="s">
        <v>261</v>
      </c>
      <c r="G689" s="13" t="str">
        <f>VLOOKUP(E689,Cat!$A$1:$C$28,3,FALSE)</f>
        <v>In</v>
      </c>
      <c r="I689" s="7">
        <f>IF(G689="Out",C689*-1,C689)</f>
        <v>100000</v>
      </c>
    </row>
    <row r="690" spans="1:9" x14ac:dyDescent="0.2">
      <c r="A690" s="11">
        <v>44044</v>
      </c>
      <c r="B690" s="7" t="s">
        <v>104</v>
      </c>
      <c r="C690" s="12">
        <v>8176</v>
      </c>
      <c r="D690" s="7" t="s">
        <v>67</v>
      </c>
      <c r="E690" s="7" t="str">
        <f>VLOOKUP(B690,$K$624:$L$655,2,FALSE)</f>
        <v>Utilities</v>
      </c>
      <c r="G690" s="13" t="str">
        <f>VLOOKUP(E690,Cat!$A$1:$C$28,3,FALSE)</f>
        <v>Out</v>
      </c>
      <c r="I690" s="7">
        <f>IF(G690="Out",C690*-1,C690)</f>
        <v>-8176</v>
      </c>
    </row>
    <row r="691" spans="1:9" x14ac:dyDescent="0.2">
      <c r="A691" s="17">
        <v>44042</v>
      </c>
      <c r="B691" s="7" t="s">
        <v>290</v>
      </c>
      <c r="C691" s="12">
        <v>200000</v>
      </c>
      <c r="D691" s="7" t="s">
        <v>289</v>
      </c>
      <c r="E691" s="7" t="s">
        <v>273</v>
      </c>
      <c r="G691" s="13" t="str">
        <f>VLOOKUP(E691,Cat!$A$1:$C$28,3,FALSE)</f>
        <v>Out</v>
      </c>
      <c r="I691" s="7">
        <f>IF(G691="Out",C691*-1,C691)</f>
        <v>-200000</v>
      </c>
    </row>
    <row r="692" spans="1:9" x14ac:dyDescent="0.2">
      <c r="A692" s="89">
        <v>44042</v>
      </c>
      <c r="B692" s="7" t="s">
        <v>397</v>
      </c>
      <c r="C692" s="12">
        <v>1258</v>
      </c>
      <c r="D692" s="7" t="s">
        <v>67</v>
      </c>
      <c r="E692" s="7" t="str">
        <f>VLOOKUP(B692,$K$624:$L$682,2,FALSE)</f>
        <v>Bonus</v>
      </c>
      <c r="G692" s="13" t="str">
        <f>VLOOKUP(E692,Cat!$A$1:$C$28,3,FALSE)</f>
        <v>In</v>
      </c>
      <c r="I692" s="7">
        <f>IF(G692="Out",C692*-1,C692)</f>
        <v>1258</v>
      </c>
    </row>
    <row r="693" spans="1:9" x14ac:dyDescent="0.2">
      <c r="A693" s="17">
        <v>44041</v>
      </c>
      <c r="B693" s="19" t="s">
        <v>212</v>
      </c>
      <c r="C693" s="12">
        <v>3000</v>
      </c>
      <c r="D693" s="57" t="s">
        <v>119</v>
      </c>
      <c r="E693" s="20" t="s">
        <v>151</v>
      </c>
      <c r="G693" s="13" t="str">
        <f>VLOOKUP(E693,Cat!$A$1:$C$28,3,FALSE)</f>
        <v>Out</v>
      </c>
      <c r="I693" s="7">
        <f>IF(G693="Out",C693*-1,C693)</f>
        <v>-3000</v>
      </c>
    </row>
    <row r="694" spans="1:9" x14ac:dyDescent="0.2">
      <c r="A694" s="17">
        <v>44041</v>
      </c>
      <c r="B694" s="19" t="s">
        <v>236</v>
      </c>
      <c r="C694" s="12">
        <v>30000</v>
      </c>
      <c r="D694" s="7" t="s">
        <v>148</v>
      </c>
      <c r="E694" s="7" t="s">
        <v>149</v>
      </c>
      <c r="G694" s="13" t="str">
        <f>VLOOKUP(E694,Cat!$A$1:$C$28,3,FALSE)</f>
        <v>In</v>
      </c>
      <c r="I694" s="7">
        <f>IF(G694="Out",C694*-1,C694)</f>
        <v>30000</v>
      </c>
    </row>
    <row r="695" spans="1:9" x14ac:dyDescent="0.2">
      <c r="A695" s="17">
        <v>44041</v>
      </c>
      <c r="B695" s="19" t="s">
        <v>236</v>
      </c>
      <c r="C695" s="12">
        <v>30000</v>
      </c>
      <c r="D695" s="13" t="s">
        <v>119</v>
      </c>
      <c r="E695" s="7" t="s">
        <v>157</v>
      </c>
      <c r="G695" s="13" t="str">
        <f>VLOOKUP(E695,Cat!$A$1:$C$28,3,FALSE)</f>
        <v>Out</v>
      </c>
      <c r="I695" s="7">
        <f>IF(G695="Out",C695*-1,C695)</f>
        <v>-30000</v>
      </c>
    </row>
    <row r="696" spans="1:9" x14ac:dyDescent="0.2">
      <c r="A696" s="17">
        <v>44041</v>
      </c>
      <c r="B696" s="7" t="s">
        <v>294</v>
      </c>
      <c r="C696" s="12">
        <v>5222</v>
      </c>
      <c r="D696" s="7" t="s">
        <v>286</v>
      </c>
      <c r="E696" s="7" t="s">
        <v>151</v>
      </c>
      <c r="G696" s="13" t="str">
        <f>VLOOKUP(E696,Cat!$A$1:$C$28,3,FALSE)</f>
        <v>Out</v>
      </c>
      <c r="I696" s="7">
        <f>IF(G696="Out",C696*-1,C696)</f>
        <v>-5222</v>
      </c>
    </row>
    <row r="697" spans="1:9" x14ac:dyDescent="0.2">
      <c r="A697" s="11">
        <v>44041</v>
      </c>
      <c r="B697" s="7" t="s">
        <v>395</v>
      </c>
      <c r="C697" s="12">
        <v>1000</v>
      </c>
      <c r="D697" s="7" t="s">
        <v>67</v>
      </c>
      <c r="E697" s="7" t="str">
        <f>VLOOKUP(B697,$K$624:$L$682,2,FALSE)</f>
        <v>Transfer In</v>
      </c>
      <c r="G697" s="13" t="str">
        <f>VLOOKUP(E697,Cat!$A$1:$C$28,3,FALSE)</f>
        <v>In</v>
      </c>
      <c r="I697" s="7">
        <f>IF(G697="Out",C697*-1,C697)</f>
        <v>1000</v>
      </c>
    </row>
    <row r="698" spans="1:9" x14ac:dyDescent="0.2">
      <c r="A698" s="11">
        <v>44041</v>
      </c>
      <c r="B698" s="7" t="s">
        <v>396</v>
      </c>
      <c r="C698" s="12">
        <v>3000</v>
      </c>
      <c r="D698" s="7" t="s">
        <v>67</v>
      </c>
      <c r="E698" s="7" t="str">
        <f>VLOOKUP(B698,$K$624:$L$682,2,FALSE)</f>
        <v>Transfer In</v>
      </c>
      <c r="G698" s="13" t="str">
        <f>VLOOKUP(E698,Cat!$A$1:$C$28,3,FALSE)</f>
        <v>In</v>
      </c>
      <c r="I698" s="7">
        <f>IF(G698="Out",C698*-1,C698)</f>
        <v>3000</v>
      </c>
    </row>
    <row r="699" spans="1:9" x14ac:dyDescent="0.2">
      <c r="A699" s="17">
        <v>44039</v>
      </c>
      <c r="B699" s="21" t="s">
        <v>235</v>
      </c>
      <c r="C699" s="12">
        <v>121000</v>
      </c>
      <c r="D699" s="13" t="s">
        <v>119</v>
      </c>
      <c r="E699" s="7" t="s">
        <v>47</v>
      </c>
      <c r="G699" s="13" t="str">
        <f>VLOOKUP(E699,Cat!$A$1:$C$28,3,FALSE)</f>
        <v>Out</v>
      </c>
      <c r="I699" s="7">
        <f>IF(G699="Out",C699*-1,C699)</f>
        <v>-121000</v>
      </c>
    </row>
    <row r="700" spans="1:9" x14ac:dyDescent="0.2">
      <c r="A700" s="17">
        <v>44039</v>
      </c>
      <c r="B700" s="19" t="s">
        <v>180</v>
      </c>
      <c r="C700" s="74">
        <v>23555</v>
      </c>
      <c r="D700" s="13" t="s">
        <v>119</v>
      </c>
      <c r="E700" s="7" t="s">
        <v>123</v>
      </c>
      <c r="G700" s="13" t="str">
        <f>VLOOKUP(E700,Cat!$A$1:$C$28,3,FALSE)</f>
        <v>Out</v>
      </c>
      <c r="I700" s="7">
        <f>IF(G700="Out",C700*-1,C700)</f>
        <v>-23555</v>
      </c>
    </row>
    <row r="701" spans="1:9" x14ac:dyDescent="0.2">
      <c r="A701" s="17">
        <v>44039</v>
      </c>
      <c r="B701" s="19" t="s">
        <v>180</v>
      </c>
      <c r="C701" s="12">
        <v>6629</v>
      </c>
      <c r="D701" s="7" t="s">
        <v>148</v>
      </c>
      <c r="E701" s="7" t="s">
        <v>123</v>
      </c>
      <c r="G701" s="13" t="str">
        <f>VLOOKUP(E701,Cat!$A$1:$C$28,3,FALSE)</f>
        <v>Out</v>
      </c>
      <c r="I701" s="7">
        <f>IF(G701="Out",C701*-1,C701)</f>
        <v>-6629</v>
      </c>
    </row>
    <row r="702" spans="1:9" x14ac:dyDescent="0.2">
      <c r="A702" s="17">
        <v>44039</v>
      </c>
      <c r="B702" s="87" t="s">
        <v>240</v>
      </c>
      <c r="C702" s="74">
        <v>688</v>
      </c>
      <c r="D702" s="7" t="s">
        <v>153</v>
      </c>
      <c r="E702" s="84" t="s">
        <v>125</v>
      </c>
      <c r="G702" s="13" t="str">
        <f>VLOOKUP(E702,Cat!$A$1:$C$28,3,FALSE)</f>
        <v>In</v>
      </c>
      <c r="I702" s="84">
        <f>IF(G702="Out",C702*-1,C702)</f>
        <v>688</v>
      </c>
    </row>
    <row r="703" spans="1:9" x14ac:dyDescent="0.2">
      <c r="A703" s="17">
        <v>44039</v>
      </c>
      <c r="B703" s="19" t="s">
        <v>160</v>
      </c>
      <c r="C703" s="74">
        <v>52809</v>
      </c>
      <c r="D703" s="13" t="s">
        <v>119</v>
      </c>
      <c r="E703" s="7" t="s">
        <v>123</v>
      </c>
      <c r="G703" s="13" t="str">
        <f>VLOOKUP(E703,Cat!$A$1:$C$28,3,FALSE)</f>
        <v>Out</v>
      </c>
      <c r="I703" s="7">
        <f>IF(G703="Out",C703*-1,C703)</f>
        <v>-52809</v>
      </c>
    </row>
    <row r="704" spans="1:9" x14ac:dyDescent="0.2">
      <c r="A704" s="17">
        <v>44039</v>
      </c>
      <c r="B704" s="19" t="s">
        <v>160</v>
      </c>
      <c r="C704" s="12">
        <v>34896</v>
      </c>
      <c r="D704" s="7" t="s">
        <v>148</v>
      </c>
      <c r="E704" s="7" t="s">
        <v>123</v>
      </c>
      <c r="G704" s="13" t="str">
        <f>VLOOKUP(E704,Cat!$A$1:$C$28,3,FALSE)</f>
        <v>Out</v>
      </c>
      <c r="I704" s="7">
        <f>IF(G704="Out",C704*-1,C704)</f>
        <v>-34896</v>
      </c>
    </row>
    <row r="705" spans="1:9" x14ac:dyDescent="0.2">
      <c r="A705" s="17">
        <v>44039</v>
      </c>
      <c r="B705" s="88" t="s">
        <v>241</v>
      </c>
      <c r="C705" s="74">
        <f>52809-36346</f>
        <v>16463</v>
      </c>
      <c r="D705" s="7" t="s">
        <v>153</v>
      </c>
      <c r="E705" s="86" t="s">
        <v>125</v>
      </c>
      <c r="G705" s="13" t="s">
        <v>155</v>
      </c>
      <c r="I705" s="86">
        <f>IF(G705="Out",C705*-1,C705)</f>
        <v>16463</v>
      </c>
    </row>
    <row r="706" spans="1:9" x14ac:dyDescent="0.2">
      <c r="A706" s="17">
        <v>44039</v>
      </c>
      <c r="B706" s="19" t="s">
        <v>164</v>
      </c>
      <c r="C706" s="12">
        <v>25098</v>
      </c>
      <c r="D706" s="13" t="s">
        <v>119</v>
      </c>
      <c r="E706" s="7" t="s">
        <v>123</v>
      </c>
      <c r="G706" s="13" t="str">
        <f>VLOOKUP(E706,Cat!$A$1:$C$28,3,FALSE)</f>
        <v>Out</v>
      </c>
      <c r="I706" s="7">
        <f>IF(G706="Out",C706*-1,C706)</f>
        <v>-25098</v>
      </c>
    </row>
    <row r="707" spans="1:9" x14ac:dyDescent="0.2">
      <c r="A707" s="17">
        <v>44039</v>
      </c>
      <c r="B707" s="19" t="s">
        <v>164</v>
      </c>
      <c r="C707" s="12">
        <v>6642</v>
      </c>
      <c r="D707" s="7" t="s">
        <v>148</v>
      </c>
      <c r="E707" s="7" t="s">
        <v>123</v>
      </c>
      <c r="G707" s="13" t="str">
        <f>VLOOKUP(E707,Cat!$A$1:$C$28,3,FALSE)</f>
        <v>Out</v>
      </c>
      <c r="I707" s="7">
        <f>IF(G707="Out",C707*-1,C707)</f>
        <v>-6642</v>
      </c>
    </row>
    <row r="708" spans="1:9" x14ac:dyDescent="0.2">
      <c r="A708" s="11">
        <v>44037</v>
      </c>
      <c r="B708" s="7" t="s">
        <v>398</v>
      </c>
      <c r="C708" s="12">
        <v>410</v>
      </c>
      <c r="D708" s="7" t="s">
        <v>67</v>
      </c>
      <c r="E708" s="7" t="str">
        <f>VLOOKUP(B708,$K$624:$L$682,2,FALSE)</f>
        <v>Transfer Out</v>
      </c>
      <c r="G708" s="13" t="str">
        <f>VLOOKUP(E708,Cat!$A$1:$C$28,3,FALSE)</f>
        <v>Out</v>
      </c>
      <c r="I708" s="7">
        <f>IF(G708="Out",C708*-1,C708)</f>
        <v>-410</v>
      </c>
    </row>
    <row r="709" spans="1:9" x14ac:dyDescent="0.2">
      <c r="A709" s="17">
        <v>44034</v>
      </c>
      <c r="B709" s="22" t="s">
        <v>234</v>
      </c>
      <c r="C709" s="12">
        <v>584666</v>
      </c>
      <c r="D709" s="13" t="s">
        <v>119</v>
      </c>
      <c r="E709" s="7" t="s">
        <v>133</v>
      </c>
      <c r="G709" s="13" t="str">
        <f>VLOOKUP(E709,Cat!$A$1:$C$28,3,FALSE)</f>
        <v>In</v>
      </c>
      <c r="I709" s="7">
        <f>IF(G709="Out",C709*-1,C709)</f>
        <v>584666</v>
      </c>
    </row>
    <row r="710" spans="1:9" x14ac:dyDescent="0.2">
      <c r="A710" s="17">
        <v>44034</v>
      </c>
      <c r="B710" s="21" t="s">
        <v>239</v>
      </c>
      <c r="C710" s="12">
        <v>358424</v>
      </c>
      <c r="D710" s="13" t="s">
        <v>42</v>
      </c>
      <c r="E710" s="7" t="s">
        <v>151</v>
      </c>
      <c r="G710" s="13" t="str">
        <f>VLOOKUP(E710,Cat!$A$1:$C$28,3,FALSE)</f>
        <v>Out</v>
      </c>
      <c r="I710" s="7">
        <f>IF(G710="Out",C710*-1,C710)</f>
        <v>-358424</v>
      </c>
    </row>
    <row r="711" spans="1:9" x14ac:dyDescent="0.2">
      <c r="A711" s="17">
        <v>44034</v>
      </c>
      <c r="B711" s="21" t="s">
        <v>239</v>
      </c>
      <c r="C711" s="12">
        <v>1800</v>
      </c>
      <c r="D711" s="7" t="s">
        <v>153</v>
      </c>
      <c r="E711" s="7" t="s">
        <v>125</v>
      </c>
      <c r="G711" s="13" t="str">
        <f>VLOOKUP(E711,Cat!$A$1:$C$28,3,FALSE)</f>
        <v>In</v>
      </c>
      <c r="I711" s="7">
        <f>IF(G711="Out",C711*-1,C711)</f>
        <v>1800</v>
      </c>
    </row>
    <row r="712" spans="1:9" x14ac:dyDescent="0.2">
      <c r="A712" s="17">
        <v>44034</v>
      </c>
      <c r="B712" s="21" t="s">
        <v>239</v>
      </c>
      <c r="C712" s="12">
        <v>1800</v>
      </c>
      <c r="D712" s="7" t="s">
        <v>148</v>
      </c>
      <c r="E712" s="7" t="s">
        <v>156</v>
      </c>
      <c r="G712" s="13" t="str">
        <f>VLOOKUP(E712,Cat!$A$1:$C$28,3,FALSE)</f>
        <v>Out</v>
      </c>
      <c r="I712" s="7">
        <f>IF(G712="Out",C712*-1,C712)</f>
        <v>-1800</v>
      </c>
    </row>
    <row r="713" spans="1:9" x14ac:dyDescent="0.2">
      <c r="A713" s="11">
        <v>44031</v>
      </c>
      <c r="B713" s="7" t="s">
        <v>384</v>
      </c>
      <c r="C713" s="12">
        <v>58500</v>
      </c>
      <c r="D713" s="7" t="s">
        <v>67</v>
      </c>
      <c r="E713" s="7" t="str">
        <f>VLOOKUP(B713,$K$624:$L$682,2,FALSE)</f>
        <v>Other Expense</v>
      </c>
      <c r="G713" s="13" t="str">
        <f>VLOOKUP(E713,Cat!$A$1:$C$28,3,FALSE)</f>
        <v>Out</v>
      </c>
      <c r="I713" s="7">
        <f>IF(G713="Out",C713*-1,C713)</f>
        <v>-58500</v>
      </c>
    </row>
    <row r="714" spans="1:9" x14ac:dyDescent="0.2">
      <c r="A714" s="11">
        <v>44031</v>
      </c>
      <c r="B714" s="7" t="s">
        <v>393</v>
      </c>
      <c r="C714" s="12">
        <v>680</v>
      </c>
      <c r="D714" s="7" t="s">
        <v>67</v>
      </c>
      <c r="E714" s="7" t="str">
        <f>VLOOKUP(B714,$K$624:$L$682,2,FALSE)</f>
        <v>Groceries</v>
      </c>
      <c r="G714" s="13" t="str">
        <f>VLOOKUP(E714,Cat!$A$1:$C$28,3,FALSE)</f>
        <v>Out</v>
      </c>
      <c r="I714" s="7">
        <f>IF(G714="Out",C714*-1,C714)</f>
        <v>-680</v>
      </c>
    </row>
    <row r="715" spans="1:9" x14ac:dyDescent="0.2">
      <c r="A715" s="11">
        <v>44031</v>
      </c>
      <c r="B715" s="7" t="s">
        <v>394</v>
      </c>
      <c r="C715" s="12">
        <v>550</v>
      </c>
      <c r="D715" s="7" t="s">
        <v>67</v>
      </c>
      <c r="E715" s="7" t="str">
        <f>VLOOKUP(B715,$K$624:$L$682,2,FALSE)</f>
        <v>Return</v>
      </c>
      <c r="G715" s="13" t="str">
        <f>VLOOKUP(E715,Cat!$A$1:$C$28,3,FALSE)</f>
        <v>In</v>
      </c>
      <c r="I715" s="7">
        <f>IF(G715="Out",C715*-1,C715)</f>
        <v>550</v>
      </c>
    </row>
    <row r="716" spans="1:9" x14ac:dyDescent="0.2">
      <c r="A716" s="11">
        <v>44031</v>
      </c>
      <c r="B716" s="7" t="s">
        <v>395</v>
      </c>
      <c r="C716" s="12">
        <v>60000</v>
      </c>
      <c r="D716" s="7" t="s">
        <v>67</v>
      </c>
      <c r="E716" s="7" t="str">
        <f>VLOOKUP(B716,$K$624:$L$682,2,FALSE)</f>
        <v>Transfer In</v>
      </c>
      <c r="G716" s="13" t="str">
        <f>VLOOKUP(E716,Cat!$A$1:$C$28,3,FALSE)</f>
        <v>In</v>
      </c>
      <c r="I716" s="7">
        <f>IF(G716="Out",C716*-1,C716)</f>
        <v>60000</v>
      </c>
    </row>
    <row r="717" spans="1:9" x14ac:dyDescent="0.2">
      <c r="A717" s="17">
        <v>44029</v>
      </c>
      <c r="B717" s="21" t="s">
        <v>233</v>
      </c>
      <c r="C717" s="12">
        <v>1370</v>
      </c>
      <c r="D717" s="13" t="s">
        <v>119</v>
      </c>
      <c r="E717" s="7" t="s">
        <v>159</v>
      </c>
      <c r="G717" s="13" t="str">
        <f>VLOOKUP(E717,Cat!$A$1:$C$28,3,FALSE)</f>
        <v>Out</v>
      </c>
      <c r="I717" s="7">
        <f>IF(G717="Out",C717*-1,C717)</f>
        <v>-1370</v>
      </c>
    </row>
    <row r="718" spans="1:9" x14ac:dyDescent="0.2">
      <c r="A718" s="11">
        <v>44029</v>
      </c>
      <c r="B718" s="7" t="s">
        <v>384</v>
      </c>
      <c r="C718" s="12">
        <v>3300</v>
      </c>
      <c r="D718" s="7" t="s">
        <v>67</v>
      </c>
      <c r="E718" s="7" t="str">
        <f>VLOOKUP(B718,$K$624:$L$682,2,FALSE)</f>
        <v>Other Expense</v>
      </c>
      <c r="G718" s="13" t="str">
        <f>VLOOKUP(E718,Cat!$A$1:$C$28,3,FALSE)</f>
        <v>Out</v>
      </c>
      <c r="I718" s="7">
        <f>IF(G718="Out",C718*-1,C718)</f>
        <v>-3300</v>
      </c>
    </row>
    <row r="719" spans="1:9" x14ac:dyDescent="0.2">
      <c r="A719" s="17">
        <v>44027</v>
      </c>
      <c r="B719" s="19" t="s">
        <v>221</v>
      </c>
      <c r="C719" s="12">
        <v>4000</v>
      </c>
      <c r="D719" s="13" t="s">
        <v>119</v>
      </c>
      <c r="E719" s="7" t="s">
        <v>122</v>
      </c>
      <c r="G719" s="13" t="str">
        <f>VLOOKUP(E719,Cat!$A$1:$C$28,3,FALSE)</f>
        <v>Out</v>
      </c>
      <c r="I719" s="7">
        <f>IF(G719="Out",C719*-1,C719)</f>
        <v>-4000</v>
      </c>
    </row>
    <row r="720" spans="1:9" x14ac:dyDescent="0.2">
      <c r="A720" s="17">
        <v>44027</v>
      </c>
      <c r="B720" s="7" t="s">
        <v>288</v>
      </c>
      <c r="C720" s="12">
        <v>2000</v>
      </c>
      <c r="D720" s="7" t="s">
        <v>286</v>
      </c>
      <c r="E720" s="7" t="s">
        <v>163</v>
      </c>
      <c r="G720" s="13" t="str">
        <f>VLOOKUP(E720,Cat!$A$1:$C$28,3,FALSE)</f>
        <v>Out</v>
      </c>
      <c r="I720" s="7">
        <f>IF(G720="Out",C720*-1,C720)</f>
        <v>-2000</v>
      </c>
    </row>
    <row r="721" spans="1:9" x14ac:dyDescent="0.2">
      <c r="A721" s="11">
        <v>44024</v>
      </c>
      <c r="B721" s="7" t="s">
        <v>394</v>
      </c>
      <c r="C721" s="12">
        <v>3750</v>
      </c>
      <c r="D721" s="7" t="s">
        <v>67</v>
      </c>
      <c r="E721" s="7" t="str">
        <f>VLOOKUP(B721,$K$624:$L$682,2,FALSE)</f>
        <v>Return</v>
      </c>
      <c r="G721" s="13" t="str">
        <f>VLOOKUP(E721,Cat!$A$1:$C$28,3,FALSE)</f>
        <v>In</v>
      </c>
      <c r="I721" s="7">
        <f>IF(G721="Out",C721*-1,C721)</f>
        <v>3750</v>
      </c>
    </row>
    <row r="722" spans="1:9" x14ac:dyDescent="0.2">
      <c r="A722" s="11">
        <v>44022</v>
      </c>
      <c r="B722" s="7" t="s">
        <v>394</v>
      </c>
      <c r="C722" s="12">
        <v>100</v>
      </c>
      <c r="D722" s="7" t="s">
        <v>67</v>
      </c>
      <c r="E722" s="7" t="str">
        <f>VLOOKUP(B722,$K$624:$L$682,2,FALSE)</f>
        <v>Return</v>
      </c>
      <c r="G722" s="13" t="str">
        <f>VLOOKUP(E722,Cat!$A$1:$C$28,3,FALSE)</f>
        <v>In</v>
      </c>
      <c r="I722" s="7">
        <f>IF(G722="Out",C722*-1,C722)</f>
        <v>100</v>
      </c>
    </row>
    <row r="723" spans="1:9" x14ac:dyDescent="0.2">
      <c r="A723" s="17">
        <v>44021</v>
      </c>
      <c r="B723" s="21" t="s">
        <v>70</v>
      </c>
      <c r="C723" s="12">
        <v>295890</v>
      </c>
      <c r="D723" s="13" t="s">
        <v>42</v>
      </c>
      <c r="E723" s="7" t="s">
        <v>110</v>
      </c>
      <c r="G723" s="13" t="str">
        <f>VLOOKUP(E723,Cat!$A$1:$C$28,3,FALSE)</f>
        <v>In</v>
      </c>
      <c r="I723" s="7">
        <f>IF(G723="Out",C723*-1,C723)</f>
        <v>295890</v>
      </c>
    </row>
    <row r="724" spans="1:9" x14ac:dyDescent="0.2">
      <c r="A724" s="11">
        <v>44021</v>
      </c>
      <c r="B724" s="7" t="s">
        <v>87</v>
      </c>
      <c r="C724" s="12">
        <v>1500</v>
      </c>
      <c r="D724" s="7" t="s">
        <v>67</v>
      </c>
      <c r="E724" s="7" t="str">
        <f>VLOOKUP(B724,$K$624:$L$682,2,FALSE)</f>
        <v>Other Income</v>
      </c>
      <c r="G724" s="13" t="str">
        <f>VLOOKUP(E724,Cat!$A$1:$C$28,3,FALSE)</f>
        <v>In</v>
      </c>
      <c r="I724" s="7">
        <f>IF(G724="Out",C724*-1,C724)</f>
        <v>1500</v>
      </c>
    </row>
    <row r="725" spans="1:9" x14ac:dyDescent="0.2">
      <c r="A725" s="17">
        <v>44018</v>
      </c>
      <c r="B725" s="21" t="s">
        <v>237</v>
      </c>
      <c r="C725" s="12">
        <v>1001100</v>
      </c>
      <c r="D725" s="13" t="s">
        <v>42</v>
      </c>
      <c r="E725" s="7" t="s">
        <v>151</v>
      </c>
      <c r="G725" s="13" t="str">
        <f>VLOOKUP(E725,Cat!$A$1:$C$28,3,FALSE)</f>
        <v>Out</v>
      </c>
      <c r="I725" s="7">
        <f>IF(G725="Out",C725*-1,C725)</f>
        <v>-1001100</v>
      </c>
    </row>
    <row r="726" spans="1:9" x14ac:dyDescent="0.2">
      <c r="A726" s="17">
        <v>44018</v>
      </c>
      <c r="B726" s="21" t="s">
        <v>237</v>
      </c>
      <c r="C726" s="12">
        <v>5000</v>
      </c>
      <c r="D726" s="7" t="s">
        <v>153</v>
      </c>
      <c r="E726" s="7" t="s">
        <v>125</v>
      </c>
      <c r="G726" s="13" t="str">
        <f>VLOOKUP(E726,Cat!$A$1:$C$28,3,FALSE)</f>
        <v>In</v>
      </c>
      <c r="I726" s="7">
        <f>IF(G726="Out",C726*-1,C726)</f>
        <v>5000</v>
      </c>
    </row>
    <row r="727" spans="1:9" x14ac:dyDescent="0.2">
      <c r="A727" s="17">
        <v>44018</v>
      </c>
      <c r="B727" s="21" t="s">
        <v>237</v>
      </c>
      <c r="C727" s="12">
        <v>5000</v>
      </c>
      <c r="D727" s="7" t="s">
        <v>148</v>
      </c>
      <c r="E727" s="7" t="s">
        <v>159</v>
      </c>
      <c r="G727" s="13" t="str">
        <f>VLOOKUP(E727,Cat!$A$1:$C$28,3,FALSE)</f>
        <v>Out</v>
      </c>
      <c r="I727" s="7">
        <f>IF(G727="Out",C727*-1,C727)</f>
        <v>-5000</v>
      </c>
    </row>
    <row r="728" spans="1:9" x14ac:dyDescent="0.2">
      <c r="A728" s="17">
        <v>44018</v>
      </c>
      <c r="B728" s="21" t="s">
        <v>238</v>
      </c>
      <c r="C728" s="12">
        <v>1001100</v>
      </c>
      <c r="D728" s="13" t="s">
        <v>42</v>
      </c>
      <c r="E728" s="7" t="s">
        <v>151</v>
      </c>
      <c r="G728" s="13" t="str">
        <f>VLOOKUP(E728,Cat!$A$1:$C$28,3,FALSE)</f>
        <v>Out</v>
      </c>
      <c r="I728" s="7">
        <f>IF(G728="Out",C728*-1,C728)</f>
        <v>-1001100</v>
      </c>
    </row>
    <row r="729" spans="1:9" x14ac:dyDescent="0.2">
      <c r="A729" s="17">
        <v>44018</v>
      </c>
      <c r="B729" s="21" t="s">
        <v>238</v>
      </c>
      <c r="C729" s="12">
        <v>4461</v>
      </c>
      <c r="D729" s="7" t="s">
        <v>153</v>
      </c>
      <c r="E729" s="7" t="s">
        <v>125</v>
      </c>
      <c r="G729" s="13" t="str">
        <f>VLOOKUP(E729,Cat!$A$1:$C$28,3,FALSE)</f>
        <v>In</v>
      </c>
      <c r="I729" s="7">
        <f>IF(G729="Out",C729*-1,C729)</f>
        <v>4461</v>
      </c>
    </row>
    <row r="730" spans="1:9" x14ac:dyDescent="0.2">
      <c r="A730" s="17">
        <v>44018</v>
      </c>
      <c r="B730" s="21" t="s">
        <v>238</v>
      </c>
      <c r="C730" s="12">
        <v>4461</v>
      </c>
      <c r="D730" s="13" t="s">
        <v>119</v>
      </c>
      <c r="E730" s="7" t="s">
        <v>159</v>
      </c>
      <c r="G730" s="13" t="str">
        <f>VLOOKUP(E730,Cat!$A$1:$C$28,3,FALSE)</f>
        <v>Out</v>
      </c>
      <c r="I730" s="7">
        <f>IF(G730="Out",C730*-1,C730)</f>
        <v>-4461</v>
      </c>
    </row>
    <row r="731" spans="1:9" x14ac:dyDescent="0.2">
      <c r="A731" s="11">
        <v>44018</v>
      </c>
      <c r="B731" s="7" t="s">
        <v>392</v>
      </c>
      <c r="C731" s="12">
        <v>700</v>
      </c>
      <c r="D731" s="7" t="s">
        <v>67</v>
      </c>
      <c r="E731" s="7" t="str">
        <f>VLOOKUP(B731,$K$624:$L$682,2,FALSE)</f>
        <v>Other Expense</v>
      </c>
      <c r="G731" s="13" t="str">
        <f>VLOOKUP(E731,Cat!$A$1:$C$28,3,FALSE)</f>
        <v>Out</v>
      </c>
      <c r="I731" s="7">
        <f>IF(G731="Out",C731*-1,C731)</f>
        <v>-700</v>
      </c>
    </row>
    <row r="732" spans="1:9" x14ac:dyDescent="0.2">
      <c r="A732" s="17">
        <v>44014</v>
      </c>
      <c r="B732" s="7" t="s">
        <v>287</v>
      </c>
      <c r="C732" s="12">
        <v>200000</v>
      </c>
      <c r="D732" s="7" t="s">
        <v>286</v>
      </c>
      <c r="E732" s="7" t="s">
        <v>151</v>
      </c>
      <c r="G732" s="13" t="str">
        <f>VLOOKUP(E732,Cat!$A$1:$C$28,3,FALSE)</f>
        <v>Out</v>
      </c>
      <c r="I732" s="7">
        <f>IF(G732="Out",C732*-1,C732)</f>
        <v>-200000</v>
      </c>
    </row>
    <row r="733" spans="1:9" x14ac:dyDescent="0.2">
      <c r="A733" s="17">
        <v>44014</v>
      </c>
      <c r="B733" s="7" t="s">
        <v>287</v>
      </c>
      <c r="C733" s="12">
        <v>200000</v>
      </c>
      <c r="D733" s="7" t="s">
        <v>289</v>
      </c>
      <c r="E733" s="7" t="s">
        <v>261</v>
      </c>
      <c r="G733" s="13" t="str">
        <f>VLOOKUP(E733,Cat!$A$1:$C$28,3,FALSE)</f>
        <v>In</v>
      </c>
      <c r="I733" s="7">
        <f>IF(G733="Out",C733*-1,C733)</f>
        <v>200000</v>
      </c>
    </row>
    <row r="734" spans="1:9" x14ac:dyDescent="0.2">
      <c r="A734" s="78">
        <v>44013</v>
      </c>
      <c r="B734" s="80" t="s">
        <v>31</v>
      </c>
      <c r="C734" s="12">
        <v>686833</v>
      </c>
      <c r="D734" s="13" t="s">
        <v>119</v>
      </c>
      <c r="E734" s="7" t="s">
        <v>151</v>
      </c>
      <c r="G734" s="13" t="str">
        <f>VLOOKUP(E734,Cat!$A$1:$C$28,3,FALSE)</f>
        <v>Out</v>
      </c>
      <c r="I734" s="7">
        <f>IF(G734="Out",C734*-1,C734)</f>
        <v>-686833</v>
      </c>
    </row>
    <row r="735" spans="1:9" x14ac:dyDescent="0.2">
      <c r="A735" s="78">
        <v>44013</v>
      </c>
      <c r="B735" s="80" t="s">
        <v>31</v>
      </c>
      <c r="C735" s="12">
        <v>686833</v>
      </c>
      <c r="D735" s="67" t="s">
        <v>120</v>
      </c>
      <c r="E735" s="66" t="s">
        <v>125</v>
      </c>
      <c r="F735" s="66"/>
      <c r="G735" s="67" t="str">
        <f>VLOOKUP(E735,Cat!$A$1:$C$28,3,FALSE)</f>
        <v>In</v>
      </c>
      <c r="H735" s="66"/>
      <c r="I735" s="66">
        <f>IF(G735="Out",C735*-1,C735)</f>
        <v>686833</v>
      </c>
    </row>
    <row r="736" spans="1:9" x14ac:dyDescent="0.2">
      <c r="A736" s="17">
        <v>44012</v>
      </c>
      <c r="B736" s="19" t="s">
        <v>212</v>
      </c>
      <c r="C736" s="12">
        <v>3000</v>
      </c>
      <c r="D736" s="57" t="s">
        <v>119</v>
      </c>
      <c r="E736" s="20" t="s">
        <v>151</v>
      </c>
      <c r="G736" s="13" t="str">
        <f>VLOOKUP(E736,Cat!$A$1:$C$28,3,FALSE)</f>
        <v>Out</v>
      </c>
      <c r="I736" s="7">
        <f>IF(G736="Out",C736*-1,C736)</f>
        <v>-3000</v>
      </c>
    </row>
    <row r="737" spans="1:9" x14ac:dyDescent="0.2">
      <c r="A737" s="89">
        <v>44012</v>
      </c>
      <c r="B737" s="7" t="s">
        <v>397</v>
      </c>
      <c r="C737" s="12">
        <v>1848</v>
      </c>
      <c r="D737" s="7" t="s">
        <v>67</v>
      </c>
      <c r="E737" s="7" t="str">
        <f>VLOOKUP(B737,$K$624:$L$682,2,FALSE)</f>
        <v>Bonus</v>
      </c>
      <c r="G737" s="13" t="str">
        <f>VLOOKUP(E737,Cat!$A$1:$C$28,3,FALSE)</f>
        <v>In</v>
      </c>
      <c r="I737" s="7">
        <f>IF(G737="Out",C737*-1,C737)</f>
        <v>1848</v>
      </c>
    </row>
    <row r="738" spans="1:9" x14ac:dyDescent="0.2">
      <c r="A738" s="11">
        <v>44012</v>
      </c>
      <c r="B738" s="7" t="s">
        <v>104</v>
      </c>
      <c r="C738" s="12">
        <v>8454</v>
      </c>
      <c r="D738" s="7" t="s">
        <v>67</v>
      </c>
      <c r="E738" s="7" t="str">
        <f>VLOOKUP(B738,$K$624:$L$682,2,FALSE)</f>
        <v>Utilities</v>
      </c>
      <c r="G738" s="13" t="str">
        <f>VLOOKUP(E738,Cat!$A$1:$C$28,3,FALSE)</f>
        <v>Out</v>
      </c>
      <c r="I738" s="7">
        <f>IF(G738="Out",C738*-1,C738)</f>
        <v>-8454</v>
      </c>
    </row>
    <row r="739" spans="1:9" x14ac:dyDescent="0.2">
      <c r="A739" s="11">
        <v>44012</v>
      </c>
      <c r="B739" s="7" t="s">
        <v>396</v>
      </c>
      <c r="C739" s="12">
        <v>3000</v>
      </c>
      <c r="D739" s="7" t="s">
        <v>67</v>
      </c>
      <c r="E739" s="7" t="str">
        <f>VLOOKUP(B739,$K$624:$L$682,2,FALSE)</f>
        <v>Transfer In</v>
      </c>
      <c r="G739" s="13" t="str">
        <f>VLOOKUP(E739,Cat!$A$1:$C$28,3,FALSE)</f>
        <v>In</v>
      </c>
      <c r="I739" s="7">
        <f>IF(G739="Out",C739*-1,C739)</f>
        <v>3000</v>
      </c>
    </row>
    <row r="740" spans="1:9" x14ac:dyDescent="0.2">
      <c r="A740" s="78">
        <v>44011</v>
      </c>
      <c r="B740" s="80" t="s">
        <v>160</v>
      </c>
      <c r="C740" s="12">
        <v>52809</v>
      </c>
      <c r="D740" s="13" t="s">
        <v>119</v>
      </c>
      <c r="E740" s="7" t="s">
        <v>123</v>
      </c>
      <c r="G740" s="13" t="str">
        <f>VLOOKUP(E740,Cat!$A$1:$C$28,3,FALSE)</f>
        <v>Out</v>
      </c>
      <c r="I740" s="7">
        <f>IF(G740="Out",C740*-1,C740)</f>
        <v>-52809</v>
      </c>
    </row>
    <row r="741" spans="1:9" x14ac:dyDescent="0.2">
      <c r="A741" s="78">
        <v>44011</v>
      </c>
      <c r="B741" s="80" t="s">
        <v>160</v>
      </c>
      <c r="C741" s="12">
        <v>3272</v>
      </c>
      <c r="D741" s="7" t="s">
        <v>148</v>
      </c>
      <c r="E741" s="7" t="s">
        <v>123</v>
      </c>
      <c r="G741" s="13" t="str">
        <f>VLOOKUP(E741,Cat!$A$1:$C$28,3,FALSE)</f>
        <v>Out</v>
      </c>
      <c r="I741" s="7">
        <f>IF(G741="Out",C741*-1,C741)</f>
        <v>-3272</v>
      </c>
    </row>
    <row r="742" spans="1:9" x14ac:dyDescent="0.2">
      <c r="A742" s="78">
        <v>44011</v>
      </c>
      <c r="B742" s="80" t="s">
        <v>164</v>
      </c>
      <c r="C742" s="12">
        <v>32713</v>
      </c>
      <c r="D742" s="13" t="s">
        <v>119</v>
      </c>
      <c r="E742" s="7" t="s">
        <v>123</v>
      </c>
      <c r="G742" s="13" t="str">
        <f>VLOOKUP(E742,Cat!$A$1:$C$28,3,FALSE)</f>
        <v>Out</v>
      </c>
      <c r="I742" s="7">
        <f>IF(G742="Out",C742*-1,C742)</f>
        <v>-32713</v>
      </c>
    </row>
    <row r="743" spans="1:9" x14ac:dyDescent="0.2">
      <c r="A743" s="78">
        <v>44011</v>
      </c>
      <c r="B743" s="80" t="s">
        <v>164</v>
      </c>
      <c r="C743" s="12">
        <v>53269</v>
      </c>
      <c r="D743" s="7" t="s">
        <v>148</v>
      </c>
      <c r="E743" s="7" t="s">
        <v>123</v>
      </c>
      <c r="G743" s="13" t="str">
        <f>VLOOKUP(E743,Cat!$A$1:$C$28,3,FALSE)</f>
        <v>Out</v>
      </c>
      <c r="I743" s="7">
        <f>IF(G743="Out",C743*-1,C743)</f>
        <v>-53269</v>
      </c>
    </row>
    <row r="744" spans="1:9" x14ac:dyDescent="0.2">
      <c r="A744" s="78">
        <v>44011</v>
      </c>
      <c r="B744" s="80" t="s">
        <v>252</v>
      </c>
      <c r="C744" s="12">
        <v>30000</v>
      </c>
      <c r="D744" s="7" t="s">
        <v>148</v>
      </c>
      <c r="E744" s="7" t="s">
        <v>149</v>
      </c>
      <c r="G744" s="13" t="str">
        <f>VLOOKUP(E744,Cat!$A$1:$C$28,3,FALSE)</f>
        <v>In</v>
      </c>
      <c r="I744" s="7">
        <f>IF(G744="Out",C744*-1,C744)</f>
        <v>30000</v>
      </c>
    </row>
    <row r="745" spans="1:9" x14ac:dyDescent="0.2">
      <c r="A745" s="78">
        <v>44011</v>
      </c>
      <c r="B745" s="80" t="s">
        <v>252</v>
      </c>
      <c r="C745" s="12">
        <v>30000</v>
      </c>
      <c r="D745" s="13" t="s">
        <v>119</v>
      </c>
      <c r="E745" s="7" t="s">
        <v>157</v>
      </c>
      <c r="G745" s="13" t="str">
        <f>VLOOKUP(E745,Cat!$A$1:$C$28,3,FALSE)</f>
        <v>Out</v>
      </c>
      <c r="I745" s="7">
        <f>IF(G745="Out",C745*-1,C745)</f>
        <v>-30000</v>
      </c>
    </row>
    <row r="746" spans="1:9" x14ac:dyDescent="0.2">
      <c r="A746" s="11">
        <v>44010</v>
      </c>
      <c r="B746" s="7" t="s">
        <v>394</v>
      </c>
      <c r="C746" s="12">
        <v>512</v>
      </c>
      <c r="D746" s="7" t="s">
        <v>67</v>
      </c>
      <c r="E746" s="7" t="str">
        <f>VLOOKUP(B746,$K$624:$L$682,2,FALSE)</f>
        <v>Return</v>
      </c>
      <c r="G746" s="13" t="str">
        <f>VLOOKUP(E746,Cat!$A$1:$C$28,3,FALSE)</f>
        <v>In</v>
      </c>
      <c r="I746" s="7">
        <f>IF(G746="Out",C746*-1,C746)</f>
        <v>512</v>
      </c>
    </row>
    <row r="747" spans="1:9" x14ac:dyDescent="0.2">
      <c r="A747" s="78">
        <v>44008</v>
      </c>
      <c r="B747" s="80" t="s">
        <v>180</v>
      </c>
      <c r="C747" s="12">
        <v>9398</v>
      </c>
      <c r="D747" s="13" t="s">
        <v>119</v>
      </c>
      <c r="E747" s="7" t="s">
        <v>123</v>
      </c>
      <c r="G747" s="13" t="str">
        <f>VLOOKUP(E747,Cat!$A$1:$C$28,3,FALSE)</f>
        <v>Out</v>
      </c>
      <c r="I747" s="7">
        <f>IF(G747="Out",C747*-1,C747)</f>
        <v>-9398</v>
      </c>
    </row>
    <row r="748" spans="1:9" x14ac:dyDescent="0.2">
      <c r="A748" s="78">
        <v>44008</v>
      </c>
      <c r="B748" s="80" t="s">
        <v>180</v>
      </c>
      <c r="C748" s="12">
        <v>8158</v>
      </c>
      <c r="D748" s="7" t="s">
        <v>148</v>
      </c>
      <c r="E748" s="7" t="s">
        <v>123</v>
      </c>
      <c r="G748" s="13" t="str">
        <f>VLOOKUP(E748,Cat!$A$1:$C$28,3,FALSE)</f>
        <v>Out</v>
      </c>
      <c r="I748" s="7">
        <f>IF(G748="Out",C748*-1,C748)</f>
        <v>-8158</v>
      </c>
    </row>
    <row r="749" spans="1:9" x14ac:dyDescent="0.2">
      <c r="A749" s="11">
        <v>44008</v>
      </c>
      <c r="B749" s="7" t="s">
        <v>384</v>
      </c>
      <c r="C749" s="12">
        <v>33616</v>
      </c>
      <c r="D749" s="7" t="s">
        <v>67</v>
      </c>
      <c r="E749" s="7" t="str">
        <f>VLOOKUP(B749,$K$624:$L$682,2,FALSE)</f>
        <v>Other Expense</v>
      </c>
      <c r="G749" s="13" t="str">
        <f>VLOOKUP(E749,Cat!$A$1:$C$28,3,FALSE)</f>
        <v>Out</v>
      </c>
      <c r="I749" s="7">
        <f>IF(G749="Out",C749*-1,C749)</f>
        <v>-33616</v>
      </c>
    </row>
    <row r="750" spans="1:9" x14ac:dyDescent="0.2">
      <c r="A750" s="11">
        <v>44008</v>
      </c>
      <c r="B750" s="7" t="s">
        <v>395</v>
      </c>
      <c r="C750" s="12">
        <v>3616</v>
      </c>
      <c r="D750" s="7" t="s">
        <v>67</v>
      </c>
      <c r="E750" s="7" t="str">
        <f>VLOOKUP(B750,$K$624:$L$682,2,FALSE)</f>
        <v>Transfer In</v>
      </c>
      <c r="G750" s="13" t="str">
        <f>VLOOKUP(E750,Cat!$A$1:$C$28,3,FALSE)</f>
        <v>In</v>
      </c>
      <c r="I750" s="7">
        <f>IF(G750="Out",C750*-1,C750)</f>
        <v>3616</v>
      </c>
    </row>
    <row r="751" spans="1:9" x14ac:dyDescent="0.2">
      <c r="A751" s="11">
        <v>44008</v>
      </c>
      <c r="B751" s="7" t="s">
        <v>395</v>
      </c>
      <c r="C751" s="12">
        <v>30000</v>
      </c>
      <c r="D751" s="7" t="s">
        <v>67</v>
      </c>
      <c r="E751" s="7" t="str">
        <f>VLOOKUP(B751,$K$624:$L$682,2,FALSE)</f>
        <v>Transfer In</v>
      </c>
      <c r="G751" s="13" t="str">
        <f>VLOOKUP(E751,Cat!$A$1:$C$28,3,FALSE)</f>
        <v>In</v>
      </c>
      <c r="I751" s="7">
        <f>IF(G751="Out",C751*-1,C751)</f>
        <v>30000</v>
      </c>
    </row>
    <row r="752" spans="1:9" x14ac:dyDescent="0.2">
      <c r="A752" s="78">
        <v>44007</v>
      </c>
      <c r="B752" s="81" t="s">
        <v>248</v>
      </c>
      <c r="C752" s="12">
        <v>583866</v>
      </c>
      <c r="D752" s="13" t="s">
        <v>119</v>
      </c>
      <c r="E752" s="7" t="s">
        <v>133</v>
      </c>
      <c r="G752" s="13" t="str">
        <f>VLOOKUP(E752,Cat!$A$1:$C$28,3,FALSE)</f>
        <v>In</v>
      </c>
      <c r="I752" s="7">
        <f>IF(G752="Out",C752*-1,C752)</f>
        <v>583866</v>
      </c>
    </row>
    <row r="753" spans="1:9" x14ac:dyDescent="0.2">
      <c r="A753" s="78">
        <v>44007</v>
      </c>
      <c r="B753" s="79" t="s">
        <v>249</v>
      </c>
      <c r="C753" s="12">
        <v>121000</v>
      </c>
      <c r="D753" s="13" t="s">
        <v>119</v>
      </c>
      <c r="E753" s="7" t="s">
        <v>47</v>
      </c>
      <c r="G753" s="13" t="str">
        <f>VLOOKUP(E753,Cat!$A$1:$C$28,3,FALSE)</f>
        <v>Out</v>
      </c>
      <c r="I753" s="7">
        <f>IF(G753="Out",C753*-1,C753)</f>
        <v>-121000</v>
      </c>
    </row>
    <row r="754" spans="1:9" x14ac:dyDescent="0.2">
      <c r="A754" s="78">
        <v>44002</v>
      </c>
      <c r="B754" s="80" t="s">
        <v>247</v>
      </c>
      <c r="C754" s="12">
        <v>49000</v>
      </c>
      <c r="D754" s="7" t="s">
        <v>148</v>
      </c>
      <c r="E754" s="20" t="s">
        <v>151</v>
      </c>
      <c r="G754" s="13" t="str">
        <f>VLOOKUP(E754,Cat!$A$1:$C$28,3,FALSE)</f>
        <v>Out</v>
      </c>
      <c r="I754" s="7">
        <f>IF(G754="Out",C754*-1,C754)</f>
        <v>-49000</v>
      </c>
    </row>
    <row r="755" spans="1:9" x14ac:dyDescent="0.2">
      <c r="A755" s="11">
        <v>44001</v>
      </c>
      <c r="B755" s="7" t="s">
        <v>394</v>
      </c>
      <c r="C755" s="12">
        <v>2150</v>
      </c>
      <c r="D755" s="7" t="s">
        <v>67</v>
      </c>
      <c r="E755" s="7" t="str">
        <f>VLOOKUP(B755,$K$624:$L$682,2,FALSE)</f>
        <v>Return</v>
      </c>
      <c r="G755" s="13" t="str">
        <f>VLOOKUP(E755,Cat!$A$1:$C$28,3,FALSE)</f>
        <v>In</v>
      </c>
      <c r="I755" s="7">
        <f>IF(G755="Out",C755*-1,C755)</f>
        <v>2150</v>
      </c>
    </row>
    <row r="756" spans="1:9" x14ac:dyDescent="0.2">
      <c r="A756" s="78">
        <v>43997</v>
      </c>
      <c r="B756" s="80" t="s">
        <v>244</v>
      </c>
      <c r="C756" s="12">
        <v>4000</v>
      </c>
      <c r="D756" s="13" t="s">
        <v>119</v>
      </c>
      <c r="E756" s="7" t="s">
        <v>122</v>
      </c>
      <c r="G756" s="13" t="str">
        <f>VLOOKUP(E756,Cat!$A$1:$C$28,3,FALSE)</f>
        <v>Out</v>
      </c>
      <c r="I756" s="7">
        <f>IF(G756="Out",C756*-1,C756)</f>
        <v>-4000</v>
      </c>
    </row>
    <row r="757" spans="1:9" x14ac:dyDescent="0.2">
      <c r="A757" s="78">
        <v>43997</v>
      </c>
      <c r="B757" s="80" t="s">
        <v>245</v>
      </c>
      <c r="C757" s="12">
        <v>60000</v>
      </c>
      <c r="D757" s="13" t="s">
        <v>119</v>
      </c>
      <c r="E757" s="7" t="s">
        <v>149</v>
      </c>
      <c r="G757" s="13" t="str">
        <f>VLOOKUP(E757,Cat!$A$1:$C$28,3,FALSE)</f>
        <v>In</v>
      </c>
      <c r="I757" s="7">
        <f>IF(G757="Out",C757*-1,C757)</f>
        <v>60000</v>
      </c>
    </row>
    <row r="758" spans="1:9" x14ac:dyDescent="0.2">
      <c r="A758" s="78">
        <v>43997</v>
      </c>
      <c r="B758" s="80" t="s">
        <v>246</v>
      </c>
      <c r="C758" s="12">
        <v>10000</v>
      </c>
      <c r="D758" s="13" t="s">
        <v>119</v>
      </c>
      <c r="E758" s="7" t="s">
        <v>149</v>
      </c>
      <c r="G758" s="13" t="str">
        <f>VLOOKUP(E758,Cat!$A$1:$C$28,3,FALSE)</f>
        <v>In</v>
      </c>
      <c r="I758" s="7">
        <f>IF(G758="Out",C758*-1,C758)</f>
        <v>10000</v>
      </c>
    </row>
    <row r="759" spans="1:9" x14ac:dyDescent="0.2">
      <c r="A759" s="17">
        <v>43997</v>
      </c>
      <c r="B759" s="7" t="s">
        <v>288</v>
      </c>
      <c r="C759" s="12">
        <v>2000</v>
      </c>
      <c r="D759" s="7" t="s">
        <v>286</v>
      </c>
      <c r="E759" s="7" t="s">
        <v>163</v>
      </c>
      <c r="G759" s="13" t="str">
        <f>VLOOKUP(E759,Cat!$A$1:$C$28,3,FALSE)</f>
        <v>Out</v>
      </c>
      <c r="I759" s="7">
        <f>IF(G759="Out",C759*-1,C759)</f>
        <v>-2000</v>
      </c>
    </row>
    <row r="760" spans="1:9" x14ac:dyDescent="0.2">
      <c r="A760" s="78">
        <v>43991</v>
      </c>
      <c r="B760" s="79" t="s">
        <v>70</v>
      </c>
      <c r="C760" s="12">
        <v>293178</v>
      </c>
      <c r="D760" s="13" t="s">
        <v>42</v>
      </c>
      <c r="E760" s="7" t="s">
        <v>110</v>
      </c>
      <c r="G760" s="13" t="str">
        <f>VLOOKUP(E760,Cat!$A$1:$C$28,3,FALSE)</f>
        <v>In</v>
      </c>
      <c r="I760" s="7">
        <f>IF(G760="Out",C760*-1,C760)</f>
        <v>293178</v>
      </c>
    </row>
    <row r="761" spans="1:9" x14ac:dyDescent="0.2">
      <c r="A761" s="11">
        <v>43988</v>
      </c>
      <c r="B761" s="7" t="s">
        <v>371</v>
      </c>
      <c r="C761" s="12">
        <v>660</v>
      </c>
      <c r="D761" s="7" t="s">
        <v>67</v>
      </c>
      <c r="E761" s="7" t="str">
        <f>VLOOKUP(B761,$K$624:$L$682,2,FALSE)</f>
        <v>Other Expense</v>
      </c>
      <c r="G761" s="13" t="str">
        <f>VLOOKUP(E761,Cat!$A$1:$C$28,3,FALSE)</f>
        <v>Out</v>
      </c>
      <c r="I761" s="7">
        <f>IF(G761="Out",C761*-1,C761)</f>
        <v>-660</v>
      </c>
    </row>
    <row r="762" spans="1:9" x14ac:dyDescent="0.2">
      <c r="A762" s="78">
        <v>43985</v>
      </c>
      <c r="B762" s="80" t="s">
        <v>243</v>
      </c>
      <c r="C762" s="12">
        <v>300000</v>
      </c>
      <c r="D762" s="13" t="s">
        <v>119</v>
      </c>
      <c r="E762" s="7" t="s">
        <v>149</v>
      </c>
      <c r="G762" s="13" t="str">
        <f>VLOOKUP(E762,Cat!$A$1:$C$28,3,FALSE)</f>
        <v>In</v>
      </c>
      <c r="I762" s="7">
        <f>IF(G762="Out",C762*-1,C762)</f>
        <v>300000</v>
      </c>
    </row>
    <row r="763" spans="1:9" x14ac:dyDescent="0.2">
      <c r="A763" s="78">
        <v>43985</v>
      </c>
      <c r="B763" s="79" t="s">
        <v>250</v>
      </c>
      <c r="C763" s="12">
        <v>876100</v>
      </c>
      <c r="D763" s="13" t="s">
        <v>42</v>
      </c>
      <c r="E763" s="7" t="s">
        <v>151</v>
      </c>
      <c r="G763" s="13" t="str">
        <f>VLOOKUP(E763,Cat!$A$1:$C$28,3,FALSE)</f>
        <v>Out</v>
      </c>
      <c r="I763" s="7">
        <f>IF(G763="Out",C763*-1,C763)</f>
        <v>-876100</v>
      </c>
    </row>
    <row r="764" spans="1:9" x14ac:dyDescent="0.2">
      <c r="A764" s="78">
        <v>43985</v>
      </c>
      <c r="B764" s="79" t="s">
        <v>250</v>
      </c>
      <c r="C764" s="12">
        <v>4380</v>
      </c>
      <c r="D764" s="7" t="s">
        <v>153</v>
      </c>
      <c r="E764" s="7" t="s">
        <v>125</v>
      </c>
      <c r="G764" s="13" t="str">
        <f>VLOOKUP(E764,Cat!$A$1:$C$28,3,FALSE)</f>
        <v>In</v>
      </c>
      <c r="I764" s="7">
        <f>IF(G764="Out",C764*-1,C764)</f>
        <v>4380</v>
      </c>
    </row>
    <row r="765" spans="1:9" x14ac:dyDescent="0.2">
      <c r="A765" s="78">
        <v>43985</v>
      </c>
      <c r="B765" s="79" t="s">
        <v>250</v>
      </c>
      <c r="C765" s="12">
        <v>4380</v>
      </c>
      <c r="D765" s="7" t="s">
        <v>148</v>
      </c>
      <c r="E765" s="7" t="s">
        <v>159</v>
      </c>
      <c r="G765" s="13" t="str">
        <f>VLOOKUP(E765,Cat!$A$1:$C$28,3,FALSE)</f>
        <v>Out</v>
      </c>
      <c r="I765" s="7">
        <f>IF(G765="Out",C765*-1,C765)</f>
        <v>-4380</v>
      </c>
    </row>
    <row r="766" spans="1:9" x14ac:dyDescent="0.2">
      <c r="A766" s="78">
        <v>43985</v>
      </c>
      <c r="B766" s="79" t="s">
        <v>251</v>
      </c>
      <c r="C766" s="12">
        <v>876100</v>
      </c>
      <c r="D766" s="13" t="s">
        <v>42</v>
      </c>
      <c r="E766" s="7" t="s">
        <v>151</v>
      </c>
      <c r="G766" s="13" t="str">
        <f>VLOOKUP(E766,Cat!$A$1:$C$28,3,FALSE)</f>
        <v>Out</v>
      </c>
      <c r="I766" s="7">
        <f>IF(G766="Out",C766*-1,C766)</f>
        <v>-876100</v>
      </c>
    </row>
    <row r="767" spans="1:9" x14ac:dyDescent="0.2">
      <c r="A767" s="78">
        <v>43985</v>
      </c>
      <c r="B767" s="79" t="s">
        <v>251</v>
      </c>
      <c r="C767" s="12">
        <v>4075</v>
      </c>
      <c r="D767" s="7" t="s">
        <v>153</v>
      </c>
      <c r="E767" s="7" t="s">
        <v>125</v>
      </c>
      <c r="G767" s="13" t="str">
        <f>VLOOKUP(E767,Cat!$A$1:$C$28,3,FALSE)</f>
        <v>In</v>
      </c>
      <c r="I767" s="7">
        <f>IF(G767="Out",C767*-1,C767)</f>
        <v>4075</v>
      </c>
    </row>
    <row r="768" spans="1:9" x14ac:dyDescent="0.2">
      <c r="A768" s="78">
        <v>43985</v>
      </c>
      <c r="B768" s="79" t="s">
        <v>251</v>
      </c>
      <c r="C768" s="12">
        <v>4075</v>
      </c>
      <c r="D768" s="13" t="s">
        <v>119</v>
      </c>
      <c r="E768" s="7" t="s">
        <v>159</v>
      </c>
      <c r="G768" s="13" t="str">
        <f>VLOOKUP(E768,Cat!$A$1:$C$28,3,FALSE)</f>
        <v>Out</v>
      </c>
      <c r="I768" s="7">
        <f>IF(G768="Out",C768*-1,C768)</f>
        <v>-4075</v>
      </c>
    </row>
    <row r="769" spans="1:9" x14ac:dyDescent="0.2">
      <c r="A769" s="78">
        <v>43984</v>
      </c>
      <c r="B769" s="80" t="s">
        <v>212</v>
      </c>
      <c r="C769" s="12">
        <v>10000</v>
      </c>
      <c r="D769" s="57" t="s">
        <v>119</v>
      </c>
      <c r="E769" s="20" t="s">
        <v>151</v>
      </c>
      <c r="G769" s="13" t="str">
        <f>VLOOKUP(E769,Cat!$A$1:$C$28,3,FALSE)</f>
        <v>Out</v>
      </c>
      <c r="I769" s="7">
        <f>IF(G769="Out",C769*-1,C769)</f>
        <v>-10000</v>
      </c>
    </row>
    <row r="770" spans="1:9" x14ac:dyDescent="0.2">
      <c r="A770" s="11">
        <v>43984</v>
      </c>
      <c r="B770" s="7" t="s">
        <v>104</v>
      </c>
      <c r="C770" s="12">
        <v>9072</v>
      </c>
      <c r="D770" s="7" t="s">
        <v>67</v>
      </c>
      <c r="E770" s="7" t="str">
        <f>VLOOKUP(B770,$K$624:$L$682,2,FALSE)</f>
        <v>Utilities</v>
      </c>
      <c r="G770" s="13" t="str">
        <f>VLOOKUP(E770,Cat!$A$1:$C$28,3,FALSE)</f>
        <v>Out</v>
      </c>
      <c r="I770" s="7">
        <f>IF(G770="Out",C770*-1,C770)</f>
        <v>-9072</v>
      </c>
    </row>
    <row r="771" spans="1:9" x14ac:dyDescent="0.2">
      <c r="A771" s="11">
        <v>43984</v>
      </c>
      <c r="B771" s="7" t="s">
        <v>396</v>
      </c>
      <c r="C771" s="12">
        <v>10000</v>
      </c>
      <c r="D771" s="7" t="s">
        <v>67</v>
      </c>
      <c r="E771" s="7" t="str">
        <f>VLOOKUP(B771,$K$624:$L$682,2,FALSE)</f>
        <v>Transfer In</v>
      </c>
      <c r="G771" s="13" t="str">
        <f>VLOOKUP(E771,Cat!$A$1:$C$28,3,FALSE)</f>
        <v>In</v>
      </c>
      <c r="I771" s="7">
        <f>IF(G771="Out",C771*-1,C771)</f>
        <v>10000</v>
      </c>
    </row>
    <row r="772" spans="1:9" x14ac:dyDescent="0.2">
      <c r="A772" s="78">
        <v>43983</v>
      </c>
      <c r="B772" s="80" t="s">
        <v>212</v>
      </c>
      <c r="C772" s="12">
        <v>3000</v>
      </c>
      <c r="D772" s="57" t="s">
        <v>119</v>
      </c>
      <c r="E772" s="20" t="s">
        <v>151</v>
      </c>
      <c r="G772" s="13" t="str">
        <f>VLOOKUP(E772,Cat!$A$1:$C$28,3,FALSE)</f>
        <v>Out</v>
      </c>
      <c r="I772" s="7">
        <f>IF(G772="Out",C772*-1,C772)</f>
        <v>-3000</v>
      </c>
    </row>
    <row r="773" spans="1:9" x14ac:dyDescent="0.2">
      <c r="A773" s="78">
        <v>43983</v>
      </c>
      <c r="B773" s="79" t="s">
        <v>22</v>
      </c>
      <c r="C773" s="12">
        <v>8174</v>
      </c>
      <c r="D773" s="7" t="s">
        <v>42</v>
      </c>
      <c r="E773" s="7" t="s">
        <v>151</v>
      </c>
      <c r="G773" s="13" t="str">
        <f>VLOOKUP(E773,Cat!$A$1:$C$28,3,FALSE)</f>
        <v>Out</v>
      </c>
      <c r="I773" s="7">
        <f>IF(G773="Out",C773*-1,C773)</f>
        <v>-8174</v>
      </c>
    </row>
    <row r="774" spans="1:9" x14ac:dyDescent="0.2">
      <c r="A774" s="78">
        <v>43983</v>
      </c>
      <c r="B774" s="79" t="s">
        <v>22</v>
      </c>
      <c r="C774" s="12">
        <v>38</v>
      </c>
      <c r="D774" s="13" t="s">
        <v>7</v>
      </c>
      <c r="E774" s="7" t="s">
        <v>125</v>
      </c>
      <c r="F774" s="13" t="s">
        <v>37</v>
      </c>
      <c r="G774" s="13" t="str">
        <f>VLOOKUP(E774,Cat!$A$1:$C$28,3,FALSE)</f>
        <v>In</v>
      </c>
      <c r="I774" s="7">
        <f>IF(G774="Out",C774*-1,C774)</f>
        <v>38</v>
      </c>
    </row>
    <row r="775" spans="1:9" x14ac:dyDescent="0.2">
      <c r="A775" s="78">
        <v>43983</v>
      </c>
      <c r="B775" s="79" t="s">
        <v>22</v>
      </c>
      <c r="C775" s="12">
        <v>38</v>
      </c>
      <c r="D775" s="13" t="s">
        <v>119</v>
      </c>
      <c r="E775" s="7" t="s">
        <v>129</v>
      </c>
      <c r="F775" s="13" t="s">
        <v>36</v>
      </c>
      <c r="G775" s="13" t="str">
        <f>VLOOKUP(E775,Cat!$A$1:$C$28,3,FALSE)</f>
        <v>Out</v>
      </c>
      <c r="I775" s="7">
        <f>IF(G775="Out",C775*-1,C775)</f>
        <v>-38</v>
      </c>
    </row>
    <row r="776" spans="1:9" x14ac:dyDescent="0.2">
      <c r="A776" s="11">
        <v>43983</v>
      </c>
      <c r="B776" s="7" t="s">
        <v>393</v>
      </c>
      <c r="C776" s="12">
        <v>2000</v>
      </c>
      <c r="D776" s="7" t="s">
        <v>67</v>
      </c>
      <c r="E776" s="7" t="str">
        <f>VLOOKUP(B776,$K$624:$L$682,2,FALSE)</f>
        <v>Groceries</v>
      </c>
      <c r="G776" s="13" t="str">
        <f>VLOOKUP(E776,Cat!$A$1:$C$28,3,FALSE)</f>
        <v>Out</v>
      </c>
      <c r="I776" s="7">
        <f>IF(G776="Out",C776*-1,C776)</f>
        <v>-2000</v>
      </c>
    </row>
    <row r="777" spans="1:9" x14ac:dyDescent="0.2">
      <c r="A777" s="11">
        <v>43983</v>
      </c>
      <c r="B777" s="7" t="s">
        <v>396</v>
      </c>
      <c r="C777" s="12">
        <v>3000</v>
      </c>
      <c r="D777" s="7" t="s">
        <v>67</v>
      </c>
      <c r="E777" s="7" t="str">
        <f>VLOOKUP(B777,$K$624:$L$682,2,FALSE)</f>
        <v>Transfer In</v>
      </c>
      <c r="G777" s="13" t="str">
        <f>VLOOKUP(E777,Cat!$A$1:$C$28,3,FALSE)</f>
        <v>In</v>
      </c>
      <c r="I777" s="7">
        <f>IF(G777="Out",C777*-1,C777)</f>
        <v>3000</v>
      </c>
    </row>
    <row r="778" spans="1:9" x14ac:dyDescent="0.2">
      <c r="A778" s="17">
        <v>43981</v>
      </c>
      <c r="B778" s="7" t="s">
        <v>294</v>
      </c>
      <c r="C778" s="12">
        <v>6437</v>
      </c>
      <c r="D778" s="7" t="s">
        <v>286</v>
      </c>
      <c r="E778" s="7" t="s">
        <v>151</v>
      </c>
      <c r="G778" s="13" t="str">
        <f>VLOOKUP(E778,Cat!$A$1:$C$28,3,FALSE)</f>
        <v>Out</v>
      </c>
      <c r="I778" s="7">
        <f>IF(G778="Out",C778*-1,C778)</f>
        <v>-6437</v>
      </c>
    </row>
    <row r="779" spans="1:9" x14ac:dyDescent="0.2">
      <c r="A779" s="89">
        <v>43981</v>
      </c>
      <c r="B779" s="7" t="s">
        <v>397</v>
      </c>
      <c r="C779" s="12">
        <v>2953</v>
      </c>
      <c r="D779" s="7" t="s">
        <v>67</v>
      </c>
      <c r="E779" s="7" t="str">
        <f>VLOOKUP(B779,$K$624:$L$682,2,FALSE)</f>
        <v>Bonus</v>
      </c>
      <c r="G779" s="13" t="str">
        <f>VLOOKUP(E779,Cat!$A$1:$C$28,3,FALSE)</f>
        <v>In</v>
      </c>
      <c r="I779" s="7">
        <f>IF(G779="Out",C779*-1,C779)</f>
        <v>2953</v>
      </c>
    </row>
    <row r="780" spans="1:9" x14ac:dyDescent="0.2">
      <c r="A780" s="78">
        <v>43980</v>
      </c>
      <c r="B780" s="80" t="s">
        <v>212</v>
      </c>
      <c r="C780" s="12">
        <v>3000</v>
      </c>
      <c r="D780" s="57" t="s">
        <v>119</v>
      </c>
      <c r="E780" s="20" t="s">
        <v>151</v>
      </c>
      <c r="G780" s="13" t="str">
        <f>VLOOKUP(E780,Cat!$A$1:$C$28,3,FALSE)</f>
        <v>Out</v>
      </c>
      <c r="I780" s="7">
        <f>IF(G780="Out",C780*-1,C780)</f>
        <v>-3000</v>
      </c>
    </row>
    <row r="781" spans="1:9" x14ac:dyDescent="0.2">
      <c r="A781" s="78">
        <v>43980</v>
      </c>
      <c r="B781" s="80" t="s">
        <v>262</v>
      </c>
      <c r="C781" s="12">
        <v>3000</v>
      </c>
      <c r="D781" s="85" t="s">
        <v>119</v>
      </c>
      <c r="E781" s="7" t="s">
        <v>121</v>
      </c>
      <c r="G781" s="13" t="str">
        <f>VLOOKUP(E781,Cat!$A$1:$C$28,3,FALSE)</f>
        <v>In</v>
      </c>
      <c r="I781" s="86">
        <f>IF(G781="Out",C781*-1,C781)</f>
        <v>3000</v>
      </c>
    </row>
    <row r="782" spans="1:9" x14ac:dyDescent="0.2">
      <c r="A782" s="78">
        <v>43980</v>
      </c>
      <c r="B782" s="80" t="s">
        <v>262</v>
      </c>
      <c r="C782" s="74">
        <v>3000</v>
      </c>
      <c r="D782" s="7" t="s">
        <v>153</v>
      </c>
      <c r="E782" s="86" t="s">
        <v>254</v>
      </c>
      <c r="G782" s="13" t="str">
        <f>VLOOKUP(E782,Cat!$A$1:$C$28,3,FALSE)</f>
        <v>Out</v>
      </c>
      <c r="I782" s="7">
        <f>IF(G782="Out",C782*-1,C782)</f>
        <v>-3000</v>
      </c>
    </row>
    <row r="783" spans="1:9" x14ac:dyDescent="0.2">
      <c r="A783" s="11">
        <v>43980</v>
      </c>
      <c r="B783" s="7" t="s">
        <v>393</v>
      </c>
      <c r="C783" s="12">
        <v>2760</v>
      </c>
      <c r="D783" s="7" t="s">
        <v>67</v>
      </c>
      <c r="E783" s="7" t="str">
        <f>VLOOKUP(B783,$K$624:$L$682,2,FALSE)</f>
        <v>Groceries</v>
      </c>
      <c r="G783" s="13" t="str">
        <f>VLOOKUP(E783,Cat!$A$1:$C$28,3,FALSE)</f>
        <v>Out</v>
      </c>
      <c r="I783" s="7">
        <f>IF(G783="Out",C783*-1,C783)</f>
        <v>-2760</v>
      </c>
    </row>
    <row r="784" spans="1:9" x14ac:dyDescent="0.2">
      <c r="A784" s="11">
        <v>43980</v>
      </c>
      <c r="B784" s="7" t="s">
        <v>393</v>
      </c>
      <c r="C784" s="12">
        <v>4210</v>
      </c>
      <c r="D784" s="7" t="s">
        <v>67</v>
      </c>
      <c r="E784" s="7" t="str">
        <f>VLOOKUP(B784,$K$624:$L$682,2,FALSE)</f>
        <v>Groceries</v>
      </c>
      <c r="G784" s="13" t="str">
        <f>VLOOKUP(E784,Cat!$A$1:$C$28,3,FALSE)</f>
        <v>Out</v>
      </c>
      <c r="I784" s="7">
        <f>IF(G784="Out",C784*-1,C784)</f>
        <v>-4210</v>
      </c>
    </row>
    <row r="785" spans="1:9" x14ac:dyDescent="0.2">
      <c r="A785" s="11">
        <v>43980</v>
      </c>
      <c r="B785" s="7" t="s">
        <v>396</v>
      </c>
      <c r="C785" s="12">
        <v>3000</v>
      </c>
      <c r="D785" s="7" t="s">
        <v>67</v>
      </c>
      <c r="E785" s="7" t="str">
        <f>VLOOKUP(B785,$K$624:$L$682,2,FALSE)</f>
        <v>Transfer In</v>
      </c>
      <c r="G785" s="13" t="str">
        <f>VLOOKUP(E785,Cat!$A$1:$C$28,3,FALSE)</f>
        <v>In</v>
      </c>
      <c r="I785" s="7">
        <f>IF(G785="Out",C785*-1,C785)</f>
        <v>3000</v>
      </c>
    </row>
    <row r="786" spans="1:9" x14ac:dyDescent="0.2">
      <c r="A786" s="78">
        <v>43978</v>
      </c>
      <c r="B786" s="80" t="s">
        <v>160</v>
      </c>
      <c r="C786" s="12">
        <v>87998</v>
      </c>
      <c r="D786" s="13" t="s">
        <v>119</v>
      </c>
      <c r="E786" s="7" t="s">
        <v>123</v>
      </c>
      <c r="G786" s="13" t="str">
        <f>VLOOKUP(E786,Cat!$A$1:$C$28,3,FALSE)</f>
        <v>Out</v>
      </c>
      <c r="I786" s="7">
        <f>IF(G786="Out",C786*-1,C786)</f>
        <v>-87998</v>
      </c>
    </row>
    <row r="787" spans="1:9" x14ac:dyDescent="0.2">
      <c r="A787" s="78">
        <v>43978</v>
      </c>
      <c r="B787" s="80" t="s">
        <v>164</v>
      </c>
      <c r="C787" s="12">
        <v>87044</v>
      </c>
      <c r="D787" s="13" t="s">
        <v>119</v>
      </c>
      <c r="E787" s="7" t="s">
        <v>123</v>
      </c>
      <c r="G787" s="13" t="str">
        <f>VLOOKUP(E787,Cat!$A$1:$C$28,3,FALSE)</f>
        <v>Out</v>
      </c>
      <c r="I787" s="7">
        <f>IF(G787="Out",C787*-1,C787)</f>
        <v>-87044</v>
      </c>
    </row>
    <row r="788" spans="1:9" x14ac:dyDescent="0.2">
      <c r="A788" s="17">
        <v>43977</v>
      </c>
      <c r="B788" s="19" t="s">
        <v>180</v>
      </c>
      <c r="C788" s="12">
        <v>20165</v>
      </c>
      <c r="D788" s="13" t="s">
        <v>119</v>
      </c>
      <c r="E788" s="7" t="s">
        <v>123</v>
      </c>
      <c r="G788" s="13" t="str">
        <f>VLOOKUP(E788,Cat!$A$1:$C$28,3,FALSE)</f>
        <v>Out</v>
      </c>
      <c r="I788" s="7">
        <f>IF(G788="Out",C788*-1,C788)</f>
        <v>-20165</v>
      </c>
    </row>
    <row r="789" spans="1:9" x14ac:dyDescent="0.2">
      <c r="A789" s="17">
        <v>43977</v>
      </c>
      <c r="B789" s="19" t="s">
        <v>180</v>
      </c>
      <c r="C789" s="12">
        <v>13041</v>
      </c>
      <c r="D789" s="7" t="s">
        <v>148</v>
      </c>
      <c r="E789" s="7" t="s">
        <v>123</v>
      </c>
      <c r="G789" s="13" t="str">
        <f>VLOOKUP(E789,Cat!$A$1:$C$28,3,FALSE)</f>
        <v>Out</v>
      </c>
      <c r="I789" s="7">
        <f>IF(G789="Out",C789*-1,C789)</f>
        <v>-13041</v>
      </c>
    </row>
    <row r="790" spans="1:9" x14ac:dyDescent="0.2">
      <c r="A790" s="17">
        <v>43977</v>
      </c>
      <c r="B790" s="19" t="s">
        <v>260</v>
      </c>
      <c r="C790" s="12">
        <v>30000</v>
      </c>
      <c r="D790" s="7" t="s">
        <v>148</v>
      </c>
      <c r="E790" s="7" t="s">
        <v>149</v>
      </c>
      <c r="G790" s="13" t="str">
        <f>VLOOKUP(E790,Cat!$A$1:$C$28,3,FALSE)</f>
        <v>In</v>
      </c>
      <c r="I790" s="7">
        <f>IF(G790="Out",C790*-1,C790)</f>
        <v>30000</v>
      </c>
    </row>
    <row r="791" spans="1:9" x14ac:dyDescent="0.2">
      <c r="A791" s="17">
        <v>43977</v>
      </c>
      <c r="B791" s="19" t="s">
        <v>260</v>
      </c>
      <c r="C791" s="12">
        <v>30000</v>
      </c>
      <c r="D791" s="13" t="s">
        <v>119</v>
      </c>
      <c r="E791" s="7" t="s">
        <v>157</v>
      </c>
      <c r="G791" s="13" t="str">
        <f>VLOOKUP(E791,Cat!$A$1:$C$28,3,FALSE)</f>
        <v>Out</v>
      </c>
      <c r="I791" s="7">
        <f>IF(G791="Out",C791*-1,C791)</f>
        <v>-30000</v>
      </c>
    </row>
    <row r="792" spans="1:9" x14ac:dyDescent="0.2">
      <c r="A792" s="17">
        <v>43977</v>
      </c>
      <c r="B792" s="21" t="s">
        <v>22</v>
      </c>
      <c r="C792" s="12">
        <v>20144</v>
      </c>
      <c r="D792" s="7" t="s">
        <v>42</v>
      </c>
      <c r="E792" s="7" t="s">
        <v>151</v>
      </c>
      <c r="G792" s="13" t="str">
        <f>VLOOKUP(E792,Cat!$A$1:$C$28,3,FALSE)</f>
        <v>Out</v>
      </c>
      <c r="I792" s="7">
        <f>IF(G792="Out",C792*-1,C792)</f>
        <v>-20144</v>
      </c>
    </row>
    <row r="793" spans="1:9" x14ac:dyDescent="0.2">
      <c r="A793" s="17">
        <v>43977</v>
      </c>
      <c r="B793" s="21" t="s">
        <v>22</v>
      </c>
      <c r="C793" s="12">
        <v>94</v>
      </c>
      <c r="D793" s="13" t="s">
        <v>7</v>
      </c>
      <c r="E793" s="7" t="s">
        <v>125</v>
      </c>
      <c r="F793" s="13" t="s">
        <v>37</v>
      </c>
      <c r="G793" s="13" t="str">
        <f>VLOOKUP(E793,Cat!$A$1:$C$28,3,FALSE)</f>
        <v>In</v>
      </c>
      <c r="I793" s="7">
        <f>IF(G793="Out",C793*-1,C793)</f>
        <v>94</v>
      </c>
    </row>
    <row r="794" spans="1:9" x14ac:dyDescent="0.2">
      <c r="A794" s="17">
        <v>43977</v>
      </c>
      <c r="B794" s="21" t="s">
        <v>22</v>
      </c>
      <c r="C794" s="12">
        <v>94</v>
      </c>
      <c r="D794" s="13" t="s">
        <v>119</v>
      </c>
      <c r="E794" s="7" t="s">
        <v>129</v>
      </c>
      <c r="F794" s="13" t="s">
        <v>36</v>
      </c>
      <c r="G794" s="13" t="str">
        <f>VLOOKUP(E794,Cat!$A$1:$C$28,3,FALSE)</f>
        <v>Out</v>
      </c>
      <c r="I794" s="7">
        <f>IF(G794="Out",C794*-1,C794)</f>
        <v>-94</v>
      </c>
    </row>
    <row r="795" spans="1:9" x14ac:dyDescent="0.2">
      <c r="A795" s="17">
        <v>43977</v>
      </c>
      <c r="B795" s="19" t="s">
        <v>31</v>
      </c>
      <c r="C795" s="12">
        <v>124944</v>
      </c>
      <c r="D795" s="13" t="s">
        <v>119</v>
      </c>
      <c r="E795" s="7" t="s">
        <v>151</v>
      </c>
      <c r="G795" s="13" t="str">
        <f>VLOOKUP(E795,Cat!$A$1:$C$28,3,FALSE)</f>
        <v>Out</v>
      </c>
      <c r="I795" s="7">
        <f>IF(G795="Out",C795*-1,C795)</f>
        <v>-124944</v>
      </c>
    </row>
    <row r="796" spans="1:9" x14ac:dyDescent="0.2">
      <c r="A796" s="17">
        <v>43977</v>
      </c>
      <c r="B796" s="19" t="s">
        <v>31</v>
      </c>
      <c r="C796" s="12">
        <v>124944</v>
      </c>
      <c r="D796" s="67" t="s">
        <v>120</v>
      </c>
      <c r="E796" s="66" t="s">
        <v>125</v>
      </c>
      <c r="F796" s="66"/>
      <c r="G796" s="67" t="str">
        <f>VLOOKUP(E796,Cat!$A$1:$C$28,3,FALSE)</f>
        <v>In</v>
      </c>
      <c r="H796" s="66"/>
      <c r="I796" s="66">
        <f>IF(G796="Out",C796*-1,C796)</f>
        <v>124944</v>
      </c>
    </row>
    <row r="797" spans="1:9" x14ac:dyDescent="0.2">
      <c r="A797" s="17">
        <v>43976</v>
      </c>
      <c r="B797" s="22" t="s">
        <v>258</v>
      </c>
      <c r="C797" s="12">
        <v>606345</v>
      </c>
      <c r="D797" s="13" t="s">
        <v>119</v>
      </c>
      <c r="E797" s="7" t="s">
        <v>133</v>
      </c>
      <c r="G797" s="13" t="str">
        <f>VLOOKUP(E797,Cat!$A$1:$C$28,3,FALSE)</f>
        <v>In</v>
      </c>
      <c r="I797" s="7">
        <f>IF(G797="Out",C797*-1,C797)</f>
        <v>606345</v>
      </c>
    </row>
    <row r="798" spans="1:9" x14ac:dyDescent="0.2">
      <c r="A798" s="17">
        <v>43976</v>
      </c>
      <c r="B798" s="21" t="s">
        <v>259</v>
      </c>
      <c r="C798" s="12">
        <v>121000</v>
      </c>
      <c r="D798" s="13" t="s">
        <v>119</v>
      </c>
      <c r="E798" s="7" t="s">
        <v>47</v>
      </c>
      <c r="G798" s="13" t="str">
        <f>VLOOKUP(E798,Cat!$A$1:$C$28,3,FALSE)</f>
        <v>Out</v>
      </c>
      <c r="I798" s="7">
        <f>IF(G798="Out",C798*-1,C798)</f>
        <v>-121000</v>
      </c>
    </row>
    <row r="799" spans="1:9" x14ac:dyDescent="0.2">
      <c r="A799" s="11">
        <v>43975</v>
      </c>
      <c r="B799" s="7" t="s">
        <v>393</v>
      </c>
      <c r="C799" s="12">
        <v>800</v>
      </c>
      <c r="D799" s="7" t="s">
        <v>67</v>
      </c>
      <c r="E799" s="7" t="str">
        <f>VLOOKUP(B799,$K$624:$L$682,2,FALSE)</f>
        <v>Groceries</v>
      </c>
      <c r="G799" s="13" t="str">
        <f>VLOOKUP(E799,Cat!$A$1:$C$28,3,FALSE)</f>
        <v>Out</v>
      </c>
      <c r="I799" s="7">
        <f>IF(G799="Out",C799*-1,C799)</f>
        <v>-800</v>
      </c>
    </row>
    <row r="800" spans="1:9" x14ac:dyDescent="0.2">
      <c r="A800" s="11">
        <v>43974</v>
      </c>
      <c r="B800" s="7" t="s">
        <v>384</v>
      </c>
      <c r="C800" s="12">
        <v>462</v>
      </c>
      <c r="D800" s="7" t="s">
        <v>67</v>
      </c>
      <c r="E800" s="7" t="str">
        <f>VLOOKUP(B800,$K$624:$L$682,2,FALSE)</f>
        <v>Other Expense</v>
      </c>
      <c r="G800" s="13" t="str">
        <f>VLOOKUP(E800,Cat!$A$1:$C$28,3,FALSE)</f>
        <v>Out</v>
      </c>
      <c r="I800" s="7">
        <f>IF(G800="Out",C800*-1,C800)</f>
        <v>-462</v>
      </c>
    </row>
    <row r="801" spans="1:9" x14ac:dyDescent="0.2">
      <c r="A801" s="11">
        <v>43969</v>
      </c>
      <c r="B801" s="7" t="s">
        <v>394</v>
      </c>
      <c r="C801" s="12">
        <v>2200</v>
      </c>
      <c r="D801" s="7" t="s">
        <v>67</v>
      </c>
      <c r="E801" s="7" t="str">
        <f>VLOOKUP(B801,$K$624:$L$682,2,FALSE)</f>
        <v>Return</v>
      </c>
      <c r="G801" s="13" t="str">
        <f>VLOOKUP(E801,Cat!$A$1:$C$28,3,FALSE)</f>
        <v>In</v>
      </c>
      <c r="I801" s="7">
        <f>IF(G801="Out",C801*-1,C801)</f>
        <v>2200</v>
      </c>
    </row>
    <row r="802" spans="1:9" x14ac:dyDescent="0.2">
      <c r="A802" s="17">
        <v>43966</v>
      </c>
      <c r="B802" s="19" t="s">
        <v>221</v>
      </c>
      <c r="C802" s="12">
        <v>4100</v>
      </c>
      <c r="D802" s="13" t="s">
        <v>119</v>
      </c>
      <c r="E802" s="7" t="s">
        <v>122</v>
      </c>
      <c r="G802" s="13" t="str">
        <f>VLOOKUP(E802,Cat!$A$1:$C$28,3,FALSE)</f>
        <v>Out</v>
      </c>
      <c r="I802" s="7">
        <f>IF(G802="Out",C802*-1,C802)</f>
        <v>-4100</v>
      </c>
    </row>
    <row r="803" spans="1:9" x14ac:dyDescent="0.2">
      <c r="A803" s="17">
        <v>43966</v>
      </c>
      <c r="B803" s="7" t="s">
        <v>288</v>
      </c>
      <c r="C803" s="12">
        <v>2100</v>
      </c>
      <c r="D803" s="7" t="s">
        <v>286</v>
      </c>
      <c r="E803" s="7" t="s">
        <v>163</v>
      </c>
      <c r="G803" s="13" t="str">
        <f>VLOOKUP(E803,Cat!$A$1:$C$28,3,FALSE)</f>
        <v>Out</v>
      </c>
      <c r="I803" s="7">
        <f>IF(G803="Out",C803*-1,C803)</f>
        <v>-2100</v>
      </c>
    </row>
    <row r="804" spans="1:9" x14ac:dyDescent="0.2">
      <c r="A804" s="11">
        <v>43965</v>
      </c>
      <c r="B804" s="7" t="s">
        <v>394</v>
      </c>
      <c r="C804" s="12">
        <v>1000</v>
      </c>
      <c r="D804" s="7" t="s">
        <v>67</v>
      </c>
      <c r="E804" s="7" t="str">
        <f>VLOOKUP(B804,$K$624:$L$682,2,FALSE)</f>
        <v>Return</v>
      </c>
      <c r="G804" s="13" t="str">
        <f>VLOOKUP(E804,Cat!$A$1:$C$28,3,FALSE)</f>
        <v>In</v>
      </c>
      <c r="I804" s="7">
        <f>IF(G804="Out",C804*-1,C804)</f>
        <v>1000</v>
      </c>
    </row>
    <row r="805" spans="1:9" x14ac:dyDescent="0.2">
      <c r="A805" s="11">
        <v>43963</v>
      </c>
      <c r="B805" s="7" t="s">
        <v>393</v>
      </c>
      <c r="C805" s="12">
        <v>272</v>
      </c>
      <c r="D805" s="7" t="s">
        <v>67</v>
      </c>
      <c r="E805" s="7" t="str">
        <f>VLOOKUP(B805,$K$624:$L$682,2,FALSE)</f>
        <v>Groceries</v>
      </c>
      <c r="G805" s="13" t="str">
        <f>VLOOKUP(E805,Cat!$A$1:$C$28,3,FALSE)</f>
        <v>Out</v>
      </c>
      <c r="I805" s="7">
        <f>IF(G805="Out",C805*-1,C805)</f>
        <v>-272</v>
      </c>
    </row>
    <row r="806" spans="1:9" x14ac:dyDescent="0.2">
      <c r="A806" s="17">
        <v>43962</v>
      </c>
      <c r="B806" s="21" t="s">
        <v>70</v>
      </c>
      <c r="C806" s="12">
        <v>339288</v>
      </c>
      <c r="D806" s="13" t="s">
        <v>42</v>
      </c>
      <c r="E806" s="7" t="s">
        <v>110</v>
      </c>
      <c r="G806" s="13" t="str">
        <f>VLOOKUP(E806,Cat!$A$1:$C$28,3,FALSE)</f>
        <v>In</v>
      </c>
      <c r="I806" s="7">
        <f>IF(G806="Out",C806*-1,C806)</f>
        <v>339288</v>
      </c>
    </row>
    <row r="807" spans="1:9" x14ac:dyDescent="0.2">
      <c r="A807" s="17">
        <v>43961</v>
      </c>
      <c r="B807" s="19" t="s">
        <v>257</v>
      </c>
      <c r="C807" s="12">
        <v>21500000</v>
      </c>
      <c r="D807" s="13" t="s">
        <v>42</v>
      </c>
      <c r="E807" s="7" t="s">
        <v>125</v>
      </c>
      <c r="G807" s="13" t="str">
        <f>VLOOKUP(E807,Cat!$A$1:$C$28,3,FALSE)</f>
        <v>In</v>
      </c>
      <c r="I807" s="7">
        <f>IF(G807="Out",C807*-1,C807)</f>
        <v>21500000</v>
      </c>
    </row>
    <row r="808" spans="1:9" x14ac:dyDescent="0.2">
      <c r="A808" s="17">
        <v>43961</v>
      </c>
      <c r="B808" s="19" t="s">
        <v>257</v>
      </c>
      <c r="C808" s="12">
        <v>100000</v>
      </c>
      <c r="D808" s="7" t="s">
        <v>153</v>
      </c>
      <c r="E808" s="20" t="s">
        <v>151</v>
      </c>
      <c r="G808" s="13" t="str">
        <f>VLOOKUP(E808,Cat!$A$1:$C$28,3,FALSE)</f>
        <v>Out</v>
      </c>
      <c r="I808" s="7">
        <f>IF(G808="Out",C808*-1,C808)</f>
        <v>-100000</v>
      </c>
    </row>
    <row r="809" spans="1:9" x14ac:dyDescent="0.2">
      <c r="A809" s="17">
        <v>43951</v>
      </c>
      <c r="B809" s="19" t="s">
        <v>212</v>
      </c>
      <c r="C809" s="12">
        <v>10000</v>
      </c>
      <c r="D809" s="57" t="s">
        <v>119</v>
      </c>
      <c r="E809" s="20" t="s">
        <v>151</v>
      </c>
      <c r="G809" s="13" t="str">
        <f>VLOOKUP(E809,Cat!$A$1:$C$28,3,FALSE)</f>
        <v>Out</v>
      </c>
      <c r="I809" s="7">
        <f>IF(G809="Out",C809*-1,C809)</f>
        <v>-10000</v>
      </c>
    </row>
    <row r="810" spans="1:9" x14ac:dyDescent="0.2">
      <c r="A810" s="89">
        <v>43951</v>
      </c>
      <c r="B810" s="7" t="s">
        <v>397</v>
      </c>
      <c r="C810" s="12">
        <v>1716</v>
      </c>
      <c r="D810" s="7" t="s">
        <v>67</v>
      </c>
      <c r="E810" s="7" t="str">
        <f>VLOOKUP(B810,$K$624:$L$682,2,FALSE)</f>
        <v>Bonus</v>
      </c>
      <c r="G810" s="13" t="str">
        <f>VLOOKUP(E810,Cat!$A$1:$C$28,3,FALSE)</f>
        <v>In</v>
      </c>
      <c r="I810" s="7">
        <f>IF(G810="Out",C810*-1,C810)</f>
        <v>1716</v>
      </c>
    </row>
    <row r="811" spans="1:9" x14ac:dyDescent="0.2">
      <c r="A811" s="11">
        <v>43951</v>
      </c>
      <c r="B811" s="7" t="s">
        <v>104</v>
      </c>
      <c r="C811" s="12">
        <v>11390</v>
      </c>
      <c r="D811" s="7" t="s">
        <v>67</v>
      </c>
      <c r="E811" s="7" t="str">
        <f>VLOOKUP(B811,$K$624:$L$682,2,FALSE)</f>
        <v>Utilities</v>
      </c>
      <c r="G811" s="13" t="str">
        <f>VLOOKUP(E811,Cat!$A$1:$C$28,3,FALSE)</f>
        <v>Out</v>
      </c>
      <c r="I811" s="7">
        <f>IF(G811="Out",C811*-1,C811)</f>
        <v>-11390</v>
      </c>
    </row>
    <row r="812" spans="1:9" x14ac:dyDescent="0.2">
      <c r="A812" s="11">
        <v>43951</v>
      </c>
      <c r="B812" s="7" t="s">
        <v>396</v>
      </c>
      <c r="C812" s="12">
        <v>10000</v>
      </c>
      <c r="D812" s="7" t="s">
        <v>67</v>
      </c>
      <c r="E812" s="7" t="str">
        <f>VLOOKUP(B812,$K$624:$L$682,2,FALSE)</f>
        <v>Transfer In</v>
      </c>
      <c r="G812" s="13" t="str">
        <f>VLOOKUP(E812,Cat!$A$1:$C$28,3,FALSE)</f>
        <v>In</v>
      </c>
      <c r="I812" s="7">
        <f>IF(G812="Out",C812*-1,C812)</f>
        <v>10000</v>
      </c>
    </row>
    <row r="813" spans="1:9" x14ac:dyDescent="0.2">
      <c r="A813" s="11">
        <v>43951</v>
      </c>
      <c r="B813" s="7" t="s">
        <v>22</v>
      </c>
      <c r="C813" s="12">
        <f>2200+11000</f>
        <v>13200</v>
      </c>
      <c r="D813" s="7" t="s">
        <v>42</v>
      </c>
      <c r="E813" s="7" t="s">
        <v>129</v>
      </c>
      <c r="G813" s="13" t="str">
        <f>VLOOKUP(E813,Cat!$A$1:$C$28,3,FALSE)</f>
        <v>Out</v>
      </c>
      <c r="I813" s="7">
        <f>IF(G813="Out",C813*-1,C813)</f>
        <v>-13200</v>
      </c>
    </row>
    <row r="814" spans="1:9" x14ac:dyDescent="0.2">
      <c r="A814" s="11">
        <v>43951</v>
      </c>
      <c r="B814" s="7" t="s">
        <v>402</v>
      </c>
      <c r="C814" s="12">
        <v>97205500</v>
      </c>
      <c r="D814" s="7" t="s">
        <v>42</v>
      </c>
      <c r="E814" s="7" t="s">
        <v>126</v>
      </c>
      <c r="G814" s="13" t="str">
        <f>VLOOKUP(E814,Cat!$A$1:$C$28,3,FALSE)</f>
        <v>Out</v>
      </c>
      <c r="I814" s="7">
        <f>IF(G814="Out",C814*-1,C814)</f>
        <v>-97205500</v>
      </c>
    </row>
    <row r="815" spans="1:9" x14ac:dyDescent="0.2">
      <c r="A815" s="17">
        <v>43948</v>
      </c>
      <c r="B815" s="21" t="s">
        <v>256</v>
      </c>
      <c r="C815" s="12">
        <v>121000</v>
      </c>
      <c r="D815" s="13" t="s">
        <v>119</v>
      </c>
      <c r="E815" s="7" t="s">
        <v>47</v>
      </c>
      <c r="G815" s="13" t="str">
        <f>VLOOKUP(E815,Cat!$A$1:$C$28,3,FALSE)</f>
        <v>Out</v>
      </c>
      <c r="I815" s="7">
        <f>IF(G815="Out",C815*-1,C815)</f>
        <v>-121000</v>
      </c>
    </row>
    <row r="816" spans="1:9" x14ac:dyDescent="0.2">
      <c r="A816" s="17">
        <v>43948</v>
      </c>
      <c r="B816" s="19" t="s">
        <v>180</v>
      </c>
      <c r="C816" s="12">
        <v>43466</v>
      </c>
      <c r="D816" s="13" t="s">
        <v>119</v>
      </c>
      <c r="E816" s="7" t="s">
        <v>123</v>
      </c>
      <c r="G816" s="13" t="str">
        <f>VLOOKUP(E816,Cat!$A$1:$C$28,3,FALSE)</f>
        <v>Out</v>
      </c>
      <c r="I816" s="7">
        <f>IF(G816="Out",C816*-1,C816)</f>
        <v>-43466</v>
      </c>
    </row>
    <row r="817" spans="1:9" x14ac:dyDescent="0.2">
      <c r="A817" s="17">
        <v>43948</v>
      </c>
      <c r="B817" s="19" t="s">
        <v>180</v>
      </c>
      <c r="C817" s="12">
        <v>7794</v>
      </c>
      <c r="D817" s="7" t="s">
        <v>148</v>
      </c>
      <c r="E817" s="7" t="s">
        <v>123</v>
      </c>
      <c r="G817" s="13" t="str">
        <f>VLOOKUP(E817,Cat!$A$1:$C$28,3,FALSE)</f>
        <v>Out</v>
      </c>
      <c r="I817" s="7">
        <f>IF(G817="Out",C817*-1,C817)</f>
        <v>-7794</v>
      </c>
    </row>
    <row r="818" spans="1:9" x14ac:dyDescent="0.2">
      <c r="A818" s="17">
        <v>43948</v>
      </c>
      <c r="B818" s="19" t="s">
        <v>160</v>
      </c>
      <c r="C818" s="12">
        <v>108675</v>
      </c>
      <c r="D818" s="13" t="s">
        <v>119</v>
      </c>
      <c r="E818" s="7" t="s">
        <v>123</v>
      </c>
      <c r="G818" s="13" t="str">
        <f>VLOOKUP(E818,Cat!$A$1:$C$28,3,FALSE)</f>
        <v>Out</v>
      </c>
      <c r="I818" s="7">
        <f>IF(G818="Out",C818*-1,C818)</f>
        <v>-108675</v>
      </c>
    </row>
    <row r="819" spans="1:9" x14ac:dyDescent="0.2">
      <c r="A819" s="17">
        <v>43948</v>
      </c>
      <c r="B819" s="19" t="s">
        <v>164</v>
      </c>
      <c r="C819" s="12">
        <v>96923</v>
      </c>
      <c r="D819" s="13" t="s">
        <v>119</v>
      </c>
      <c r="E819" s="7" t="s">
        <v>123</v>
      </c>
      <c r="G819" s="13" t="str">
        <f>VLOOKUP(E819,Cat!$A$1:$C$28,3,FALSE)</f>
        <v>Out</v>
      </c>
      <c r="I819" s="7">
        <f>IF(G819="Out",C819*-1,C819)</f>
        <v>-96923</v>
      </c>
    </row>
    <row r="820" spans="1:9" x14ac:dyDescent="0.2">
      <c r="A820" s="17">
        <v>43948</v>
      </c>
      <c r="B820" s="19" t="s">
        <v>164</v>
      </c>
      <c r="C820" s="12">
        <v>19255</v>
      </c>
      <c r="D820" s="7" t="s">
        <v>148</v>
      </c>
      <c r="E820" s="7" t="s">
        <v>123</v>
      </c>
      <c r="G820" s="13" t="str">
        <f>VLOOKUP(E820,Cat!$A$1:$C$28,3,FALSE)</f>
        <v>Out</v>
      </c>
      <c r="I820" s="7">
        <f>IF(G820="Out",C820*-1,C820)</f>
        <v>-19255</v>
      </c>
    </row>
    <row r="821" spans="1:9" x14ac:dyDescent="0.2">
      <c r="A821" s="17">
        <v>43947</v>
      </c>
      <c r="B821" t="s">
        <v>255</v>
      </c>
      <c r="C821" s="12">
        <v>19000</v>
      </c>
      <c r="D821" s="7" t="s">
        <v>148</v>
      </c>
      <c r="E821" s="7" t="s">
        <v>151</v>
      </c>
      <c r="G821" s="13" t="str">
        <f>VLOOKUP(E821,Cat!$A$1:$C$28,3,FALSE)</f>
        <v>Out</v>
      </c>
      <c r="I821" s="7">
        <f>IF(G821="Out",C821*-1,C821)</f>
        <v>-19000</v>
      </c>
    </row>
    <row r="822" spans="1:9" x14ac:dyDescent="0.2">
      <c r="A822" s="78">
        <v>43947</v>
      </c>
      <c r="B822" s="80" t="s">
        <v>268</v>
      </c>
      <c r="C822" s="12">
        <v>30000</v>
      </c>
      <c r="D822" s="7" t="s">
        <v>148</v>
      </c>
      <c r="E822" s="7" t="s">
        <v>149</v>
      </c>
      <c r="G822" s="13" t="str">
        <f>VLOOKUP(E822,Cat!$A$1:$C$28,3,FALSE)</f>
        <v>In</v>
      </c>
      <c r="I822" s="7">
        <f>IF(G822="Out",C822*-1,C822)</f>
        <v>30000</v>
      </c>
    </row>
    <row r="823" spans="1:9" x14ac:dyDescent="0.2">
      <c r="A823" s="78">
        <v>43947</v>
      </c>
      <c r="B823" s="80" t="s">
        <v>268</v>
      </c>
      <c r="C823" s="12">
        <v>30000</v>
      </c>
      <c r="D823" s="13" t="s">
        <v>119</v>
      </c>
      <c r="E823" s="7" t="s">
        <v>157</v>
      </c>
      <c r="G823" s="13" t="str">
        <f>VLOOKUP(E823,Cat!$A$1:$C$28,3,FALSE)</f>
        <v>Out</v>
      </c>
      <c r="I823" s="7">
        <f>IF(G823="Out",C823*-1,C823)</f>
        <v>-30000</v>
      </c>
    </row>
    <row r="824" spans="1:9" x14ac:dyDescent="0.2">
      <c r="A824" s="78">
        <v>43947</v>
      </c>
      <c r="B824" s="79" t="s">
        <v>22</v>
      </c>
      <c r="C824" s="12">
        <v>48200</v>
      </c>
      <c r="D824" s="7" t="s">
        <v>42</v>
      </c>
      <c r="E824" s="7" t="s">
        <v>151</v>
      </c>
      <c r="G824" s="13" t="str">
        <f>VLOOKUP(E824,Cat!$A$1:$C$28,3,FALSE)</f>
        <v>Out</v>
      </c>
      <c r="I824" s="7">
        <f>IF(G824="Out",C824*-1,C824)</f>
        <v>-48200</v>
      </c>
    </row>
    <row r="825" spans="1:9" x14ac:dyDescent="0.2">
      <c r="A825" s="78">
        <v>43947</v>
      </c>
      <c r="B825" s="79" t="s">
        <v>22</v>
      </c>
      <c r="C825" s="12">
        <v>224</v>
      </c>
      <c r="D825" s="13" t="s">
        <v>7</v>
      </c>
      <c r="E825" s="7" t="s">
        <v>125</v>
      </c>
      <c r="F825" s="13" t="s">
        <v>37</v>
      </c>
      <c r="G825" s="13" t="str">
        <f>VLOOKUP(E825,Cat!$A$1:$C$28,3,FALSE)</f>
        <v>In</v>
      </c>
      <c r="I825" s="7">
        <f>IF(G825="Out",C825*-1,C825)</f>
        <v>224</v>
      </c>
    </row>
    <row r="826" spans="1:9" x14ac:dyDescent="0.2">
      <c r="A826" s="78">
        <v>43947</v>
      </c>
      <c r="B826" s="79" t="s">
        <v>22</v>
      </c>
      <c r="C826" s="12">
        <v>224</v>
      </c>
      <c r="D826" s="13" t="s">
        <v>119</v>
      </c>
      <c r="E826" s="7" t="s">
        <v>129</v>
      </c>
      <c r="F826" s="13" t="s">
        <v>36</v>
      </c>
      <c r="G826" s="13" t="str">
        <f>VLOOKUP(E826,Cat!$A$1:$C$28,3,FALSE)</f>
        <v>Out</v>
      </c>
      <c r="I826" s="7">
        <f>IF(G826="Out",C826*-1,C826)</f>
        <v>-224</v>
      </c>
    </row>
    <row r="827" spans="1:9" x14ac:dyDescent="0.2">
      <c r="A827" s="78">
        <v>43947</v>
      </c>
      <c r="B827" s="82" t="s">
        <v>272</v>
      </c>
      <c r="C827" s="12">
        <v>4581</v>
      </c>
      <c r="D827" s="13" t="s">
        <v>42</v>
      </c>
      <c r="E827" s="70" t="s">
        <v>253</v>
      </c>
      <c r="G827" s="13" t="str">
        <f>VLOOKUP(E827,Cat!$A$1:$C$28,3,FALSE)</f>
        <v>In</v>
      </c>
      <c r="I827" s="7">
        <f>IF(G827="Out",C827*-1,C827)</f>
        <v>4581</v>
      </c>
    </row>
    <row r="828" spans="1:9" x14ac:dyDescent="0.2">
      <c r="A828" s="78">
        <v>43947</v>
      </c>
      <c r="B828" s="80" t="s">
        <v>31</v>
      </c>
      <c r="C828" s="12">
        <v>314747</v>
      </c>
      <c r="D828" s="13" t="s">
        <v>119</v>
      </c>
      <c r="E828" s="7" t="s">
        <v>151</v>
      </c>
      <c r="G828" s="13" t="str">
        <f>VLOOKUP(E828,Cat!$A$1:$C$28,3,FALSE)</f>
        <v>Out</v>
      </c>
      <c r="I828" s="7">
        <f>IF(G828="Out",C828*-1,C828)</f>
        <v>-314747</v>
      </c>
    </row>
    <row r="829" spans="1:9" x14ac:dyDescent="0.2">
      <c r="A829" s="78">
        <v>43947</v>
      </c>
      <c r="B829" s="80" t="s">
        <v>31</v>
      </c>
      <c r="C829" s="12">
        <v>314747</v>
      </c>
      <c r="D829" s="67" t="s">
        <v>120</v>
      </c>
      <c r="E829" s="66" t="s">
        <v>125</v>
      </c>
      <c r="F829" s="66"/>
      <c r="G829" s="67" t="str">
        <f>VLOOKUP(E829,Cat!$A$1:$C$28,3,FALSE)</f>
        <v>In</v>
      </c>
      <c r="H829" s="66"/>
      <c r="I829" s="66">
        <f>IF(G829="Out",C829*-1,C829)</f>
        <v>314747</v>
      </c>
    </row>
    <row r="830" spans="1:9" x14ac:dyDescent="0.2">
      <c r="A830" s="78">
        <v>43945</v>
      </c>
      <c r="B830" s="81" t="s">
        <v>258</v>
      </c>
      <c r="C830" s="12">
        <v>621111</v>
      </c>
      <c r="D830" s="13" t="s">
        <v>119</v>
      </c>
      <c r="E830" s="7" t="s">
        <v>133</v>
      </c>
      <c r="G830" s="13" t="str">
        <f>VLOOKUP(E830,Cat!$A$1:$C$28,3,FALSE)</f>
        <v>In</v>
      </c>
      <c r="I830" s="7">
        <f>IF(G830="Out",C830*-1,C830)</f>
        <v>621111</v>
      </c>
    </row>
    <row r="831" spans="1:9" x14ac:dyDescent="0.2">
      <c r="A831" s="78">
        <v>43942</v>
      </c>
      <c r="B831" s="80" t="s">
        <v>269</v>
      </c>
      <c r="C831" s="12">
        <v>4002200</v>
      </c>
      <c r="D831" s="13" t="s">
        <v>42</v>
      </c>
      <c r="E831" s="7" t="s">
        <v>151</v>
      </c>
      <c r="G831" s="13" t="str">
        <f>VLOOKUP(E831,Cat!$A$1:$C$28,3,FALSE)</f>
        <v>Out</v>
      </c>
      <c r="I831" s="7">
        <f>IF(G831="Out",C831*-1,C831)</f>
        <v>-4002200</v>
      </c>
    </row>
    <row r="832" spans="1:9" x14ac:dyDescent="0.2">
      <c r="A832" s="78">
        <v>43942</v>
      </c>
      <c r="B832" s="80" t="s">
        <v>269</v>
      </c>
      <c r="C832" s="12">
        <v>20000</v>
      </c>
      <c r="D832" s="7" t="s">
        <v>153</v>
      </c>
      <c r="E832" s="7" t="s">
        <v>125</v>
      </c>
      <c r="G832" s="13" t="str">
        <f>VLOOKUP(E832,Cat!$A$1:$C$28,3,FALSE)</f>
        <v>In</v>
      </c>
      <c r="I832" s="7">
        <f>IF(G832="Out",C832*-1,C832)</f>
        <v>20000</v>
      </c>
    </row>
    <row r="833" spans="1:9" x14ac:dyDescent="0.2">
      <c r="A833" s="78">
        <v>43942</v>
      </c>
      <c r="B833" s="80" t="s">
        <v>269</v>
      </c>
      <c r="C833" s="12">
        <v>20000</v>
      </c>
      <c r="D833" s="7" t="s">
        <v>148</v>
      </c>
      <c r="E833" s="7" t="s">
        <v>159</v>
      </c>
      <c r="G833" s="13" t="str">
        <f>VLOOKUP(E833,Cat!$A$1:$C$28,3,FALSE)</f>
        <v>Out</v>
      </c>
      <c r="I833" s="7">
        <f>IF(G833="Out",C833*-1,C833)</f>
        <v>-20000</v>
      </c>
    </row>
    <row r="834" spans="1:9" x14ac:dyDescent="0.2">
      <c r="A834" s="78">
        <v>43941</v>
      </c>
      <c r="B834" s="80" t="s">
        <v>267</v>
      </c>
      <c r="C834" s="12">
        <v>50000</v>
      </c>
      <c r="D834" s="7" t="s">
        <v>153</v>
      </c>
      <c r="E834" s="7" t="s">
        <v>125</v>
      </c>
      <c r="G834" s="13" t="str">
        <f>VLOOKUP(E834,Cat!$A$1:$C$28,3,FALSE)</f>
        <v>In</v>
      </c>
      <c r="I834" s="7">
        <f>IF(G834="Out",C834*-1,C834)</f>
        <v>50000</v>
      </c>
    </row>
    <row r="835" spans="1:9" x14ac:dyDescent="0.2">
      <c r="A835" s="78">
        <v>43941</v>
      </c>
      <c r="B835" s="80" t="s">
        <v>267</v>
      </c>
      <c r="C835" s="12">
        <v>10603700</v>
      </c>
      <c r="D835" s="13" t="s">
        <v>42</v>
      </c>
      <c r="E835" s="20" t="s">
        <v>151</v>
      </c>
      <c r="G835" s="13" t="str">
        <f>VLOOKUP(E835,Cat!$A$1:$C$28,3,FALSE)</f>
        <v>Out</v>
      </c>
      <c r="I835" s="7">
        <f>IF(G835="Out",C835*-1,C835)</f>
        <v>-10603700</v>
      </c>
    </row>
    <row r="836" spans="1:9" x14ac:dyDescent="0.2">
      <c r="A836" s="78">
        <v>43938</v>
      </c>
      <c r="B836" s="79" t="s">
        <v>270</v>
      </c>
      <c r="C836" s="12">
        <v>1951100</v>
      </c>
      <c r="D836" s="13" t="s">
        <v>42</v>
      </c>
      <c r="E836" s="7" t="s">
        <v>151</v>
      </c>
      <c r="G836" s="13" t="str">
        <f>VLOOKUP(E836,Cat!$A$1:$C$28,3,FALSE)</f>
        <v>Out</v>
      </c>
      <c r="I836" s="7">
        <f>IF(G836="Out",C836*-1,C836)</f>
        <v>-1951100</v>
      </c>
    </row>
    <row r="837" spans="1:9" x14ac:dyDescent="0.2">
      <c r="A837" s="78">
        <v>43938</v>
      </c>
      <c r="B837" s="79" t="s">
        <v>270</v>
      </c>
      <c r="C837" s="12">
        <v>9250</v>
      </c>
      <c r="D837" s="7" t="s">
        <v>153</v>
      </c>
      <c r="E837" s="7" t="s">
        <v>125</v>
      </c>
      <c r="G837" s="13" t="str">
        <f>VLOOKUP(E837,Cat!$A$1:$C$28,3,FALSE)</f>
        <v>In</v>
      </c>
      <c r="I837" s="7">
        <f>IF(G837="Out",C837*-1,C837)</f>
        <v>9250</v>
      </c>
    </row>
    <row r="838" spans="1:9" x14ac:dyDescent="0.2">
      <c r="A838" s="78">
        <v>43938</v>
      </c>
      <c r="B838" s="79" t="s">
        <v>270</v>
      </c>
      <c r="C838" s="12">
        <v>9250</v>
      </c>
      <c r="D838" s="7" t="s">
        <v>148</v>
      </c>
      <c r="E838" s="7" t="s">
        <v>159</v>
      </c>
      <c r="G838" s="13" t="str">
        <f>VLOOKUP(E838,Cat!$A$1:$C$28,3,FALSE)</f>
        <v>Out</v>
      </c>
      <c r="I838" s="7">
        <f>IF(G838="Out",C838*-1,C838)</f>
        <v>-9250</v>
      </c>
    </row>
    <row r="839" spans="1:9" x14ac:dyDescent="0.2">
      <c r="A839" s="78">
        <v>43938</v>
      </c>
      <c r="B839" s="79" t="s">
        <v>271</v>
      </c>
      <c r="C839" s="12">
        <v>1951100</v>
      </c>
      <c r="D839" s="13" t="s">
        <v>42</v>
      </c>
      <c r="E839" s="7" t="s">
        <v>151</v>
      </c>
      <c r="G839" s="13" t="str">
        <f>VLOOKUP(E839,Cat!$A$1:$C$28,3,FALSE)</f>
        <v>Out</v>
      </c>
      <c r="I839" s="7">
        <f>IF(G839="Out",C839*-1,C839)</f>
        <v>-1951100</v>
      </c>
    </row>
    <row r="840" spans="1:9" x14ac:dyDescent="0.2">
      <c r="A840" s="78">
        <v>43938</v>
      </c>
      <c r="B840" s="79" t="s">
        <v>271</v>
      </c>
      <c r="C840" s="12">
        <v>9076</v>
      </c>
      <c r="D840" s="7" t="s">
        <v>153</v>
      </c>
      <c r="E840" s="7" t="s">
        <v>125</v>
      </c>
      <c r="G840" s="13" t="str">
        <f>VLOOKUP(E840,Cat!$A$1:$C$28,3,FALSE)</f>
        <v>In</v>
      </c>
      <c r="I840" s="7">
        <f>IF(G840="Out",C840*-1,C840)</f>
        <v>9076</v>
      </c>
    </row>
    <row r="841" spans="1:9" x14ac:dyDescent="0.2">
      <c r="A841" s="78">
        <v>43938</v>
      </c>
      <c r="B841" s="79" t="s">
        <v>271</v>
      </c>
      <c r="C841" s="12">
        <v>9076</v>
      </c>
      <c r="D841" s="13" t="s">
        <v>119</v>
      </c>
      <c r="E841" s="7" t="s">
        <v>159</v>
      </c>
      <c r="G841" s="13" t="str">
        <f>VLOOKUP(E841,Cat!$A$1:$C$28,3,FALSE)</f>
        <v>Out</v>
      </c>
      <c r="I841" s="7">
        <f>IF(G841="Out",C841*-1,C841)</f>
        <v>-9076</v>
      </c>
    </row>
    <row r="842" spans="1:9" x14ac:dyDescent="0.2">
      <c r="A842" s="11">
        <v>43936</v>
      </c>
      <c r="B842" s="7" t="s">
        <v>70</v>
      </c>
      <c r="C842" s="12">
        <f>197041+1674+3288</f>
        <v>202003</v>
      </c>
      <c r="D842" s="7" t="s">
        <v>42</v>
      </c>
      <c r="E842" s="7" t="s">
        <v>110</v>
      </c>
      <c r="G842" s="13" t="str">
        <f>VLOOKUP(E842,Cat!$A$1:$C$28,3,FALSE)</f>
        <v>In</v>
      </c>
      <c r="I842" s="7">
        <f>IF(G842="Out",C842*-1,C842)</f>
        <v>202003</v>
      </c>
    </row>
    <row r="843" spans="1:9" x14ac:dyDescent="0.2">
      <c r="A843" s="78">
        <v>43930</v>
      </c>
      <c r="B843" s="79" t="s">
        <v>70</v>
      </c>
      <c r="C843" s="12">
        <v>344025</v>
      </c>
      <c r="D843" s="13" t="s">
        <v>42</v>
      </c>
      <c r="E843" s="7" t="s">
        <v>110</v>
      </c>
      <c r="G843" s="13" t="str">
        <f>VLOOKUP(E843,Cat!$A$1:$C$28,3,FALSE)</f>
        <v>In</v>
      </c>
      <c r="I843" s="7">
        <f>IF(G843="Out",C843*-1,C843)</f>
        <v>344025</v>
      </c>
    </row>
    <row r="844" spans="1:9" x14ac:dyDescent="0.2">
      <c r="A844" s="78">
        <v>43922</v>
      </c>
      <c r="B844" s="80" t="s">
        <v>70</v>
      </c>
      <c r="C844" s="12">
        <v>45</v>
      </c>
      <c r="D844" s="7" t="s">
        <v>153</v>
      </c>
      <c r="E844" s="7" t="s">
        <v>150</v>
      </c>
      <c r="G844" s="13" t="str">
        <f>VLOOKUP(E844,Cat!$A$1:$C$28,3,FALSE)</f>
        <v>In</v>
      </c>
      <c r="I844" s="7">
        <f>IF(G844="Out",C844*-1,C844)</f>
        <v>45</v>
      </c>
    </row>
    <row r="845" spans="1:9" x14ac:dyDescent="0.2">
      <c r="A845" s="17">
        <v>43922</v>
      </c>
      <c r="B845" s="7" t="s">
        <v>143</v>
      </c>
      <c r="C845" s="12">
        <v>26</v>
      </c>
      <c r="D845" s="7" t="s">
        <v>286</v>
      </c>
      <c r="E845" s="7" t="s">
        <v>150</v>
      </c>
      <c r="G845" s="13" t="str">
        <f>VLOOKUP(E845,Cat!$A$1:$C$28,3,FALSE)</f>
        <v>In</v>
      </c>
      <c r="I845" s="7">
        <f>IF(G845="Out",C845*-1,C845)</f>
        <v>26</v>
      </c>
    </row>
    <row r="846" spans="1:9" x14ac:dyDescent="0.2">
      <c r="A846" s="78">
        <v>43920</v>
      </c>
      <c r="B846" s="80" t="s">
        <v>212</v>
      </c>
      <c r="C846" s="12">
        <v>3000</v>
      </c>
      <c r="D846" s="57" t="s">
        <v>119</v>
      </c>
      <c r="E846" s="20" t="s">
        <v>151</v>
      </c>
      <c r="G846" s="13" t="str">
        <f>VLOOKUP(E846,Cat!$A$1:$C$28,3,FALSE)</f>
        <v>Out</v>
      </c>
      <c r="I846" s="7">
        <f>IF(G846="Out",C846*-1,C846)</f>
        <v>-3000</v>
      </c>
    </row>
    <row r="847" spans="1:9" x14ac:dyDescent="0.2">
      <c r="A847" s="78">
        <v>43920</v>
      </c>
      <c r="B847" s="80" t="s">
        <v>266</v>
      </c>
      <c r="C847" s="12">
        <v>13619</v>
      </c>
      <c r="D847" s="7" t="s">
        <v>148</v>
      </c>
      <c r="E847" s="7" t="s">
        <v>133</v>
      </c>
      <c r="G847" s="13" t="str">
        <f>VLOOKUP(E847,Cat!$A$1:$C$28,3,FALSE)</f>
        <v>In</v>
      </c>
      <c r="I847" s="7">
        <f>IF(G847="Out",C847*-1,C847)</f>
        <v>13619</v>
      </c>
    </row>
    <row r="848" spans="1:9" x14ac:dyDescent="0.2">
      <c r="A848" s="17">
        <v>43920</v>
      </c>
      <c r="B848" s="7" t="s">
        <v>290</v>
      </c>
      <c r="C848" s="12">
        <v>50000</v>
      </c>
      <c r="D848" s="7" t="s">
        <v>289</v>
      </c>
      <c r="E848" s="7" t="s">
        <v>273</v>
      </c>
      <c r="G848" s="13" t="str">
        <f>VLOOKUP(E848,Cat!$A$1:$C$28,3,FALSE)</f>
        <v>Out</v>
      </c>
      <c r="I848" s="7">
        <f>IF(G848="Out",C848*-1,C848)</f>
        <v>-50000</v>
      </c>
    </row>
    <row r="849" spans="1:9" x14ac:dyDescent="0.2">
      <c r="A849" s="78">
        <v>43920</v>
      </c>
      <c r="B849" s="7" t="s">
        <v>298</v>
      </c>
      <c r="C849" s="12">
        <v>222019</v>
      </c>
      <c r="D849" s="55" t="s">
        <v>153</v>
      </c>
      <c r="E849" s="70" t="s">
        <v>254</v>
      </c>
      <c r="F849" s="55"/>
      <c r="G849" s="71" t="str">
        <f>VLOOKUP(E849,Cat!$A$1:$C$28,3,FALSE)</f>
        <v>Out</v>
      </c>
      <c r="H849" s="55"/>
      <c r="I849" s="7">
        <f>IF(G849="Out",C849*-1,C849)</f>
        <v>-222019</v>
      </c>
    </row>
    <row r="850" spans="1:9" x14ac:dyDescent="0.2">
      <c r="A850" s="78">
        <v>43920</v>
      </c>
      <c r="B850" s="7" t="s">
        <v>299</v>
      </c>
      <c r="C850" s="12">
        <v>222019</v>
      </c>
      <c r="D850" s="13" t="s">
        <v>119</v>
      </c>
      <c r="E850" s="70" t="s">
        <v>253</v>
      </c>
      <c r="F850" s="55"/>
      <c r="G850" s="71" t="str">
        <f>VLOOKUP(E850,Cat!$A$1:$C$28,3,FALSE)</f>
        <v>In</v>
      </c>
      <c r="H850" s="55"/>
      <c r="I850" s="7">
        <f>IF(G850="Out",C850*-1,C850)</f>
        <v>222019</v>
      </c>
    </row>
    <row r="851" spans="1:9" x14ac:dyDescent="0.2">
      <c r="A851" s="78">
        <v>43920</v>
      </c>
      <c r="B851" s="51" t="s">
        <v>284</v>
      </c>
      <c r="C851" s="12">
        <v>10758</v>
      </c>
      <c r="D851" s="55" t="s">
        <v>153</v>
      </c>
      <c r="E851" s="70" t="s">
        <v>253</v>
      </c>
      <c r="F851" s="55"/>
      <c r="G851" s="71" t="str">
        <f>VLOOKUP(E851,Cat!$A$1:$C$28,3,FALSE)</f>
        <v>In</v>
      </c>
      <c r="H851" s="55"/>
      <c r="I851" s="7">
        <f>IF(G851="Out",C851*-1,C851)</f>
        <v>10758</v>
      </c>
    </row>
    <row r="852" spans="1:9" x14ac:dyDescent="0.2">
      <c r="A852" s="89">
        <v>43920</v>
      </c>
      <c r="B852" s="7" t="s">
        <v>397</v>
      </c>
      <c r="C852" s="12">
        <v>2704</v>
      </c>
      <c r="D852" s="7" t="s">
        <v>67</v>
      </c>
      <c r="E852" s="7" t="str">
        <f>VLOOKUP(B852,$K$624:$L$682,2,FALSE)</f>
        <v>Bonus</v>
      </c>
      <c r="G852" s="13" t="str">
        <f>VLOOKUP(E852,Cat!$A$1:$C$28,3,FALSE)</f>
        <v>In</v>
      </c>
      <c r="I852" s="7">
        <f>IF(G852="Out",C852*-1,C852)</f>
        <v>2704</v>
      </c>
    </row>
    <row r="853" spans="1:9" x14ac:dyDescent="0.2">
      <c r="A853" s="11">
        <v>43920</v>
      </c>
      <c r="B853" s="7" t="s">
        <v>396</v>
      </c>
      <c r="C853" s="12">
        <v>3000</v>
      </c>
      <c r="D853" s="7" t="s">
        <v>67</v>
      </c>
      <c r="E853" s="7" t="str">
        <f>VLOOKUP(B853,$K$624:$L$682,2,FALSE)</f>
        <v>Transfer In</v>
      </c>
      <c r="G853" s="13" t="str">
        <f>VLOOKUP(E853,Cat!$A$1:$C$28,3,FALSE)</f>
        <v>In</v>
      </c>
      <c r="I853" s="7">
        <f>IF(G853="Out",C853*-1,C853)</f>
        <v>3000</v>
      </c>
    </row>
    <row r="854" spans="1:9" x14ac:dyDescent="0.2">
      <c r="A854" s="11">
        <v>43920</v>
      </c>
      <c r="B854" s="7" t="s">
        <v>104</v>
      </c>
      <c r="C854" s="12">
        <v>6192</v>
      </c>
      <c r="D854" s="7" t="s">
        <v>67</v>
      </c>
      <c r="E854" s="7" t="str">
        <f>VLOOKUP(B854,$K$624:$L$682,2,FALSE)</f>
        <v>Utilities</v>
      </c>
      <c r="G854" s="13" t="str">
        <f>VLOOKUP(E854,Cat!$A$1:$C$28,3,FALSE)</f>
        <v>Out</v>
      </c>
      <c r="I854" s="7">
        <f>IF(G854="Out",C854*-1,C854)</f>
        <v>-6192</v>
      </c>
    </row>
    <row r="855" spans="1:9" x14ac:dyDescent="0.2">
      <c r="A855" s="17">
        <v>43918</v>
      </c>
      <c r="B855" s="7" t="s">
        <v>294</v>
      </c>
      <c r="C855" s="12">
        <v>1631</v>
      </c>
      <c r="D855" s="7" t="s">
        <v>286</v>
      </c>
      <c r="E855" s="7" t="s">
        <v>151</v>
      </c>
      <c r="G855" s="13" t="str">
        <f>VLOOKUP(E855,Cat!$A$1:$C$28,3,FALSE)</f>
        <v>Out</v>
      </c>
      <c r="I855" s="7">
        <f>IF(G855="Out",C855*-1,C855)</f>
        <v>-1631</v>
      </c>
    </row>
    <row r="856" spans="1:9" x14ac:dyDescent="0.2">
      <c r="A856" s="78">
        <v>43917</v>
      </c>
      <c r="B856" s="80" t="s">
        <v>164</v>
      </c>
      <c r="C856" s="12">
        <v>407728</v>
      </c>
      <c r="D856" s="13" t="s">
        <v>119</v>
      </c>
      <c r="E856" s="7" t="s">
        <v>123</v>
      </c>
      <c r="G856" s="13" t="str">
        <f>VLOOKUP(E856,Cat!$A$1:$C$28,3,FALSE)</f>
        <v>Out</v>
      </c>
      <c r="I856" s="7">
        <f>IF(G856="Out",C856*-1,C856)</f>
        <v>-407728</v>
      </c>
    </row>
    <row r="857" spans="1:9" x14ac:dyDescent="0.2">
      <c r="A857" s="78">
        <v>43917</v>
      </c>
      <c r="B857" s="80" t="s">
        <v>164</v>
      </c>
      <c r="C857" s="12">
        <v>19244</v>
      </c>
      <c r="D857" s="7" t="s">
        <v>148</v>
      </c>
      <c r="E857" s="7" t="s">
        <v>123</v>
      </c>
      <c r="G857" s="13" t="str">
        <f>VLOOKUP(E857,Cat!$A$1:$C$28,3,FALSE)</f>
        <v>Out</v>
      </c>
      <c r="I857" s="7">
        <f>IF(G857="Out",C857*-1,C857)</f>
        <v>-19244</v>
      </c>
    </row>
    <row r="858" spans="1:9" x14ac:dyDescent="0.2">
      <c r="A858" s="78">
        <v>43917</v>
      </c>
      <c r="B858" s="80" t="s">
        <v>212</v>
      </c>
      <c r="C858" s="12">
        <v>15000</v>
      </c>
      <c r="D858" s="57" t="s">
        <v>119</v>
      </c>
      <c r="E858" s="20" t="s">
        <v>151</v>
      </c>
      <c r="G858" s="13" t="str">
        <f>VLOOKUP(E858,Cat!$A$1:$C$28,3,FALSE)</f>
        <v>Out</v>
      </c>
      <c r="I858" s="7">
        <f>IF(G858="Out",C858*-1,C858)</f>
        <v>-15000</v>
      </c>
    </row>
    <row r="859" spans="1:9" x14ac:dyDescent="0.2">
      <c r="A859" s="11">
        <v>43917</v>
      </c>
      <c r="B859" s="7" t="s">
        <v>396</v>
      </c>
      <c r="C859" s="12">
        <v>15000</v>
      </c>
      <c r="D859" s="7" t="s">
        <v>67</v>
      </c>
      <c r="E859" s="7" t="str">
        <f>VLOOKUP(B859,$K$624:$L$682,2,FALSE)</f>
        <v>Transfer In</v>
      </c>
      <c r="G859" s="13" t="str">
        <f>VLOOKUP(E859,Cat!$A$1:$C$28,3,FALSE)</f>
        <v>In</v>
      </c>
      <c r="I859" s="7">
        <f>IF(G859="Out",C859*-1,C859)</f>
        <v>15000</v>
      </c>
    </row>
    <row r="860" spans="1:9" x14ac:dyDescent="0.2">
      <c r="A860" s="11">
        <v>43917</v>
      </c>
      <c r="B860" s="7" t="s">
        <v>104</v>
      </c>
      <c r="C860" s="12">
        <v>6548</v>
      </c>
      <c r="D860" s="7" t="s">
        <v>67</v>
      </c>
      <c r="E860" s="7" t="str">
        <f>VLOOKUP(B860,$K$624:$L$682,2,FALSE)</f>
        <v>Utilities</v>
      </c>
      <c r="G860" s="13" t="str">
        <f>VLOOKUP(E860,Cat!$A$1:$C$28,3,FALSE)</f>
        <v>Out</v>
      </c>
      <c r="I860" s="7">
        <f>IF(G860="Out",C860*-1,C860)</f>
        <v>-6548</v>
      </c>
    </row>
    <row r="861" spans="1:9" x14ac:dyDescent="0.2">
      <c r="A861" s="11">
        <v>43917</v>
      </c>
      <c r="B861" s="7" t="s">
        <v>104</v>
      </c>
      <c r="C861" s="12">
        <v>6880</v>
      </c>
      <c r="D861" s="7" t="s">
        <v>67</v>
      </c>
      <c r="E861" s="7" t="str">
        <f>VLOOKUP(B861,$K$624:$L$682,2,FALSE)</f>
        <v>Utilities</v>
      </c>
      <c r="G861" s="13" t="str">
        <f>VLOOKUP(E861,Cat!$A$1:$C$28,3,FALSE)</f>
        <v>Out</v>
      </c>
      <c r="I861" s="7">
        <f>IF(G861="Out",C861*-1,C861)</f>
        <v>-6880</v>
      </c>
    </row>
    <row r="862" spans="1:9" x14ac:dyDescent="0.2">
      <c r="A862" s="78">
        <v>43916</v>
      </c>
      <c r="B862" s="80" t="s">
        <v>180</v>
      </c>
      <c r="C862" s="12">
        <v>59215</v>
      </c>
      <c r="D862" s="13" t="s">
        <v>119</v>
      </c>
      <c r="E862" s="7" t="s">
        <v>123</v>
      </c>
      <c r="G862" s="13" t="str">
        <f>VLOOKUP(E862,Cat!$A$1:$C$28,3,FALSE)</f>
        <v>Out</v>
      </c>
      <c r="I862" s="7">
        <f>IF(G862="Out",C862*-1,C862)</f>
        <v>-59215</v>
      </c>
    </row>
    <row r="863" spans="1:9" x14ac:dyDescent="0.2">
      <c r="A863" s="78">
        <v>43916</v>
      </c>
      <c r="B863" s="80" t="s">
        <v>160</v>
      </c>
      <c r="C863" s="12">
        <v>129218</v>
      </c>
      <c r="D863" s="13" t="s">
        <v>119</v>
      </c>
      <c r="E863" s="7" t="s">
        <v>123</v>
      </c>
      <c r="G863" s="13" t="str">
        <f>VLOOKUP(E863,Cat!$A$1:$C$28,3,FALSE)</f>
        <v>Out</v>
      </c>
      <c r="I863" s="7">
        <f>IF(G863="Out",C863*-1,C863)</f>
        <v>-129218</v>
      </c>
    </row>
    <row r="864" spans="1:9" x14ac:dyDescent="0.2">
      <c r="A864" s="17">
        <v>43916</v>
      </c>
      <c r="B864" s="19" t="s">
        <v>31</v>
      </c>
      <c r="C864" s="12">
        <v>507366</v>
      </c>
      <c r="D864" s="13" t="s">
        <v>119</v>
      </c>
      <c r="E864" s="7" t="s">
        <v>151</v>
      </c>
      <c r="G864" s="13" t="str">
        <f>VLOOKUP(E864,Cat!$A$1:$C$28,3,FALSE)</f>
        <v>Out</v>
      </c>
      <c r="I864" s="7">
        <f>IF(G864="Out",C864*-1,C864)</f>
        <v>-507366</v>
      </c>
    </row>
    <row r="865" spans="1:9" x14ac:dyDescent="0.2">
      <c r="A865" s="17">
        <v>43916</v>
      </c>
      <c r="B865" s="19" t="s">
        <v>31</v>
      </c>
      <c r="C865" s="12">
        <v>507366</v>
      </c>
      <c r="D865" s="67" t="s">
        <v>120</v>
      </c>
      <c r="E865" s="66" t="s">
        <v>125</v>
      </c>
      <c r="F865" s="66"/>
      <c r="G865" s="67" t="str">
        <f>VLOOKUP(E865,Cat!$A$1:$C$28,3,FALSE)</f>
        <v>In</v>
      </c>
      <c r="H865" s="66"/>
      <c r="I865" s="66">
        <f>IF(G865="Out",C865*-1,C865)</f>
        <v>507366</v>
      </c>
    </row>
    <row r="866" spans="1:9" x14ac:dyDescent="0.2">
      <c r="A866" s="17">
        <v>43915</v>
      </c>
      <c r="B866" s="19" t="s">
        <v>278</v>
      </c>
      <c r="C866" s="12">
        <v>23330</v>
      </c>
      <c r="D866" s="13" t="s">
        <v>119</v>
      </c>
      <c r="E866" s="7" t="s">
        <v>47</v>
      </c>
      <c r="G866" s="13" t="str">
        <f>VLOOKUP(E866,Cat!$A$1:$C$28,3,FALSE)</f>
        <v>Out</v>
      </c>
      <c r="I866" s="7">
        <f>IF(G866="Out",C866*-1,C866)</f>
        <v>-23330</v>
      </c>
    </row>
    <row r="867" spans="1:9" x14ac:dyDescent="0.2">
      <c r="A867" s="17">
        <v>43915</v>
      </c>
      <c r="B867" s="22" t="s">
        <v>279</v>
      </c>
      <c r="C867" s="12">
        <v>679250</v>
      </c>
      <c r="D867" s="13" t="s">
        <v>119</v>
      </c>
      <c r="E867" s="7" t="s">
        <v>133</v>
      </c>
      <c r="G867" s="13" t="str">
        <f>VLOOKUP(E867,Cat!$A$1:$C$28,3,FALSE)</f>
        <v>In</v>
      </c>
      <c r="I867" s="7">
        <f>IF(G867="Out",C867*-1,C867)</f>
        <v>679250</v>
      </c>
    </row>
    <row r="868" spans="1:9" x14ac:dyDescent="0.2">
      <c r="A868" s="17">
        <v>43915</v>
      </c>
      <c r="B868" s="19" t="s">
        <v>268</v>
      </c>
      <c r="C868" s="12">
        <v>30000</v>
      </c>
      <c r="D868" s="7" t="s">
        <v>148</v>
      </c>
      <c r="E868" s="7" t="s">
        <v>149</v>
      </c>
      <c r="G868" s="13" t="str">
        <f>VLOOKUP(E868,Cat!$A$1:$C$28,3,FALSE)</f>
        <v>In</v>
      </c>
      <c r="I868" s="7">
        <f>IF(G868="Out",C868*-1,C868)</f>
        <v>30000</v>
      </c>
    </row>
    <row r="869" spans="1:9" x14ac:dyDescent="0.2">
      <c r="A869" s="17">
        <v>43915</v>
      </c>
      <c r="B869" s="19" t="s">
        <v>268</v>
      </c>
      <c r="C869" s="12">
        <v>30000</v>
      </c>
      <c r="D869" s="13" t="s">
        <v>119</v>
      </c>
      <c r="E869" s="7" t="s">
        <v>157</v>
      </c>
      <c r="G869" s="13" t="str">
        <f>VLOOKUP(E869,Cat!$A$1:$C$28,3,FALSE)</f>
        <v>Out</v>
      </c>
      <c r="I869" s="7">
        <f>IF(G869="Out",C869*-1,C869)</f>
        <v>-30000</v>
      </c>
    </row>
    <row r="870" spans="1:9" x14ac:dyDescent="0.2">
      <c r="A870" s="11">
        <v>43915</v>
      </c>
      <c r="B870" s="7" t="s">
        <v>367</v>
      </c>
      <c r="C870" s="12">
        <v>521</v>
      </c>
      <c r="D870" s="7" t="s">
        <v>67</v>
      </c>
      <c r="E870" s="7" t="str">
        <f>VLOOKUP(B870,$K$624:$L$682,2,FALSE)</f>
        <v>Groceries</v>
      </c>
      <c r="G870" s="13" t="str">
        <f>VLOOKUP(E870,Cat!$A$1:$C$28,3,FALSE)</f>
        <v>Out</v>
      </c>
      <c r="I870" s="7">
        <f>IF(G870="Out",C870*-1,C870)</f>
        <v>-521</v>
      </c>
    </row>
    <row r="871" spans="1:9" x14ac:dyDescent="0.2">
      <c r="A871" s="17">
        <v>43914</v>
      </c>
      <c r="B871" s="21" t="s">
        <v>22</v>
      </c>
      <c r="C871" s="12">
        <v>166409</v>
      </c>
      <c r="D871" s="7" t="s">
        <v>42</v>
      </c>
      <c r="E871" s="7" t="s">
        <v>151</v>
      </c>
      <c r="G871" s="13" t="str">
        <f>VLOOKUP(E871,Cat!$A$1:$C$28,3,FALSE)</f>
        <v>Out</v>
      </c>
      <c r="I871" s="7">
        <f>IF(G871="Out",C871*-1,C871)</f>
        <v>-166409</v>
      </c>
    </row>
    <row r="872" spans="1:9" x14ac:dyDescent="0.2">
      <c r="A872" s="17">
        <v>43914</v>
      </c>
      <c r="B872" s="21" t="s">
        <v>22</v>
      </c>
      <c r="C872" s="12">
        <v>804</v>
      </c>
      <c r="D872" s="13" t="s">
        <v>7</v>
      </c>
      <c r="E872" s="7" t="s">
        <v>125</v>
      </c>
      <c r="F872" s="13" t="s">
        <v>37</v>
      </c>
      <c r="G872" s="13" t="str">
        <f>VLOOKUP(E872,Cat!$A$1:$C$28,3,FALSE)</f>
        <v>In</v>
      </c>
      <c r="I872" s="7">
        <f>IF(G872="Out",C872*-1,C872)</f>
        <v>804</v>
      </c>
    </row>
    <row r="873" spans="1:9" x14ac:dyDescent="0.2">
      <c r="A873" s="17">
        <v>43914</v>
      </c>
      <c r="B873" s="21" t="s">
        <v>22</v>
      </c>
      <c r="C873" s="12">
        <v>804</v>
      </c>
      <c r="D873" s="13" t="s">
        <v>119</v>
      </c>
      <c r="E873" s="7" t="s">
        <v>129</v>
      </c>
      <c r="F873" s="13" t="s">
        <v>36</v>
      </c>
      <c r="G873" s="13" t="str">
        <f>VLOOKUP(E873,Cat!$A$1:$C$28,3,FALSE)</f>
        <v>Out</v>
      </c>
      <c r="I873" s="7">
        <f>IF(G873="Out",C873*-1,C873)</f>
        <v>-804</v>
      </c>
    </row>
    <row r="874" spans="1:9" x14ac:dyDescent="0.2">
      <c r="A874" s="17">
        <v>43905</v>
      </c>
      <c r="B874" s="7" t="s">
        <v>285</v>
      </c>
      <c r="C874" s="12">
        <v>11060</v>
      </c>
      <c r="D874" s="7" t="s">
        <v>286</v>
      </c>
      <c r="E874" s="7" t="s">
        <v>181</v>
      </c>
      <c r="G874" s="13" t="str">
        <f>VLOOKUP(E874,Cat!$A$1:$C$28,3,FALSE)</f>
        <v>Out</v>
      </c>
      <c r="I874" s="7">
        <f>IF(G874="Out",C874*-1,C874)</f>
        <v>-11060</v>
      </c>
    </row>
    <row r="875" spans="1:9" x14ac:dyDescent="0.2">
      <c r="A875" s="17">
        <v>43899</v>
      </c>
      <c r="B875" t="s">
        <v>70</v>
      </c>
      <c r="C875" s="12">
        <v>296876</v>
      </c>
      <c r="D875" s="13" t="s">
        <v>42</v>
      </c>
      <c r="E875" s="7" t="s">
        <v>110</v>
      </c>
      <c r="G875" s="13" t="str">
        <f>VLOOKUP(E875,Cat!$A$1:$C$28,3,FALSE)</f>
        <v>In</v>
      </c>
      <c r="I875" s="7">
        <f>IF(G875="Out",C875*-1,C875)</f>
        <v>296876</v>
      </c>
    </row>
    <row r="876" spans="1:9" x14ac:dyDescent="0.2">
      <c r="A876" s="17">
        <v>43897</v>
      </c>
      <c r="B876" s="19" t="s">
        <v>212</v>
      </c>
      <c r="C876" s="12">
        <v>3000</v>
      </c>
      <c r="D876" s="57" t="s">
        <v>119</v>
      </c>
      <c r="E876" s="20" t="s">
        <v>151</v>
      </c>
      <c r="G876" s="13" t="str">
        <f>VLOOKUP(E876,Cat!$A$1:$C$28,3,FALSE)</f>
        <v>Out</v>
      </c>
      <c r="I876" s="7">
        <f>IF(G876="Out",C876*-1,C876)</f>
        <v>-3000</v>
      </c>
    </row>
    <row r="877" spans="1:9" x14ac:dyDescent="0.2">
      <c r="A877" s="11">
        <v>43897</v>
      </c>
      <c r="B877" s="7" t="s">
        <v>396</v>
      </c>
      <c r="C877" s="12">
        <v>3000</v>
      </c>
      <c r="D877" s="7" t="s">
        <v>67</v>
      </c>
      <c r="E877" s="7" t="str">
        <f>VLOOKUP(B877,$K$624:$L$682,2,FALSE)</f>
        <v>Transfer In</v>
      </c>
      <c r="G877" s="13" t="str">
        <f>VLOOKUP(E877,Cat!$A$1:$C$28,3,FALSE)</f>
        <v>In</v>
      </c>
      <c r="I877" s="7">
        <f>IF(G877="Out",C877*-1,C877)</f>
        <v>3000</v>
      </c>
    </row>
    <row r="878" spans="1:9" x14ac:dyDescent="0.2">
      <c r="A878" s="11">
        <v>43897</v>
      </c>
      <c r="B878" s="7" t="s">
        <v>104</v>
      </c>
      <c r="C878" s="12">
        <v>1313</v>
      </c>
      <c r="D878" s="7" t="s">
        <v>67</v>
      </c>
      <c r="E878" s="7" t="str">
        <f>VLOOKUP(B878,$K$624:$L$682,2,FALSE)</f>
        <v>Utilities</v>
      </c>
      <c r="G878" s="13" t="str">
        <f>VLOOKUP(E878,Cat!$A$1:$C$28,3,FALSE)</f>
        <v>Out</v>
      </c>
      <c r="I878" s="7">
        <f>IF(G878="Out",C878*-1,C878)</f>
        <v>-1313</v>
      </c>
    </row>
    <row r="879" spans="1:9" x14ac:dyDescent="0.2">
      <c r="A879" s="11">
        <v>43897</v>
      </c>
      <c r="B879" s="7" t="s">
        <v>104</v>
      </c>
      <c r="C879" s="12">
        <v>3363</v>
      </c>
      <c r="D879" s="7" t="s">
        <v>67</v>
      </c>
      <c r="E879" s="7" t="str">
        <f>VLOOKUP(B879,$K$624:$L$682,2,FALSE)</f>
        <v>Utilities</v>
      </c>
      <c r="G879" s="13" t="str">
        <f>VLOOKUP(E879,Cat!$A$1:$C$28,3,FALSE)</f>
        <v>Out</v>
      </c>
      <c r="I879" s="7">
        <f>IF(G879="Out",C879*-1,C879)</f>
        <v>-3363</v>
      </c>
    </row>
    <row r="880" spans="1:9" x14ac:dyDescent="0.2">
      <c r="A880" s="17">
        <v>43892</v>
      </c>
      <c r="B880" s="19" t="s">
        <v>275</v>
      </c>
      <c r="C880" s="12">
        <v>1950000</v>
      </c>
      <c r="D880" s="7" t="s">
        <v>153</v>
      </c>
      <c r="E880" s="7" t="s">
        <v>125</v>
      </c>
      <c r="G880" s="13" t="str">
        <f>VLOOKUP(E880,Cat!$A$1:$C$28,3,FALSE)</f>
        <v>In</v>
      </c>
      <c r="I880" s="7">
        <f>IF(G880="Out",C880*-1,C880)</f>
        <v>1950000</v>
      </c>
    </row>
    <row r="881" spans="1:9" x14ac:dyDescent="0.2">
      <c r="A881" s="17">
        <v>43892</v>
      </c>
      <c r="B881" s="19" t="s">
        <v>276</v>
      </c>
      <c r="C881" s="12">
        <v>50000</v>
      </c>
      <c r="D881" s="7" t="s">
        <v>153</v>
      </c>
      <c r="E881" s="7" t="s">
        <v>125</v>
      </c>
      <c r="G881" s="13" t="str">
        <f>VLOOKUP(E881,Cat!$A$1:$C$28,3,FALSE)</f>
        <v>In</v>
      </c>
      <c r="I881" s="7">
        <f>IF(G881="Out",C881*-1,C881)</f>
        <v>50000</v>
      </c>
    </row>
    <row r="882" spans="1:9" x14ac:dyDescent="0.2">
      <c r="A882" s="17">
        <v>43892</v>
      </c>
      <c r="B882" s="19" t="s">
        <v>275</v>
      </c>
      <c r="C882" s="12">
        <v>421604200</v>
      </c>
      <c r="D882" s="13" t="s">
        <v>42</v>
      </c>
      <c r="E882" s="7" t="s">
        <v>151</v>
      </c>
      <c r="G882" s="13" t="str">
        <f>VLOOKUP(E882,Cat!$A$1:$C$28,3,FALSE)</f>
        <v>Out</v>
      </c>
      <c r="I882" s="7">
        <f>IF(G882="Out",C882*-1,C882)</f>
        <v>-421604200</v>
      </c>
    </row>
    <row r="883" spans="1:9" x14ac:dyDescent="0.2">
      <c r="A883" s="17">
        <v>43892</v>
      </c>
      <c r="B883" s="19" t="s">
        <v>277</v>
      </c>
      <c r="C883" s="12">
        <v>50000</v>
      </c>
      <c r="D883" s="13" t="s">
        <v>119</v>
      </c>
      <c r="E883" s="7" t="s">
        <v>151</v>
      </c>
      <c r="G883" s="13" t="str">
        <f>VLOOKUP(E883,Cat!$A$1:$C$28,3,FALSE)</f>
        <v>Out</v>
      </c>
      <c r="I883" s="7">
        <f>IF(G883="Out",C883*-1,C883)</f>
        <v>-50000</v>
      </c>
    </row>
    <row r="884" spans="1:9" x14ac:dyDescent="0.2">
      <c r="A884" s="17">
        <v>43892</v>
      </c>
      <c r="B884" s="7" t="s">
        <v>287</v>
      </c>
      <c r="C884" s="12">
        <v>50000</v>
      </c>
      <c r="D884" s="7" t="s">
        <v>289</v>
      </c>
      <c r="E884" s="7" t="s">
        <v>261</v>
      </c>
      <c r="G884" s="13" t="str">
        <f>VLOOKUP(E884,Cat!$A$1:$C$28,3,FALSE)</f>
        <v>In</v>
      </c>
      <c r="I884" s="7">
        <f>IF(G884="Out",C884*-1,C884)</f>
        <v>50000</v>
      </c>
    </row>
    <row r="885" spans="1:9" x14ac:dyDescent="0.2">
      <c r="A885" s="17">
        <v>43890</v>
      </c>
      <c r="B885" s="19" t="s">
        <v>212</v>
      </c>
      <c r="C885" s="12">
        <v>10000</v>
      </c>
      <c r="D885" s="57" t="s">
        <v>119</v>
      </c>
      <c r="E885" s="20" t="s">
        <v>151</v>
      </c>
      <c r="G885" s="13" t="str">
        <f>VLOOKUP(E885,Cat!$A$1:$C$28,3,FALSE)</f>
        <v>Out</v>
      </c>
      <c r="I885" s="7">
        <f>IF(G885="Out",C885*-1,C885)</f>
        <v>-10000</v>
      </c>
    </row>
    <row r="886" spans="1:9" x14ac:dyDescent="0.2">
      <c r="A886" s="17">
        <v>43890</v>
      </c>
      <c r="B886" s="19" t="s">
        <v>212</v>
      </c>
      <c r="C886" s="12">
        <v>3000</v>
      </c>
      <c r="D886" s="57" t="s">
        <v>119</v>
      </c>
      <c r="E886" s="20" t="s">
        <v>151</v>
      </c>
      <c r="G886" s="13" t="str">
        <f>VLOOKUP(E886,Cat!$A$1:$C$28,3,FALSE)</f>
        <v>Out</v>
      </c>
      <c r="I886" s="7">
        <f>IF(G886="Out",C886*-1,C886)</f>
        <v>-3000</v>
      </c>
    </row>
    <row r="887" spans="1:9" x14ac:dyDescent="0.2">
      <c r="A887" s="17">
        <v>43890</v>
      </c>
      <c r="B887" s="7" t="s">
        <v>290</v>
      </c>
      <c r="C887" s="12">
        <v>300000</v>
      </c>
      <c r="D887" s="7" t="s">
        <v>289</v>
      </c>
      <c r="E887" s="7" t="s">
        <v>273</v>
      </c>
      <c r="G887" s="13" t="str">
        <f>VLOOKUP(E887,Cat!$A$1:$C$28,3,FALSE)</f>
        <v>Out</v>
      </c>
      <c r="I887" s="7">
        <f>IF(G887="Out",C887*-1,C887)</f>
        <v>-300000</v>
      </c>
    </row>
    <row r="888" spans="1:9" x14ac:dyDescent="0.2">
      <c r="A888" s="17">
        <v>43889</v>
      </c>
      <c r="B888" s="19" t="s">
        <v>274</v>
      </c>
      <c r="C888" s="12">
        <v>5266</v>
      </c>
      <c r="D888" s="7" t="s">
        <v>148</v>
      </c>
      <c r="E888" s="7" t="s">
        <v>158</v>
      </c>
      <c r="G888" s="13" t="str">
        <f>VLOOKUP(E888,Cat!$A$1:$C$28,3,FALSE)</f>
        <v>In</v>
      </c>
      <c r="I888" s="7">
        <f>IF(G888="Out",C888*-1,C888)</f>
        <v>5266</v>
      </c>
    </row>
    <row r="889" spans="1:9" x14ac:dyDescent="0.2">
      <c r="A889" s="17">
        <v>43889</v>
      </c>
      <c r="B889" s="22" t="s">
        <v>282</v>
      </c>
      <c r="C889" s="12">
        <v>544411</v>
      </c>
      <c r="D889" s="13" t="s">
        <v>119</v>
      </c>
      <c r="E889" s="7" t="s">
        <v>133</v>
      </c>
      <c r="G889" s="13" t="str">
        <f>VLOOKUP(E889,Cat!$A$1:$C$28,3,FALSE)</f>
        <v>In</v>
      </c>
      <c r="I889" s="7">
        <f>IF(G889="Out",C889*-1,C889)</f>
        <v>544411</v>
      </c>
    </row>
    <row r="890" spans="1:9" x14ac:dyDescent="0.2">
      <c r="A890" s="17">
        <v>43889</v>
      </c>
      <c r="B890" t="s">
        <v>281</v>
      </c>
      <c r="C890" s="12">
        <v>200000</v>
      </c>
      <c r="D890" s="7" t="s">
        <v>42</v>
      </c>
      <c r="E890" s="7" t="s">
        <v>125</v>
      </c>
      <c r="G890" s="13" t="str">
        <f>VLOOKUP(E890,Cat!$A$1:$C$28,3,FALSE)</f>
        <v>In</v>
      </c>
      <c r="I890" s="7">
        <f>IF(G890="Out",C890*-1,C890)</f>
        <v>200000</v>
      </c>
    </row>
    <row r="891" spans="1:9" x14ac:dyDescent="0.2">
      <c r="A891" s="17">
        <v>43889</v>
      </c>
      <c r="B891" t="s">
        <v>281</v>
      </c>
      <c r="C891" s="12">
        <v>1000</v>
      </c>
      <c r="D891" s="13" t="s">
        <v>7</v>
      </c>
      <c r="E891" s="7" t="s">
        <v>151</v>
      </c>
      <c r="F891" s="13" t="s">
        <v>37</v>
      </c>
      <c r="G891" s="13" t="str">
        <f>VLOOKUP(E891,Cat!$A$1:$C$28,3,FALSE)</f>
        <v>Out</v>
      </c>
      <c r="I891" s="7">
        <f>IF(G891="Out",C891*-1,C891)</f>
        <v>-1000</v>
      </c>
    </row>
    <row r="892" spans="1:9" x14ac:dyDescent="0.2">
      <c r="A892" s="17">
        <v>43889</v>
      </c>
      <c r="B892" t="s">
        <v>281</v>
      </c>
      <c r="C892" s="12">
        <v>1000</v>
      </c>
      <c r="D892" s="7" t="s">
        <v>148</v>
      </c>
      <c r="E892" s="7" t="s">
        <v>149</v>
      </c>
      <c r="F892" s="13" t="s">
        <v>36</v>
      </c>
      <c r="G892" s="13" t="str">
        <f>VLOOKUP(E892,Cat!$A$1:$C$28,3,FALSE)</f>
        <v>In</v>
      </c>
      <c r="I892" s="7">
        <f>IF(G892="Out",C892*-1,C892)</f>
        <v>1000</v>
      </c>
    </row>
    <row r="893" spans="1:9" x14ac:dyDescent="0.2">
      <c r="A893" s="17">
        <v>43888</v>
      </c>
      <c r="B893" s="19" t="s">
        <v>160</v>
      </c>
      <c r="C893" s="12">
        <v>105102</v>
      </c>
      <c r="D893" s="13" t="s">
        <v>119</v>
      </c>
      <c r="E893" s="7" t="s">
        <v>123</v>
      </c>
      <c r="G893" s="13" t="str">
        <f>VLOOKUP(E893,Cat!$A$1:$C$28,3,FALSE)</f>
        <v>Out</v>
      </c>
      <c r="I893" s="7">
        <f>IF(G893="Out",C893*-1,C893)</f>
        <v>-105102</v>
      </c>
    </row>
    <row r="894" spans="1:9" x14ac:dyDescent="0.2">
      <c r="A894" s="17">
        <v>43888</v>
      </c>
      <c r="B894" s="19" t="s">
        <v>164</v>
      </c>
      <c r="C894" s="12">
        <v>102386</v>
      </c>
      <c r="D894" s="13" t="s">
        <v>119</v>
      </c>
      <c r="E894" s="7" t="s">
        <v>123</v>
      </c>
      <c r="G894" s="13" t="str">
        <f>VLOOKUP(E894,Cat!$A$1:$C$28,3,FALSE)</f>
        <v>Out</v>
      </c>
      <c r="I894" s="7">
        <f>IF(G894="Out",C894*-1,C894)</f>
        <v>-102386</v>
      </c>
    </row>
    <row r="895" spans="1:9" x14ac:dyDescent="0.2">
      <c r="A895" s="17">
        <v>43888</v>
      </c>
      <c r="B895" s="19" t="s">
        <v>164</v>
      </c>
      <c r="C895" s="12">
        <v>10000</v>
      </c>
      <c r="D895" s="7" t="s">
        <v>148</v>
      </c>
      <c r="E895" s="7" t="s">
        <v>123</v>
      </c>
      <c r="G895" s="13" t="str">
        <f>VLOOKUP(E895,Cat!$A$1:$C$28,3,FALSE)</f>
        <v>Out</v>
      </c>
      <c r="I895" s="7">
        <f>IF(G895="Out",C895*-1,C895)</f>
        <v>-10000</v>
      </c>
    </row>
    <row r="896" spans="1:9" x14ac:dyDescent="0.2">
      <c r="A896" s="17">
        <v>43887</v>
      </c>
      <c r="B896" s="19" t="s">
        <v>180</v>
      </c>
      <c r="C896" s="12">
        <v>14531</v>
      </c>
      <c r="D896" s="13" t="s">
        <v>119</v>
      </c>
      <c r="E896" s="7" t="s">
        <v>123</v>
      </c>
      <c r="G896" s="13" t="str">
        <f>VLOOKUP(E896,Cat!$A$1:$C$28,3,FALSE)</f>
        <v>Out</v>
      </c>
      <c r="I896" s="7">
        <f>IF(G896="Out",C896*-1,C896)</f>
        <v>-14531</v>
      </c>
    </row>
    <row r="897" spans="1:10" x14ac:dyDescent="0.2">
      <c r="A897" s="17">
        <v>43887</v>
      </c>
      <c r="B897" s="19" t="s">
        <v>180</v>
      </c>
      <c r="C897" s="12">
        <v>760</v>
      </c>
      <c r="D897" s="7" t="s">
        <v>148</v>
      </c>
      <c r="E897" s="7" t="s">
        <v>123</v>
      </c>
      <c r="G897" s="13" t="str">
        <f>VLOOKUP(E897,Cat!$A$1:$C$28,3,FALSE)</f>
        <v>Out</v>
      </c>
      <c r="I897" s="7">
        <f>IF(G897="Out",C897*-1,C897)</f>
        <v>-760</v>
      </c>
    </row>
    <row r="898" spans="1:10" x14ac:dyDescent="0.2">
      <c r="A898" s="17">
        <v>43884</v>
      </c>
      <c r="B898" s="72" t="s">
        <v>280</v>
      </c>
      <c r="C898" s="12">
        <v>1519780</v>
      </c>
      <c r="D898" s="13" t="s">
        <v>42</v>
      </c>
      <c r="E898" s="7" t="s">
        <v>151</v>
      </c>
      <c r="G898" s="13" t="str">
        <f>VLOOKUP(E898,Cat!$A$1:$C$28,3,FALSE)</f>
        <v>Out</v>
      </c>
      <c r="I898" s="7">
        <f>IF(G898="Out",C898*-1,C898)</f>
        <v>-1519780</v>
      </c>
    </row>
    <row r="899" spans="1:10" x14ac:dyDescent="0.2">
      <c r="A899" s="17">
        <v>43884</v>
      </c>
      <c r="B899" s="72" t="s">
        <v>280</v>
      </c>
      <c r="C899" s="12">
        <v>6391</v>
      </c>
      <c r="D899" s="7" t="s">
        <v>153</v>
      </c>
      <c r="E899" s="7" t="s">
        <v>125</v>
      </c>
      <c r="G899" s="13" t="str">
        <f>VLOOKUP(E899,Cat!$A$1:$C$28,3,FALSE)</f>
        <v>In</v>
      </c>
      <c r="I899" s="7">
        <f>IF(G899="Out",C899*-1,C899)</f>
        <v>6391</v>
      </c>
    </row>
    <row r="900" spans="1:10" x14ac:dyDescent="0.2">
      <c r="A900" s="17">
        <v>43884</v>
      </c>
      <c r="B900" s="72" t="s">
        <v>280</v>
      </c>
      <c r="C900" s="12">
        <v>6391</v>
      </c>
      <c r="D900" s="7" t="s">
        <v>148</v>
      </c>
      <c r="E900" s="7" t="s">
        <v>283</v>
      </c>
      <c r="G900" s="13" t="str">
        <f>VLOOKUP(E900,Cat!$A$1:$C$28,3,FALSE)</f>
        <v>Out</v>
      </c>
      <c r="I900" s="7">
        <f>IF(G900="Out",C900*-1,C900)</f>
        <v>-6391</v>
      </c>
    </row>
    <row r="901" spans="1:10" x14ac:dyDescent="0.2">
      <c r="A901" s="17">
        <v>43869</v>
      </c>
      <c r="B901" s="7" t="s">
        <v>285</v>
      </c>
      <c r="C901" s="12">
        <v>11860</v>
      </c>
      <c r="D901" s="7" t="s">
        <v>286</v>
      </c>
      <c r="E901" s="7" t="s">
        <v>181</v>
      </c>
      <c r="G901" s="13" t="str">
        <f>VLOOKUP(E901,Cat!$A$1:$C$28,3,FALSE)</f>
        <v>Out</v>
      </c>
      <c r="I901" s="7">
        <f>IF(G901="Out",C901*-1,C901)</f>
        <v>-11860</v>
      </c>
    </row>
    <row r="902" spans="1:10" x14ac:dyDescent="0.2">
      <c r="A902" s="17">
        <v>43869</v>
      </c>
      <c r="B902" s="7" t="s">
        <v>287</v>
      </c>
      <c r="C902" s="12">
        <v>300000</v>
      </c>
      <c r="D902" s="7" t="s">
        <v>286</v>
      </c>
      <c r="E902" s="7" t="s">
        <v>151</v>
      </c>
      <c r="G902" s="13" t="str">
        <f>VLOOKUP(E902,Cat!$A$1:$C$28,3,FALSE)</f>
        <v>Out</v>
      </c>
      <c r="I902" s="7">
        <f>IF(G902="Out",C902*-1,C902)</f>
        <v>-300000</v>
      </c>
    </row>
    <row r="903" spans="1:10" x14ac:dyDescent="0.2">
      <c r="A903" s="17">
        <v>43869</v>
      </c>
      <c r="B903" s="7" t="s">
        <v>287</v>
      </c>
      <c r="C903" s="12">
        <v>300000</v>
      </c>
      <c r="D903" s="7" t="s">
        <v>289</v>
      </c>
      <c r="E903" s="7" t="s">
        <v>261</v>
      </c>
      <c r="G903" s="13" t="str">
        <f>VLOOKUP(E903,Cat!$A$1:$C$28,3,FALSE)</f>
        <v>In</v>
      </c>
      <c r="I903" s="7">
        <f>IF(G903="Out",C903*-1,C903)</f>
        <v>300000</v>
      </c>
    </row>
    <row r="904" spans="1:10" x14ac:dyDescent="0.2">
      <c r="A904" s="90">
        <v>43829</v>
      </c>
      <c r="B904" s="7" t="s">
        <v>15</v>
      </c>
      <c r="C904" s="62">
        <v>569456889</v>
      </c>
      <c r="D904" s="13" t="s">
        <v>42</v>
      </c>
      <c r="E904" s="7" t="s">
        <v>121</v>
      </c>
      <c r="F904" s="13" t="s">
        <v>37</v>
      </c>
      <c r="G904" s="13" t="str">
        <f>VLOOKUP(E904,Cat!$A$1:$C$28,3,FALSE)</f>
        <v>In</v>
      </c>
      <c r="H904" s="7" t="s">
        <v>16</v>
      </c>
      <c r="I904" s="7">
        <f>IF(G904="Out",C904*-1,C904)</f>
        <v>569456889</v>
      </c>
    </row>
    <row r="905" spans="1:10" x14ac:dyDescent="0.2">
      <c r="A905" s="90">
        <v>43829</v>
      </c>
      <c r="B905" s="7" t="s">
        <v>15</v>
      </c>
      <c r="C905" s="58">
        <v>9590343</v>
      </c>
      <c r="D905" s="13" t="s">
        <v>7</v>
      </c>
      <c r="E905" s="7" t="s">
        <v>121</v>
      </c>
      <c r="F905" s="13" t="s">
        <v>37</v>
      </c>
      <c r="G905" s="13" t="str">
        <f>VLOOKUP(E905,Cat!$A$1:$C$28,3,FALSE)</f>
        <v>In</v>
      </c>
      <c r="H905" s="7" t="s">
        <v>16</v>
      </c>
      <c r="I905" s="7">
        <f>IF(G905="Out",C905*-1,C905)</f>
        <v>9590343</v>
      </c>
      <c r="J905" s="31" t="s">
        <v>399</v>
      </c>
    </row>
    <row r="906" spans="1:10" x14ac:dyDescent="0.2">
      <c r="A906" s="91">
        <v>43829</v>
      </c>
      <c r="B906" s="7" t="s">
        <v>15</v>
      </c>
      <c r="C906" s="12">
        <v>16700</v>
      </c>
      <c r="D906" s="13" t="s">
        <v>8</v>
      </c>
      <c r="E906" s="7" t="s">
        <v>121</v>
      </c>
      <c r="F906" s="13" t="s">
        <v>37</v>
      </c>
      <c r="G906" s="13" t="str">
        <f>VLOOKUP(E906,Cat!$A$1:$C$28,3,FALSE)</f>
        <v>In</v>
      </c>
      <c r="H906" s="7" t="s">
        <v>17</v>
      </c>
      <c r="I906" s="7">
        <f>IF(G906="Out",C906*-1,C906)</f>
        <v>16700</v>
      </c>
      <c r="J906" s="31" t="s">
        <v>399</v>
      </c>
    </row>
    <row r="907" spans="1:10" x14ac:dyDescent="0.2">
      <c r="A907" s="91">
        <v>43829</v>
      </c>
      <c r="B907" s="7" t="s">
        <v>15</v>
      </c>
      <c r="C907" s="12">
        <v>56000</v>
      </c>
      <c r="D907" s="13" t="s">
        <v>9</v>
      </c>
      <c r="E907" s="7" t="s">
        <v>121</v>
      </c>
      <c r="F907" s="13" t="s">
        <v>37</v>
      </c>
      <c r="G907" s="13" t="str">
        <f>VLOOKUP(E907,Cat!$A$1:$C$28,3,FALSE)</f>
        <v>In</v>
      </c>
      <c r="H907" s="7" t="s">
        <v>16</v>
      </c>
      <c r="I907" s="7">
        <f>IF(G907="Out",C907*-1,C907)</f>
        <v>56000</v>
      </c>
    </row>
    <row r="908" spans="1:10" x14ac:dyDescent="0.2">
      <c r="A908" s="90">
        <v>43829</v>
      </c>
      <c r="B908" s="7" t="s">
        <v>15</v>
      </c>
      <c r="C908" s="49">
        <v>6241731</v>
      </c>
      <c r="D908" s="13" t="s">
        <v>120</v>
      </c>
      <c r="E908" s="7" t="s">
        <v>121</v>
      </c>
      <c r="F908" s="13" t="s">
        <v>37</v>
      </c>
      <c r="G908" s="13" t="str">
        <f>VLOOKUP(E908,Cat!$A$1:$C$28,3,FALSE)</f>
        <v>In</v>
      </c>
      <c r="H908" s="7" t="s">
        <v>16</v>
      </c>
      <c r="I908" s="7">
        <f>IF(G908="Out",C908*-1,C908)</f>
        <v>6241731</v>
      </c>
      <c r="J908" t="s">
        <v>400</v>
      </c>
    </row>
    <row r="909" spans="1:10" x14ac:dyDescent="0.2">
      <c r="A909" s="91">
        <v>43829</v>
      </c>
      <c r="B909" s="7" t="s">
        <v>15</v>
      </c>
      <c r="C909" s="12">
        <f>14627-(8259+2923)+530</f>
        <v>3975</v>
      </c>
      <c r="D909" s="13" t="s">
        <v>10</v>
      </c>
      <c r="E909" s="7" t="s">
        <v>254</v>
      </c>
      <c r="F909" s="13" t="s">
        <v>37</v>
      </c>
      <c r="G909" s="13" t="str">
        <f>VLOOKUP(E909,Cat!$A$1:$C$28,3,FALSE)</f>
        <v>Out</v>
      </c>
      <c r="H909" s="7" t="s">
        <v>114</v>
      </c>
      <c r="I909" s="7">
        <f>IF(G909="Out",C909*-1,C909)</f>
        <v>-3975</v>
      </c>
      <c r="J909" t="s">
        <v>401</v>
      </c>
    </row>
    <row r="910" spans="1:10" x14ac:dyDescent="0.2">
      <c r="A910" s="90">
        <v>43829</v>
      </c>
      <c r="B910" s="7" t="s">
        <v>15</v>
      </c>
      <c r="C910" s="60">
        <v>213136</v>
      </c>
      <c r="D910" s="13" t="s">
        <v>11</v>
      </c>
      <c r="E910" s="7" t="s">
        <v>121</v>
      </c>
      <c r="F910" s="13" t="s">
        <v>37</v>
      </c>
      <c r="G910" s="13" t="str">
        <f>VLOOKUP(E910,Cat!$A$1:$C$28,3,FALSE)</f>
        <v>In</v>
      </c>
      <c r="H910" s="7" t="s">
        <v>16</v>
      </c>
      <c r="I910" s="7">
        <f>IF(G910="Out",C910*-1,C910)</f>
        <v>213136</v>
      </c>
    </row>
    <row r="911" spans="1:10" x14ac:dyDescent="0.2">
      <c r="A911" s="91">
        <v>43829</v>
      </c>
      <c r="B911" s="7" t="s">
        <v>15</v>
      </c>
      <c r="C911" s="12">
        <v>8700</v>
      </c>
      <c r="D911" s="13" t="s">
        <v>12</v>
      </c>
      <c r="E911" s="7" t="s">
        <v>121</v>
      </c>
      <c r="F911" s="13" t="s">
        <v>37</v>
      </c>
      <c r="G911" s="13" t="str">
        <f>VLOOKUP(E911,Cat!$A$1:$C$28,3,FALSE)</f>
        <v>In</v>
      </c>
      <c r="H911" s="7" t="s">
        <v>115</v>
      </c>
      <c r="I911" s="7">
        <f>IF(G911="Out",C911*-1,C911)</f>
        <v>8700</v>
      </c>
    </row>
    <row r="912" spans="1:10" x14ac:dyDescent="0.2">
      <c r="A912" s="91">
        <v>43829</v>
      </c>
      <c r="B912" s="7" t="s">
        <v>15</v>
      </c>
      <c r="C912" s="12">
        <v>40000</v>
      </c>
      <c r="D912" s="13" t="s">
        <v>13</v>
      </c>
      <c r="E912" s="7" t="s">
        <v>121</v>
      </c>
      <c r="F912" s="13" t="s">
        <v>37</v>
      </c>
      <c r="G912" s="13" t="str">
        <f>VLOOKUP(E912,Cat!$A$1:$C$28,3,FALSE)</f>
        <v>In</v>
      </c>
      <c r="H912" s="7" t="s">
        <v>16</v>
      </c>
      <c r="I912" s="7">
        <f>IF(G912="Out",C912*-1,C912)</f>
        <v>40000</v>
      </c>
    </row>
    <row r="913" spans="1:9" x14ac:dyDescent="0.2">
      <c r="A913" s="17">
        <v>43829</v>
      </c>
      <c r="B913" s="7" t="s">
        <v>290</v>
      </c>
      <c r="C913" s="12">
        <v>10000</v>
      </c>
      <c r="D913" s="7" t="s">
        <v>289</v>
      </c>
      <c r="E913" s="7" t="s">
        <v>273</v>
      </c>
      <c r="G913" s="13" t="str">
        <f>VLOOKUP(E913,Cat!$A$1:$C$28,3,FALSE)</f>
        <v>Out</v>
      </c>
      <c r="I913" s="7">
        <f>IF(G913="Out",C913*-1,C913)</f>
        <v>-10000</v>
      </c>
    </row>
    <row r="914" spans="1:9" x14ac:dyDescent="0.2">
      <c r="A914" s="17">
        <v>43814</v>
      </c>
      <c r="B914" s="7" t="s">
        <v>287</v>
      </c>
      <c r="C914" s="12">
        <v>10000</v>
      </c>
      <c r="D914" s="7" t="s">
        <v>286</v>
      </c>
      <c r="E914" s="7" t="s">
        <v>151</v>
      </c>
      <c r="G914" s="13" t="str">
        <f>VLOOKUP(E914,Cat!$A$1:$C$28,3,FALSE)</f>
        <v>Out</v>
      </c>
      <c r="I914" s="7">
        <f>IF(G914="Out",C914*-1,C914)</f>
        <v>-10000</v>
      </c>
    </row>
    <row r="915" spans="1:9" x14ac:dyDescent="0.2">
      <c r="A915" s="17">
        <v>43814</v>
      </c>
      <c r="B915" s="7" t="s">
        <v>287</v>
      </c>
      <c r="C915" s="12">
        <v>10000</v>
      </c>
      <c r="D915" s="7" t="s">
        <v>289</v>
      </c>
      <c r="E915" s="7" t="s">
        <v>261</v>
      </c>
      <c r="G915" s="13" t="str">
        <f>VLOOKUP(E915,Cat!$A$1:$C$28,3,FALSE)</f>
        <v>In</v>
      </c>
      <c r="I915" s="7">
        <f>IF(G915="Out",C915*-1,C915)</f>
        <v>10000</v>
      </c>
    </row>
    <row r="916" spans="1:9" x14ac:dyDescent="0.2">
      <c r="A916" s="11">
        <v>43799</v>
      </c>
      <c r="B916" s="66" t="s">
        <v>296</v>
      </c>
      <c r="C916" s="12">
        <v>646998</v>
      </c>
      <c r="D916" s="66" t="s">
        <v>286</v>
      </c>
      <c r="E916" s="7" t="s">
        <v>253</v>
      </c>
      <c r="G916" s="13" t="str">
        <f>VLOOKUP(E916,Cat!$A$1:$C$28,3,FALSE)</f>
        <v>In</v>
      </c>
      <c r="I916" s="7">
        <f>IF(G916="Out",C916*-1,C916)</f>
        <v>646998</v>
      </c>
    </row>
  </sheetData>
  <autoFilter ref="A1:I916" xr:uid="{917BBCD2-F258-DF49-B8C0-6259E2A5B91A}">
    <sortState xmlns:xlrd2="http://schemas.microsoft.com/office/spreadsheetml/2017/richdata2" ref="A2:I916">
      <sortCondition descending="1" ref="A1:A916"/>
    </sortState>
  </autoFilter>
  <phoneticPr fontId="7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6.83203125" bestFit="1" customWidth="1"/>
  </cols>
  <sheetData>
    <row r="1" spans="1:4" x14ac:dyDescent="0.2">
      <c r="A1" s="6" t="s">
        <v>4</v>
      </c>
      <c r="B1" s="6" t="s">
        <v>38</v>
      </c>
      <c r="C1" s="6" t="s">
        <v>49</v>
      </c>
      <c r="D1" s="6" t="s">
        <v>203</v>
      </c>
    </row>
    <row r="2" spans="1:4" x14ac:dyDescent="0.2">
      <c r="A2" s="6" t="s">
        <v>181</v>
      </c>
      <c r="B2" s="52" t="s">
        <v>36</v>
      </c>
      <c r="C2" s="6" t="s">
        <v>51</v>
      </c>
      <c r="D2" s="6" t="s">
        <v>204</v>
      </c>
    </row>
    <row r="3" spans="1:4" x14ac:dyDescent="0.2">
      <c r="A3" s="6" t="s">
        <v>313</v>
      </c>
      <c r="B3" s="52" t="s">
        <v>36</v>
      </c>
      <c r="C3" s="6" t="s">
        <v>51</v>
      </c>
      <c r="D3" s="6" t="s">
        <v>205</v>
      </c>
    </row>
    <row r="4" spans="1:4" x14ac:dyDescent="0.2">
      <c r="A4" s="6" t="s">
        <v>129</v>
      </c>
      <c r="B4" s="52" t="s">
        <v>36</v>
      </c>
      <c r="C4" s="6" t="s">
        <v>51</v>
      </c>
      <c r="D4" s="6" t="s">
        <v>206</v>
      </c>
    </row>
    <row r="5" spans="1:4" x14ac:dyDescent="0.2">
      <c r="A5" s="6" t="s">
        <v>122</v>
      </c>
      <c r="B5" s="52" t="s">
        <v>36</v>
      </c>
      <c r="C5" s="6" t="s">
        <v>51</v>
      </c>
      <c r="D5" s="6" t="s">
        <v>207</v>
      </c>
    </row>
    <row r="6" spans="1:4" x14ac:dyDescent="0.2">
      <c r="A6" s="6" t="s">
        <v>308</v>
      </c>
      <c r="B6" s="52" t="s">
        <v>36</v>
      </c>
      <c r="C6" s="6" t="s">
        <v>51</v>
      </c>
      <c r="D6" s="6" t="s">
        <v>208</v>
      </c>
    </row>
    <row r="7" spans="1:4" x14ac:dyDescent="0.2">
      <c r="A7" s="6" t="s">
        <v>137</v>
      </c>
      <c r="B7" s="52" t="s">
        <v>36</v>
      </c>
      <c r="C7" s="6" t="s">
        <v>51</v>
      </c>
      <c r="D7" s="6" t="s">
        <v>209</v>
      </c>
    </row>
    <row r="8" spans="1:4" x14ac:dyDescent="0.2">
      <c r="A8" s="6" t="s">
        <v>136</v>
      </c>
      <c r="B8" s="52" t="s">
        <v>36</v>
      </c>
      <c r="C8" s="6" t="s">
        <v>51</v>
      </c>
      <c r="D8" s="6" t="s">
        <v>210</v>
      </c>
    </row>
    <row r="9" spans="1:4" x14ac:dyDescent="0.2">
      <c r="A9" s="6" t="s">
        <v>161</v>
      </c>
      <c r="B9" s="52" t="s">
        <v>36</v>
      </c>
      <c r="C9" s="6" t="s">
        <v>51</v>
      </c>
      <c r="D9" s="6" t="s">
        <v>211</v>
      </c>
    </row>
    <row r="10" spans="1:4" x14ac:dyDescent="0.2">
      <c r="A10" s="6" t="s">
        <v>312</v>
      </c>
      <c r="B10" s="52" t="s">
        <v>36</v>
      </c>
      <c r="C10" s="6" t="s">
        <v>51</v>
      </c>
      <c r="D10" s="6" t="s">
        <v>184</v>
      </c>
    </row>
    <row r="11" spans="1:4" x14ac:dyDescent="0.2">
      <c r="A11" s="6" t="s">
        <v>130</v>
      </c>
      <c r="B11" s="52" t="s">
        <v>36</v>
      </c>
      <c r="C11" s="6" t="s">
        <v>51</v>
      </c>
      <c r="D11" s="6" t="s">
        <v>185</v>
      </c>
    </row>
    <row r="12" spans="1:4" x14ac:dyDescent="0.2">
      <c r="A12" s="6" t="s">
        <v>178</v>
      </c>
      <c r="B12" s="52" t="s">
        <v>36</v>
      </c>
      <c r="C12" s="6" t="s">
        <v>51</v>
      </c>
      <c r="D12" s="6" t="s">
        <v>186</v>
      </c>
    </row>
    <row r="13" spans="1:4" x14ac:dyDescent="0.2">
      <c r="A13" s="6" t="s">
        <v>135</v>
      </c>
      <c r="B13" s="52" t="s">
        <v>36</v>
      </c>
      <c r="C13" s="6" t="s">
        <v>51</v>
      </c>
      <c r="D13" s="6" t="s">
        <v>187</v>
      </c>
    </row>
    <row r="14" spans="1:4" x14ac:dyDescent="0.2">
      <c r="A14" s="6" t="s">
        <v>131</v>
      </c>
      <c r="B14" s="52" t="s">
        <v>36</v>
      </c>
      <c r="C14" s="6" t="s">
        <v>51</v>
      </c>
      <c r="D14" s="6" t="s">
        <v>188</v>
      </c>
    </row>
    <row r="15" spans="1:4" x14ac:dyDescent="0.2">
      <c r="A15" s="6" t="s">
        <v>283</v>
      </c>
      <c r="B15" s="52" t="s">
        <v>36</v>
      </c>
      <c r="C15" s="6" t="s">
        <v>51</v>
      </c>
      <c r="D15" s="6" t="s">
        <v>189</v>
      </c>
    </row>
    <row r="16" spans="1:4" x14ac:dyDescent="0.2">
      <c r="A16" s="6" t="s">
        <v>133</v>
      </c>
      <c r="B16" s="53" t="s">
        <v>39</v>
      </c>
      <c r="C16" s="6" t="s">
        <v>50</v>
      </c>
      <c r="D16" s="6" t="s">
        <v>39</v>
      </c>
    </row>
    <row r="17" spans="1:4" x14ac:dyDescent="0.2">
      <c r="A17" s="6" t="s">
        <v>125</v>
      </c>
      <c r="B17" s="54" t="s">
        <v>190</v>
      </c>
      <c r="C17" s="6" t="s">
        <v>50</v>
      </c>
      <c r="D17" s="6" t="s">
        <v>191</v>
      </c>
    </row>
    <row r="18" spans="1:4" x14ac:dyDescent="0.2">
      <c r="A18" s="6" t="s">
        <v>126</v>
      </c>
      <c r="B18" s="54" t="s">
        <v>190</v>
      </c>
      <c r="C18" s="6" t="s">
        <v>51</v>
      </c>
      <c r="D18" s="6" t="s">
        <v>192</v>
      </c>
    </row>
    <row r="19" spans="1:4" x14ac:dyDescent="0.2">
      <c r="A19" s="6" t="s">
        <v>121</v>
      </c>
      <c r="B19" s="53" t="s">
        <v>39</v>
      </c>
      <c r="C19" s="6" t="s">
        <v>50</v>
      </c>
      <c r="D19" s="55" t="s">
        <v>193</v>
      </c>
    </row>
    <row r="20" spans="1:4" x14ac:dyDescent="0.2">
      <c r="A20" s="6" t="s">
        <v>124</v>
      </c>
      <c r="B20" s="52" t="s">
        <v>36</v>
      </c>
      <c r="C20" s="6" t="s">
        <v>154</v>
      </c>
      <c r="D20" s="55" t="s">
        <v>193</v>
      </c>
    </row>
    <row r="21" spans="1:4" x14ac:dyDescent="0.2">
      <c r="A21" s="6" t="s">
        <v>44</v>
      </c>
      <c r="B21" s="53" t="s">
        <v>39</v>
      </c>
      <c r="C21" s="6" t="s">
        <v>50</v>
      </c>
      <c r="D21" s="6" t="s">
        <v>194</v>
      </c>
    </row>
    <row r="22" spans="1:4" x14ac:dyDescent="0.2">
      <c r="A22" s="6" t="s">
        <v>110</v>
      </c>
      <c r="B22" s="53" t="s">
        <v>39</v>
      </c>
      <c r="C22" s="6" t="s">
        <v>50</v>
      </c>
      <c r="D22" s="6" t="s">
        <v>195</v>
      </c>
    </row>
    <row r="23" spans="1:4" x14ac:dyDescent="0.2">
      <c r="A23" s="6" t="s">
        <v>315</v>
      </c>
      <c r="B23" s="54" t="s">
        <v>190</v>
      </c>
      <c r="C23" s="6" t="s">
        <v>51</v>
      </c>
      <c r="D23" s="6" t="s">
        <v>196</v>
      </c>
    </row>
    <row r="24" spans="1:4" x14ac:dyDescent="0.2">
      <c r="A24" s="6" t="s">
        <v>43</v>
      </c>
      <c r="B24" s="52" t="s">
        <v>36</v>
      </c>
      <c r="C24" s="6" t="s">
        <v>51</v>
      </c>
      <c r="D24" s="6" t="s">
        <v>197</v>
      </c>
    </row>
    <row r="25" spans="1:4" x14ac:dyDescent="0.2">
      <c r="A25" s="6" t="s">
        <v>132</v>
      </c>
      <c r="B25" s="52" t="s">
        <v>36</v>
      </c>
      <c r="C25" s="6" t="s">
        <v>51</v>
      </c>
      <c r="D25" s="6" t="s">
        <v>198</v>
      </c>
    </row>
    <row r="26" spans="1:4" x14ac:dyDescent="0.2">
      <c r="A26" s="6" t="s">
        <v>134</v>
      </c>
      <c r="B26" s="53" t="s">
        <v>39</v>
      </c>
      <c r="C26" s="6" t="s">
        <v>50</v>
      </c>
      <c r="D26" s="6" t="s">
        <v>198</v>
      </c>
    </row>
    <row r="27" spans="1:4" x14ac:dyDescent="0.2">
      <c r="A27" s="6" t="s">
        <v>103</v>
      </c>
      <c r="B27" s="52" t="s">
        <v>36</v>
      </c>
      <c r="C27" s="6" t="s">
        <v>51</v>
      </c>
      <c r="D27" s="6" t="s">
        <v>199</v>
      </c>
    </row>
    <row r="28" spans="1:4" x14ac:dyDescent="0.2">
      <c r="A28" s="6" t="s">
        <v>200</v>
      </c>
      <c r="B28" s="56" t="s">
        <v>201</v>
      </c>
      <c r="C28" s="6" t="s">
        <v>51</v>
      </c>
      <c r="D28" s="6" t="s">
        <v>202</v>
      </c>
    </row>
  </sheetData>
  <phoneticPr fontId="7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2021-05-13T00:43:30Z</dcterms:modified>
</cp:coreProperties>
</file>