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erente\Desktop\"/>
    </mc:Choice>
  </mc:AlternateContent>
  <bookViews>
    <workbookView xWindow="0" yWindow="0" windowWidth="20535" windowHeight="6960" activeTab="3"/>
  </bookViews>
  <sheets>
    <sheet name="REGISTRO GENERAL ACTUAL" sheetId="4" r:id="rId1"/>
    <sheet name="Respaldo Registro propuesto" sheetId="2" r:id="rId2"/>
    <sheet name="Respaldo 1" sheetId="3" r:id="rId3"/>
    <sheet name="Indicadores"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0" i="4" l="1"/>
  <c r="C211" i="4" s="1"/>
  <c r="X203" i="4"/>
  <c r="X202" i="4"/>
  <c r="X200" i="4"/>
  <c r="X199" i="4"/>
  <c r="X198" i="4"/>
  <c r="X197" i="4"/>
  <c r="X196" i="4"/>
  <c r="X195" i="4"/>
  <c r="X194" i="4"/>
  <c r="X193" i="4"/>
  <c r="O192" i="4"/>
  <c r="X192" i="4" s="1"/>
  <c r="X191" i="4"/>
  <c r="X190" i="4"/>
  <c r="X189" i="4"/>
  <c r="X188" i="4"/>
  <c r="X187" i="4"/>
  <c r="X186" i="4"/>
  <c r="X185" i="4"/>
  <c r="X184" i="4"/>
  <c r="X183" i="4"/>
  <c r="X182" i="4"/>
  <c r="X181" i="4"/>
  <c r="X180" i="4"/>
  <c r="X179" i="4"/>
  <c r="X178" i="4"/>
  <c r="X177" i="4"/>
  <c r="X176" i="4"/>
  <c r="X175" i="4"/>
  <c r="X174" i="4"/>
  <c r="X173" i="4"/>
  <c r="X172" i="4"/>
  <c r="X171" i="4"/>
  <c r="X170" i="4"/>
  <c r="X169" i="4"/>
  <c r="X167" i="4"/>
  <c r="O167" i="4"/>
  <c r="X166" i="4"/>
  <c r="O165" i="4"/>
  <c r="X165" i="4" s="1"/>
  <c r="X164" i="4"/>
  <c r="X163" i="4"/>
  <c r="O162" i="4"/>
  <c r="N162" i="4"/>
  <c r="X161" i="4"/>
  <c r="O161" i="4"/>
  <c r="O160" i="4"/>
  <c r="X160" i="4" s="1"/>
  <c r="X159" i="4"/>
  <c r="O158" i="4"/>
  <c r="X158" i="4" s="1"/>
  <c r="N158" i="4"/>
  <c r="N157" i="4"/>
  <c r="X157" i="4" s="1"/>
  <c r="X156" i="4"/>
  <c r="O155" i="4"/>
  <c r="X155" i="4" s="1"/>
  <c r="O154" i="4"/>
  <c r="X154" i="4" s="1"/>
  <c r="O153" i="4"/>
  <c r="N153" i="4"/>
  <c r="O152" i="4"/>
  <c r="X152" i="4" s="1"/>
  <c r="X151" i="4"/>
  <c r="N151" i="4"/>
  <c r="O150" i="4"/>
  <c r="X150" i="4" s="1"/>
  <c r="X149" i="4"/>
  <c r="O149" i="4"/>
  <c r="X148" i="4"/>
  <c r="O147" i="4"/>
  <c r="X147" i="4" s="1"/>
  <c r="O146" i="4"/>
  <c r="X146" i="4" s="1"/>
  <c r="N146" i="4"/>
  <c r="X145" i="4"/>
  <c r="O144" i="4"/>
  <c r="X144" i="4" s="1"/>
  <c r="O143" i="4"/>
  <c r="X143" i="4" s="1"/>
  <c r="O142" i="4"/>
  <c r="X142" i="4" s="1"/>
  <c r="O141" i="4"/>
  <c r="X141" i="4" s="1"/>
  <c r="X140" i="4"/>
  <c r="X139" i="4"/>
  <c r="O138" i="4"/>
  <c r="X138" i="4" s="1"/>
  <c r="X137" i="4"/>
  <c r="O136" i="4"/>
  <c r="X136" i="4" s="1"/>
  <c r="X135" i="4"/>
  <c r="O135" i="4"/>
  <c r="X134" i="4"/>
  <c r="X133" i="4"/>
  <c r="X132" i="4"/>
  <c r="O132" i="4"/>
  <c r="O131" i="4"/>
  <c r="X131" i="4" s="1"/>
  <c r="X130" i="4"/>
  <c r="O129" i="4"/>
  <c r="X129" i="4" s="1"/>
  <c r="O128" i="4"/>
  <c r="X128" i="4" s="1"/>
  <c r="O127" i="4"/>
  <c r="X127" i="4" s="1"/>
  <c r="O126" i="4"/>
  <c r="X126" i="4" s="1"/>
  <c r="X125" i="4"/>
  <c r="O124" i="4"/>
  <c r="X124" i="4" s="1"/>
  <c r="X123" i="4"/>
  <c r="O122" i="4"/>
  <c r="X122" i="4" s="1"/>
  <c r="O121" i="4"/>
  <c r="X121" i="4" s="1"/>
  <c r="O120" i="4"/>
  <c r="X120" i="4" s="1"/>
  <c r="O119" i="4"/>
  <c r="X119" i="4" s="1"/>
  <c r="O118" i="4"/>
  <c r="X118" i="4" s="1"/>
  <c r="O117" i="4"/>
  <c r="X117" i="4" s="1"/>
  <c r="O116" i="4"/>
  <c r="X116" i="4" s="1"/>
  <c r="X115" i="4"/>
  <c r="O114" i="4"/>
  <c r="X114" i="4" s="1"/>
  <c r="X113" i="4"/>
  <c r="O112" i="4"/>
  <c r="X112" i="4" s="1"/>
  <c r="X111" i="4"/>
  <c r="O110" i="4"/>
  <c r="X110" i="4" s="1"/>
  <c r="X109" i="4"/>
  <c r="O109" i="4"/>
  <c r="O108" i="4"/>
  <c r="N108" i="4"/>
  <c r="X107" i="4"/>
  <c r="X106" i="4"/>
  <c r="O105" i="4"/>
  <c r="X105" i="4" s="1"/>
  <c r="X104" i="4"/>
  <c r="O103" i="4"/>
  <c r="N103" i="4"/>
  <c r="X102" i="4"/>
  <c r="O101" i="4"/>
  <c r="X101" i="4" s="1"/>
  <c r="O100" i="4"/>
  <c r="X100" i="4" s="1"/>
  <c r="X99" i="4"/>
  <c r="O99" i="4"/>
  <c r="X98" i="4"/>
  <c r="X97" i="4"/>
  <c r="X96" i="4"/>
  <c r="O95" i="4"/>
  <c r="X95" i="4" s="1"/>
  <c r="X94" i="4"/>
  <c r="O93" i="4"/>
  <c r="X93" i="4" s="1"/>
  <c r="O92" i="4"/>
  <c r="X92" i="4" s="1"/>
  <c r="O91" i="4"/>
  <c r="X91" i="4" s="1"/>
  <c r="X90" i="4"/>
  <c r="O89" i="4"/>
  <c r="X89" i="4" s="1"/>
  <c r="O88" i="4"/>
  <c r="X88" i="4" s="1"/>
  <c r="O87" i="4"/>
  <c r="N87" i="4"/>
  <c r="O86" i="4"/>
  <c r="X86" i="4" s="1"/>
  <c r="X85" i="4"/>
  <c r="X84" i="4"/>
  <c r="O83" i="4"/>
  <c r="X83" i="4" s="1"/>
  <c r="X82" i="4"/>
  <c r="O82" i="4"/>
  <c r="O81" i="4"/>
  <c r="X81" i="4" s="1"/>
  <c r="X80" i="4"/>
  <c r="X79" i="4"/>
  <c r="O78" i="4"/>
  <c r="X78" i="4" s="1"/>
  <c r="O77" i="4"/>
  <c r="X77" i="4" s="1"/>
  <c r="O76" i="4"/>
  <c r="X76" i="4" s="1"/>
  <c r="O75" i="4"/>
  <c r="N75" i="4"/>
  <c r="O74" i="4"/>
  <c r="X74" i="4" s="1"/>
  <c r="O73" i="4"/>
  <c r="X73" i="4" s="1"/>
  <c r="O72" i="4"/>
  <c r="X72" i="4" s="1"/>
  <c r="X71" i="4"/>
  <c r="O70" i="4"/>
  <c r="X70" i="4" s="1"/>
  <c r="O69" i="4"/>
  <c r="X69" i="4" s="1"/>
  <c r="X68" i="4"/>
  <c r="O67" i="4"/>
  <c r="X67" i="4" s="1"/>
  <c r="O66" i="4"/>
  <c r="X66" i="4" s="1"/>
  <c r="X65" i="4"/>
  <c r="O64" i="4"/>
  <c r="X64" i="4" s="1"/>
  <c r="N64" i="4"/>
  <c r="O63" i="4"/>
  <c r="X63" i="4" s="1"/>
  <c r="O62" i="4"/>
  <c r="X62" i="4" s="1"/>
  <c r="O61" i="4"/>
  <c r="X61" i="4" s="1"/>
  <c r="O60" i="4"/>
  <c r="X60" i="4" s="1"/>
  <c r="O59" i="4"/>
  <c r="X59" i="4" s="1"/>
  <c r="O58" i="4"/>
  <c r="N58" i="4"/>
  <c r="O57" i="4"/>
  <c r="X57" i="4" s="1"/>
  <c r="O56" i="4"/>
  <c r="X56" i="4" s="1"/>
  <c r="X55" i="4"/>
  <c r="O54" i="4"/>
  <c r="N54" i="4"/>
  <c r="X53" i="4"/>
  <c r="O52" i="4"/>
  <c r="X52" i="4" s="1"/>
  <c r="O51" i="4"/>
  <c r="X51" i="4" s="1"/>
  <c r="O50" i="4"/>
  <c r="X50" i="4" s="1"/>
  <c r="O49" i="4"/>
  <c r="X49" i="4" s="1"/>
  <c r="X48" i="4"/>
  <c r="O47" i="4"/>
  <c r="N47" i="4"/>
  <c r="X46" i="4"/>
  <c r="X45" i="4"/>
  <c r="O45" i="4"/>
  <c r="O44" i="4"/>
  <c r="X44" i="4" s="1"/>
  <c r="X43" i="4"/>
  <c r="O42" i="4"/>
  <c r="X42" i="4" s="1"/>
  <c r="X41" i="4"/>
  <c r="O40" i="4"/>
  <c r="X40" i="4" s="1"/>
  <c r="X39" i="4"/>
  <c r="O38" i="4"/>
  <c r="X38" i="4" s="1"/>
  <c r="X37" i="4"/>
  <c r="O36" i="4"/>
  <c r="X36" i="4" s="1"/>
  <c r="O35" i="4"/>
  <c r="X35" i="4" s="1"/>
  <c r="O34" i="4"/>
  <c r="X34" i="4" s="1"/>
  <c r="O33" i="4"/>
  <c r="N33" i="4"/>
  <c r="X33" i="4" s="1"/>
  <c r="X32" i="4"/>
  <c r="X31" i="4"/>
  <c r="O30" i="4"/>
  <c r="X30" i="4" s="1"/>
  <c r="X29" i="4"/>
  <c r="X28" i="4"/>
  <c r="O28" i="4"/>
  <c r="X27" i="4"/>
  <c r="X26" i="4"/>
  <c r="O25" i="4"/>
  <c r="N25" i="4"/>
  <c r="X24" i="4"/>
  <c r="O23" i="4"/>
  <c r="N23" i="4"/>
  <c r="X22" i="4"/>
  <c r="X21" i="4"/>
  <c r="O20" i="4"/>
  <c r="N20" i="4"/>
  <c r="X19" i="4"/>
  <c r="O18" i="4"/>
  <c r="N18" i="4"/>
  <c r="X18" i="4" s="1"/>
  <c r="O17" i="4"/>
  <c r="N17" i="4"/>
  <c r="O16" i="4"/>
  <c r="X16" i="4" s="1"/>
  <c r="X15" i="4"/>
  <c r="X14" i="4"/>
  <c r="O13" i="4"/>
  <c r="X13" i="4" s="1"/>
  <c r="O12" i="4"/>
  <c r="N12" i="4"/>
  <c r="X12" i="4" s="1"/>
  <c r="O11" i="4"/>
  <c r="X11" i="4" s="1"/>
  <c r="N9" i="4"/>
  <c r="E6" i="4"/>
  <c r="E7" i="4" s="1"/>
  <c r="B6" i="4"/>
  <c r="B7" i="4" s="1"/>
  <c r="G4" i="4"/>
  <c r="O26" i="2"/>
  <c r="O25" i="2"/>
  <c r="O24" i="2"/>
  <c r="O23" i="2"/>
  <c r="O22" i="2"/>
  <c r="O21" i="2"/>
  <c r="O20" i="2"/>
  <c r="O19" i="2"/>
  <c r="O18" i="2"/>
  <c r="O17" i="2"/>
  <c r="O16" i="2"/>
  <c r="O15" i="2"/>
  <c r="O14" i="2"/>
  <c r="O13" i="2"/>
  <c r="O12" i="2"/>
  <c r="E8" i="4" l="1"/>
  <c r="E9" i="4" s="1"/>
  <c r="G9" i="4" s="1"/>
  <c r="X58" i="4"/>
  <c r="X75" i="4"/>
  <c r="X87" i="4"/>
  <c r="X108" i="4"/>
  <c r="X47" i="4"/>
  <c r="X54" i="4"/>
  <c r="X17" i="4"/>
  <c r="X103" i="4"/>
  <c r="X25" i="4"/>
  <c r="X162" i="4"/>
  <c r="X20" i="4"/>
  <c r="X23" i="4"/>
  <c r="X153" i="4"/>
  <c r="F9" i="1"/>
  <c r="P9" i="1"/>
  <c r="K9" i="1"/>
  <c r="P8" i="1"/>
  <c r="K8" i="1"/>
  <c r="F8" i="1"/>
  <c r="P7" i="1"/>
  <c r="K7" i="1"/>
  <c r="F7" i="1"/>
</calcChain>
</file>

<file path=xl/sharedStrings.xml><?xml version="1.0" encoding="utf-8"?>
<sst xmlns="http://schemas.openxmlformats.org/spreadsheetml/2006/main" count="1801" uniqueCount="1275">
  <si>
    <t xml:space="preserve">Indicadores </t>
  </si>
  <si>
    <t xml:space="preserve">Ventas nuevas </t>
  </si>
  <si>
    <t xml:space="preserve">Ventas antiguas </t>
  </si>
  <si>
    <t xml:space="preserve">Monto de ventas nuevas </t>
  </si>
  <si>
    <t>Operación</t>
  </si>
  <si>
    <t xml:space="preserve">VENTAS </t>
  </si>
  <si>
    <t>OCTUBRE</t>
  </si>
  <si>
    <t>NOVIEMBRE</t>
  </si>
  <si>
    <t xml:space="preserve"> 30 oct - 3 nov</t>
  </si>
  <si>
    <t xml:space="preserve">NOVIEMBRE </t>
  </si>
  <si>
    <t xml:space="preserve">Semanal </t>
  </si>
  <si>
    <t>Quincenal</t>
  </si>
  <si>
    <t xml:space="preserve">Mensual </t>
  </si>
  <si>
    <t xml:space="preserve">Fechas </t>
  </si>
  <si>
    <t>TOTAL</t>
  </si>
  <si>
    <t>inicio</t>
  </si>
  <si>
    <t>Fin</t>
  </si>
  <si>
    <t>6 nov - 10 nov</t>
  </si>
  <si>
    <t>13 nov - 17 nov</t>
  </si>
  <si>
    <t>20 nov - 24 nov</t>
  </si>
  <si>
    <t>27 nov - 1 dic</t>
  </si>
  <si>
    <t>4 dic - 8 dic</t>
  </si>
  <si>
    <t>11 dic - 15 dic</t>
  </si>
  <si>
    <t>18 dic - 22 dic</t>
  </si>
  <si>
    <t>REPORTES</t>
  </si>
  <si>
    <t xml:space="preserve">DATOS </t>
  </si>
  <si>
    <t>ADMINISTRACIÓN</t>
  </si>
  <si>
    <t>REGISTRO GENERAL</t>
  </si>
  <si>
    <t>Buscar</t>
  </si>
  <si>
    <t>Fecha</t>
  </si>
  <si>
    <t>Nombre</t>
  </si>
  <si>
    <t xml:space="preserve">Teléfonos </t>
  </si>
  <si>
    <t>EMAIL</t>
  </si>
  <si>
    <t>Trabajo</t>
  </si>
  <si>
    <t>CARRERA</t>
  </si>
  <si>
    <t>UNIVERIDAD</t>
  </si>
  <si>
    <t>Donde enteró</t>
  </si>
  <si>
    <t xml:space="preserve"> Próxima entrega</t>
  </si>
  <si>
    <t>Asesor</t>
  </si>
  <si>
    <t>Estado</t>
  </si>
  <si>
    <t>Requerimientos</t>
  </si>
  <si>
    <t xml:space="preserve">Total </t>
  </si>
  <si>
    <t>Suma de abonos</t>
  </si>
  <si>
    <t>Saldo</t>
  </si>
  <si>
    <t>Observaciones</t>
  </si>
  <si>
    <t>Por cobrar</t>
  </si>
  <si>
    <t>fecha del primer abono</t>
  </si>
  <si>
    <t>Jeaneth Celi</t>
  </si>
  <si>
    <t xml:space="preserve">0999977914 / 3195006 </t>
  </si>
  <si>
    <t>jeanneth-celi@hotmail.com</t>
  </si>
  <si>
    <t xml:space="preserve">Analisis evasión tributaria a través de paraisos fiscales </t>
  </si>
  <si>
    <t>Finanzas</t>
  </si>
  <si>
    <t>U Central</t>
  </si>
  <si>
    <t>Tema de tesis, luego seguir el plan// Entregado via correo electronico el tema de tesis// aprobacion del tema realizada; se requiere el plan de tesis borrador jueves 05 octubre a la tarde.// revision por parte del tutor hacer cambios</t>
  </si>
  <si>
    <t>Luis burbano</t>
  </si>
  <si>
    <t>0900864075</t>
  </si>
  <si>
    <t>Luis Burbano &lt;luis393@hotmail.es&gt;</t>
  </si>
  <si>
    <t>EFECTOS DE LA ELIMINACIÓN DEL 40% DEL APORTE ESTATAL SOBRE LA SOSTENIBILIDAD ACTUARIAL DEL SEGURO DE PENSIONES DEL INSTITUTO ECUATORIANO DE SEGURIDAD SOCIAL (IESS)</t>
  </si>
  <si>
    <t>Economía</t>
  </si>
  <si>
    <t>U Catolica</t>
  </si>
  <si>
    <t>Realizar plan de tesis con marco teorico</t>
  </si>
  <si>
    <t>Mauricio Samaniego</t>
  </si>
  <si>
    <t>09844651001</t>
  </si>
  <si>
    <t>Mauricio Samaniego &lt;renmau25@yahoo.com&gt;</t>
  </si>
  <si>
    <t>OPTIMIZACION DE PROCESOS EN LA PRODUCCION DE HELADOS EN LA EMPRESA COQUEIROS EN EL SECTOR CENTRO NORTE DE QUITO</t>
  </si>
  <si>
    <t>administracion</t>
  </si>
  <si>
    <t>U. Central</t>
  </si>
  <si>
    <t>Realizar tema financiero según indicaciones // rehacer el capitulo V procesos en base a lo conversado//</t>
  </si>
  <si>
    <t>Magali Bonilla</t>
  </si>
  <si>
    <t>0998033484</t>
  </si>
  <si>
    <t>Proyecto integrador bebedero</t>
  </si>
  <si>
    <t>Tecnologia Saneamiento Ambiental</t>
  </si>
  <si>
    <t>EPN</t>
  </si>
  <si>
    <t>p</t>
  </si>
  <si>
    <t xml:space="preserve">Realizar PAPER 7 hojas en base a la tesis presentada, en la tesis realizar correciones APA </t>
  </si>
  <si>
    <t>Johanna Almeida</t>
  </si>
  <si>
    <t>0984774862</t>
  </si>
  <si>
    <t>joha_almeida89@hotmail.com</t>
  </si>
  <si>
    <t xml:space="preserve">Análisis de casos financieros </t>
  </si>
  <si>
    <t>Maestria en finanzas</t>
  </si>
  <si>
    <t>U Rioja</t>
  </si>
  <si>
    <t>Desarrollar los casos, seguir el número de hojas indicadas, pago previo a la entrega// se entrego los casos, la clienta no esta satisfecha con el resultado de la evaluacion, se envio una constestacion al profesor considerando algunos detalles de la calificacion//</t>
  </si>
  <si>
    <t>0984774863</t>
  </si>
  <si>
    <t>0984774864</t>
  </si>
  <si>
    <t>0984774865</t>
  </si>
  <si>
    <t>0984774866</t>
  </si>
  <si>
    <t>0984774867</t>
  </si>
  <si>
    <t>0984774868</t>
  </si>
  <si>
    <t>0984774869</t>
  </si>
  <si>
    <t>0984774870</t>
  </si>
  <si>
    <t>0984774871</t>
  </si>
  <si>
    <t>0984774872</t>
  </si>
  <si>
    <t xml:space="preserve">Clientes nuevos </t>
  </si>
  <si>
    <t>Abono realizado</t>
  </si>
  <si>
    <t>Fecha de abono realizado</t>
  </si>
  <si>
    <t>Cliente que realizó el abono</t>
  </si>
  <si>
    <t>Valor</t>
  </si>
  <si>
    <t>$$$$</t>
  </si>
  <si>
    <t xml:space="preserve">Clientes antiguos </t>
  </si>
  <si>
    <t>Cantidad de clientes nuevos</t>
  </si>
  <si>
    <t>Numero de abonos nuevos</t>
  </si>
  <si>
    <t>Cantidad de clientes antiguos</t>
  </si>
  <si>
    <t>Numero de abonos antiguos</t>
  </si>
  <si>
    <t>Ingresos clientes nuevos</t>
  </si>
  <si>
    <t>suma de abonos clientes nuevos</t>
  </si>
  <si>
    <t>Ingresos clientes antiguos</t>
  </si>
  <si>
    <t>suma de abonos clientes antiguos</t>
  </si>
  <si>
    <t>Total ingresos del período</t>
  </si>
  <si>
    <t>Suma de los 2</t>
  </si>
  <si>
    <t>Campo</t>
  </si>
  <si>
    <t>Descripción</t>
  </si>
  <si>
    <t>Tipo</t>
  </si>
  <si>
    <t>Indicaciones adicionales</t>
  </si>
  <si>
    <t>Nombre completo del estudiante</t>
  </si>
  <si>
    <t xml:space="preserve">Texto </t>
  </si>
  <si>
    <t>Teléfonos</t>
  </si>
  <si>
    <t>Teléfonos del cliente</t>
  </si>
  <si>
    <t xml:space="preserve"> puede ser más de uno como texto</t>
  </si>
  <si>
    <t>Mail</t>
  </si>
  <si>
    <t>mail completo, puede ser más de uno con comas</t>
  </si>
  <si>
    <t>mail</t>
  </si>
  <si>
    <t>Control de mail</t>
  </si>
  <si>
    <t>Tema del trabajo</t>
  </si>
  <si>
    <t>El tema requerido del trabajo</t>
  </si>
  <si>
    <t>Carrera</t>
  </si>
  <si>
    <t xml:space="preserve">Texto, se compara con otros </t>
  </si>
  <si>
    <t>Universidad</t>
  </si>
  <si>
    <t>Donde se enteró</t>
  </si>
  <si>
    <t xml:space="preserve">Donde se enteró de nosotros </t>
  </si>
  <si>
    <t>Lista</t>
  </si>
  <si>
    <t>Seleccionable de lista</t>
  </si>
  <si>
    <t>Fecha de información</t>
  </si>
  <si>
    <t>Fecha en la que se ingresan los datos por primera vez</t>
  </si>
  <si>
    <t>No ingresable, Automático</t>
  </si>
  <si>
    <t>Fecha de inicio</t>
  </si>
  <si>
    <t>Fecha en la que inicia el proceso el estudiante, fecha del primer abono</t>
  </si>
  <si>
    <t xml:space="preserve">Fecha de entrega </t>
  </si>
  <si>
    <t>Fecha ingresada en la que se entregará el trabajo</t>
  </si>
  <si>
    <t>Asesor que va a desarrollar el trabajo</t>
  </si>
  <si>
    <t>Estado del trabajo que se está realizando</t>
  </si>
  <si>
    <t xml:space="preserve">Requerimientos </t>
  </si>
  <si>
    <t>Explicación de lo que se va a realizar cada vez, existen muchos requerimientos por cada trabajo que se van ingresando</t>
  </si>
  <si>
    <t>Tabla</t>
  </si>
  <si>
    <t>Se va ingresando varios para el mismo cliente, se va ingresando con la fecha de requerimiento</t>
  </si>
  <si>
    <t>Total</t>
  </si>
  <si>
    <t>Total de pago que se realizará</t>
  </si>
  <si>
    <t xml:space="preserve">Ingresable Valor sin decimales </t>
  </si>
  <si>
    <t>Abono</t>
  </si>
  <si>
    <t>Lo que va abonando el cliente</t>
  </si>
  <si>
    <t xml:space="preserve">Saldo </t>
  </si>
  <si>
    <t>El saldo que queda por cancelar del total menos abono</t>
  </si>
  <si>
    <t xml:space="preserve">Observaciones </t>
  </si>
  <si>
    <t>Texto adicional que se requiera ingresar</t>
  </si>
  <si>
    <t>Activo</t>
  </si>
  <si>
    <t xml:space="preserve">Si el cliente se encuentra o no activo </t>
  </si>
  <si>
    <t>Booleano</t>
  </si>
  <si>
    <t>Activo o no activo,permite presentar al cliente en registro general</t>
  </si>
  <si>
    <t>Pago</t>
  </si>
  <si>
    <t xml:space="preserve">Urgente </t>
  </si>
  <si>
    <t>Debe cancelar previo a la entrega</t>
  </si>
  <si>
    <t xml:space="preserve">TOTAL </t>
  </si>
  <si>
    <t>TARJETA</t>
  </si>
  <si>
    <t>Asignado</t>
  </si>
  <si>
    <t>DIFERIDO A (meses)</t>
  </si>
  <si>
    <t>PORCENTAJE</t>
  </si>
  <si>
    <t>Trabajando</t>
  </si>
  <si>
    <t>EFECTIVO</t>
  </si>
  <si>
    <t xml:space="preserve">Listo por revisar </t>
  </si>
  <si>
    <t xml:space="preserve">SIN IVA </t>
  </si>
  <si>
    <t>IVA</t>
  </si>
  <si>
    <t>Avance asesor listo, falta hacer</t>
  </si>
  <si>
    <t>Listo por pagar/enviar</t>
  </si>
  <si>
    <t xml:space="preserve">VALOR DIFERIDO </t>
  </si>
  <si>
    <t>Pendiente para trabajar luego</t>
  </si>
  <si>
    <t>Cuota mensual</t>
  </si>
  <si>
    <t>Observaciones entregas</t>
  </si>
  <si>
    <t xml:space="preserve">Abono </t>
  </si>
  <si>
    <t>Ab1</t>
  </si>
  <si>
    <t>Ab2</t>
  </si>
  <si>
    <t>Ab3</t>
  </si>
  <si>
    <t>Ab4</t>
  </si>
  <si>
    <t xml:space="preserve">Tania Huertas </t>
  </si>
  <si>
    <t xml:space="preserve">0984009459 / 032413563 </t>
  </si>
  <si>
    <t>thuertas@hotmail.es</t>
  </si>
  <si>
    <t xml:space="preserve">Modelos </t>
  </si>
  <si>
    <t xml:space="preserve">Doctorado en ciencias </t>
  </si>
  <si>
    <t xml:space="preserve">Universidad de Matanzas Cuba </t>
  </si>
  <si>
    <t>Acabar la tesis</t>
  </si>
  <si>
    <t>JE</t>
  </si>
  <si>
    <t>. Desarrollo y revisión tesis completa. Carpeta completa con información. Darle prioridad a artículos (2). Avance inicial de cap I (hilo conductor) //Artículos</t>
  </si>
  <si>
    <t xml:space="preserve">Andres Salas </t>
  </si>
  <si>
    <t xml:space="preserve">0992765934 / 3406492 </t>
  </si>
  <si>
    <t>assv20@gmail.com</t>
  </si>
  <si>
    <t xml:space="preserve">Guia virtual, audio guía para el museo de la ciudad  </t>
  </si>
  <si>
    <t xml:space="preserve">Adminiostración empresas hoteleras </t>
  </si>
  <si>
    <t>UTPL</t>
  </si>
  <si>
    <t>Revisar lo realizado por Christian y estructurar, hacer parte y enviar a hacer</t>
  </si>
  <si>
    <t>JV</t>
  </si>
  <si>
    <t>Desarrollar el tema de tesis, solo tema 1 día. Luego el plan de tesis completo en base a la guía física y el archivo digital  // Hacer el plan de tesis en base a los requerimientos (digital) // Desarrollo de caso indicado en el mail // Correcciones del archivo digital // Hacer el marco teórico con indicaciones del plan y diagnóstico // Correcciones indicadas en el archivo digital y acabar la tesis con el avance del capítulo final</t>
  </si>
  <si>
    <t xml:space="preserve"> </t>
  </si>
  <si>
    <t>Ana Ibeth Tamayo García (1803528767)</t>
  </si>
  <si>
    <t>0987103088</t>
  </si>
  <si>
    <t>ibethtamayo11@gmail.com</t>
  </si>
  <si>
    <t>Experiencias de SENAGUA</t>
  </si>
  <si>
    <t xml:space="preserve">Especialización en </t>
  </si>
  <si>
    <t>IAEN</t>
  </si>
  <si>
    <t>Revisar</t>
  </si>
  <si>
    <t>M</t>
  </si>
  <si>
    <t>Hacer el trabajo completo, el plan está listo en base a los formatos. Leer instructivo pag 19</t>
  </si>
  <si>
    <t>A la entrega del primer borrador el pago total, se puede hacer un avance parcial de 1 proyecto, no de más</t>
  </si>
  <si>
    <t xml:space="preserve">Fernando Herrera </t>
  </si>
  <si>
    <t xml:space="preserve">0984635766 / </t>
  </si>
  <si>
    <t>fernando_javierh@hotmail.com</t>
  </si>
  <si>
    <t xml:space="preserve">Eficiencia rotocolo AODV sebre redes MANET </t>
  </si>
  <si>
    <t>Eficiencia del protocolo AODV</t>
  </si>
  <si>
    <t>50% pendiente revisión del estudiante y luego parafrasear bien</t>
  </si>
  <si>
    <t>V</t>
  </si>
  <si>
    <t xml:space="preserve">Haer el capítulo teórico, unas 45 hojas o más. En base al plan, leer bien el plan para ver el enfoque. Indica que en el AODV se utiliza bajo el estandar RFC, está ahí la bibliografía en el plan. Utilizar en lo posible de libros, artículos o si mismo es requerido de información pero valida//hablar con Javier sobre el tema OJO </t>
  </si>
  <si>
    <t>28-09-17 dep Pich</t>
  </si>
  <si>
    <t xml:space="preserve">Luis Herrera </t>
  </si>
  <si>
    <t xml:space="preserve">0992617369 / </t>
  </si>
  <si>
    <t>luisartre88@hotmail.com</t>
  </si>
  <si>
    <t>Metodologia de analisis del discurso. Comunicación en crisis</t>
  </si>
  <si>
    <t>Maestria Comunicación</t>
  </si>
  <si>
    <t xml:space="preserve">U Austral </t>
  </si>
  <si>
    <t>E</t>
  </si>
  <si>
    <t>Desarrollo completo. Iniciar Problema, objetivos, marco teórico, formato pendiente 60 - 80 hojas // Hacer las correcciones de la tesis y marco teórico, avanzar metodología</t>
  </si>
  <si>
    <t>Santiago Tarapues</t>
  </si>
  <si>
    <t xml:space="preserve">0995042610 / </t>
  </si>
  <si>
    <t xml:space="preserve">santiagoandrest@hotmail.com </t>
  </si>
  <si>
    <t xml:space="preserve">Evaluacion impacto politicas hospitales </t>
  </si>
  <si>
    <t xml:space="preserve">Gestion de tiesgos de desastres </t>
  </si>
  <si>
    <t>UASB</t>
  </si>
  <si>
    <t>Hacer lo que falta de lo que realizó Christian</t>
  </si>
  <si>
    <t>J</t>
  </si>
  <si>
    <t>Avance inicial en base a información que entregan  // Hacer las correcciones del archivo, revisar un poco la historia de resoluciones internacionales, nacionales que llevaron a la implementación de la política. Hacer los formatos de encuestas y entrevistas. Profundizar un poco sobre la forma de la evaluación de hospitales seguros. Utilizar info de carpeta: INFO HOSPITALES SEGUROS // Avanzar establecer la metodología que se va a aplicar hasta el final de la tesis: tamaño de muestra, seleccionar los hospitales que se analizarán, seguir los parámetros de pertinencia del estudio y avanzar // Integrar en trabajo las inclusiones del mail último // Correcciones indicadas en el último archivo // HAcer las correcciones que indica en el último archivo digital  // Correcciones del digital, haciendo uso del material entregado</t>
  </si>
  <si>
    <t xml:space="preserve">Victor Bonilla </t>
  </si>
  <si>
    <t xml:space="preserve">0997805538 / 03 2982274 </t>
  </si>
  <si>
    <t xml:space="preserve">clasicorock@yahoo.es </t>
  </si>
  <si>
    <t>Arquitectura</t>
  </si>
  <si>
    <t>Ucatolica</t>
  </si>
  <si>
    <t>1,5 Revisar última parte, asignar si es necesario</t>
  </si>
  <si>
    <t>Hacer tesis completa con información existente capítulo II parafraseare todo o rehacer. // Hacer las correcciones que se indican en el archivo digital y en el físico. Revisar la tesis de referencia sobre lo que propone de políticas públicas (ordenanzas) e incluir ya algo de eso. Integrar los puntos de catastro e información más específica del sector que tiene que ser entregada. Revisar nuevamente antiplagio con lo que ya se ha corregido.// hay temas por corregir pero hay un detalle sobre el cheque... ojo</t>
  </si>
  <si>
    <t>28-09-2017 Cheque bc pichincha para cobro 12 oct</t>
  </si>
  <si>
    <t xml:space="preserve">Patricia Crespo </t>
  </si>
  <si>
    <t xml:space="preserve"> 09 99909050  3341095 </t>
  </si>
  <si>
    <t>dpaty10@hotmail.com</t>
  </si>
  <si>
    <t>análisis tributario en la introducción de las franquicias en el ecuador</t>
  </si>
  <si>
    <t xml:space="preserve">Gerencia empresarial </t>
  </si>
  <si>
    <t>Hacer los temas de tesis con las indicaciones en físico // Desarrollar el plan de tesis en base al nuevo tema de la U Andina (en físico) // Hacer primer avance de la tesis // Correcciones que indica en el digital / Correcciones en digital // Correcciones del digital  // Correcciones de la tesis considerando los últimos puntos (digital). Hacer todo con chicago revisar bien que quede listo el formato</t>
  </si>
  <si>
    <t>Depósito 29-09 pichincha</t>
  </si>
  <si>
    <t xml:space="preserve">Mireya Holguín </t>
  </si>
  <si>
    <t>Mireya Holguin &lt;holguin_mireya@yahoo.es&gt;</t>
  </si>
  <si>
    <t>Analisis reforma educativa en Ecuador</t>
  </si>
  <si>
    <t>Emaestria en Economia</t>
  </si>
  <si>
    <t>JEC</t>
  </si>
  <si>
    <t>Hacer primer avance de la tesis, revisar todo y hacer con detalle para la maestría // Avanzar ver lo que se pueda, pendiente información del curriculum clasificado por entregar, avanzar lo que se pueda  // Correcciones del mail y acabar la tesis // Correcciones del mail // Hacer las correcciones que pide en el pdf (digital)// se realizo las corrreciones y modifaciones del caso</t>
  </si>
  <si>
    <t>Johana Almeida</t>
  </si>
  <si>
    <t>dos trabajos finanzas</t>
  </si>
  <si>
    <t xml:space="preserve">Finanzas </t>
  </si>
  <si>
    <t>U. Rioja</t>
  </si>
  <si>
    <t xml:space="preserve">Se realizo los dos trabajos, fueron enviados el 02 de octubre </t>
  </si>
  <si>
    <t>Victor Montaluisa</t>
  </si>
  <si>
    <t>0995869658 /</t>
  </si>
  <si>
    <t>vmontaluisa@gmail.com, mevillagranv@hotmail.com</t>
  </si>
  <si>
    <t>Calidad en procesos instituciones públicas</t>
  </si>
  <si>
    <t>Maestria en calidad y productividad</t>
  </si>
  <si>
    <t>Hacer el capítulo 1, marco tórico y la base de la metodología, ayudarle a hacer el avance de la parte de la investigación. Luego seguir con la tesis completa// enviado el documento hasta la metodologia, el cliente manifiesta que ha sido aprobado la prorroga tenia que venir el viernes 13, no vino. llamar//</t>
  </si>
  <si>
    <t>28-09-17 tarjeta diners</t>
  </si>
  <si>
    <t>Al siguiente avance que vaya compensando el trabajo, un segundo abono</t>
  </si>
  <si>
    <t xml:space="preserve">Leonor Valle </t>
  </si>
  <si>
    <t xml:space="preserve">0995038734 / 3950500 ex 4144 </t>
  </si>
  <si>
    <t xml:space="preserve">leo_val@hotmail.com </t>
  </si>
  <si>
    <t>Talento humano y su relación con el crecimiento CERES</t>
  </si>
  <si>
    <t xml:space="preserve">Maestría en gerencia empresarial </t>
  </si>
  <si>
    <t>VJ</t>
  </si>
  <si>
    <t>Hacer las correcciones del plan en el archivo "escaneo". // Correcciones del digital // Correcciones del digital, seguir avanzando con los resultados de la tesis completos, utilizar las encuestas y formatear todo.// revisado formatos, se consulta si se puede avanzar con el capitulo III, entregadas las encuestas. llamar; la cliente requiere que se realice el capitulo III en base a un pdf de responsabilidad social facilitado por el tutor sin embargo no se puede realizar todo el capitulo // Están realizadas las encuestas, desarrollar en función del artículo científico entregado</t>
  </si>
  <si>
    <t>$450 y dos pagos mas (1er avance 1 mes, otro 1 mes)</t>
  </si>
  <si>
    <t xml:space="preserve">Andrés Mogro </t>
  </si>
  <si>
    <t>0999705782 / 023200125</t>
  </si>
  <si>
    <t>amogro7@hotmail.com, vngr87@hotmail.com, gimogro@aduana.gob.ec</t>
  </si>
  <si>
    <t xml:space="preserve">Flores sin preferencias arancelarias </t>
  </si>
  <si>
    <t xml:space="preserve">Mestria relaciones internacionales </t>
  </si>
  <si>
    <t xml:space="preserve">IAEN </t>
  </si>
  <si>
    <t>recalde</t>
  </si>
  <si>
    <t>Revisar lo realizado por verónica y completar capítulo III</t>
  </si>
  <si>
    <t>J V</t>
  </si>
  <si>
    <t xml:space="preserve">Rehacer el plan de tesis, revisar las observaciones del tutor anteriores y el audio. Ser muy detalloso, trabajar en el archivo entregado (mala experiencia con otros anteriormente) // Correcciones del mail // ultimas correccines del mail // Hacer las correcciones del mail y el primer avance de la tesis // Correcciones en el archivo digital, encuestas orientadas a los floricultores y a expertos, expoflores y proecuador // HAcer las correcciones del último digital que se indica en la grabacion de audio, corregir con el formato del IAEN las citas principalmente // Correcciones pequeñas del último mail // Escuchar el audio indicado y revisar. luego hacer las correcciones del mail, con las estadísticas indicadas entregadas. // Correcciones del digital y del cuadernillo // Correcciones del mail// realizar las correciones del segundo capitulo// modificacion de los capitulos I, II Y III cambio de cuadros y sugerencias que quiere el tutor// </t>
  </si>
  <si>
    <t>m</t>
  </si>
  <si>
    <t>transferencia pichincha</t>
  </si>
  <si>
    <t xml:space="preserve">Monica Oscullo </t>
  </si>
  <si>
    <t xml:space="preserve">0997586763 / 2332284 </t>
  </si>
  <si>
    <t>mony.janeth@hotmail.com</t>
  </si>
  <si>
    <t>Maestría en gestión financiera</t>
  </si>
  <si>
    <t>Capítulo III Metodología y conclusiones , indicaciones cuaderno//avanzar desarrarrollo metodologia aceptada y revision de encuestas que va a enviar.</t>
  </si>
  <si>
    <t>Se le envió el método que se podría aplicar, aún no se avanza claramente,</t>
  </si>
  <si>
    <t>Pablo Enrique Riascos Barrazueta.</t>
  </si>
  <si>
    <t>0994867539 - (07)2720982</t>
  </si>
  <si>
    <t>pabloa80@hotmail.com</t>
  </si>
  <si>
    <t>Estudio financiero empresa</t>
  </si>
  <si>
    <t>Ingeniero Comercial</t>
  </si>
  <si>
    <t>Universidad del Azuay</t>
  </si>
  <si>
    <t>T</t>
  </si>
  <si>
    <t xml:space="preserve">Hacer el plan de tesis en base a la información enviada // Correcciones indicados en el archivo digital de observaciones// realizar modificaciones en el plan de tesis </t>
  </si>
  <si>
    <t>v - m</t>
  </si>
  <si>
    <t>Jonatan Guaman</t>
  </si>
  <si>
    <t>0986321391 / 062834740 /831366</t>
  </si>
  <si>
    <t>jonathanjaviergc@hotmail.com</t>
  </si>
  <si>
    <t xml:space="preserve">Concentración capital fginanciero estructura productiva </t>
  </si>
  <si>
    <t>Economia</t>
  </si>
  <si>
    <t>PUCE</t>
  </si>
  <si>
    <t>Hacer el primer avance de le tesis, luego continuar // Correcciones del archivo digital // Las tablas no poner copias, reducir el numero de gráficos de la asociación de bancos , revisar antiplagio, revisar manual de estilo, ordenado el respaldo // Hacer las correcciones que se solicitan (en físico) de forma</t>
  </si>
  <si>
    <t>Francisco Aleman</t>
  </si>
  <si>
    <t xml:space="preserve">0992402243 / 2923011 </t>
  </si>
  <si>
    <t>francisco.alemant@gmail.com</t>
  </si>
  <si>
    <t xml:space="preserve">Agricultura sustentable como modelo de gestión Gilsea investments </t>
  </si>
  <si>
    <t>Maestria en administración</t>
  </si>
  <si>
    <t xml:space="preserve">Hacer las correcciones del plan y luego avanzar la tesis </t>
  </si>
  <si>
    <t>Deposito 18-oct</t>
  </si>
  <si>
    <t xml:space="preserve">Grace Salcedo </t>
  </si>
  <si>
    <t xml:space="preserve">0986865156 / </t>
  </si>
  <si>
    <t xml:space="preserve">menagracie@gmail.com </t>
  </si>
  <si>
    <t xml:space="preserve">La notificación del pleno derecho via notarial </t>
  </si>
  <si>
    <t>Especialización en derecho</t>
  </si>
  <si>
    <t>K</t>
  </si>
  <si>
    <t>Desarrollo del plan de tesis 4 hojas  // Hacer las correcciones del plan</t>
  </si>
  <si>
    <t>Depósito pichincha</t>
  </si>
  <si>
    <t xml:space="preserve">Anabel Herrera </t>
  </si>
  <si>
    <t xml:space="preserve">0994967025 / </t>
  </si>
  <si>
    <t>anabelfkherrera@gmail.com, aherrera@tekhne.com.ec</t>
  </si>
  <si>
    <t>Perfil emprendedor artesanal en ibarra</t>
  </si>
  <si>
    <t>Hacer la revisión del plan de tesis, corregir norma apa, justificación, temario, cronograma, revisar lo demás // Hacer las correcciones del plan de acuerdo a lo que indica el mail// continuar con la tesis, capitulo I y II hasta el 31 de octubre. Aplicar formatos UTPL</t>
  </si>
  <si>
    <t xml:space="preserve">pago tarjeta 12 oct </t>
  </si>
  <si>
    <t xml:space="preserve">Diana Morales </t>
  </si>
  <si>
    <t xml:space="preserve">0991486782 / 2477063 </t>
  </si>
  <si>
    <t>nenadpmp@hotmail.com</t>
  </si>
  <si>
    <t>Union de hecho ecuador finlandia</t>
  </si>
  <si>
    <t>Derecho</t>
  </si>
  <si>
    <t xml:space="preserve">Desarrollar marco teórico lo más depurado (faltan subtemas pendientes y ampliar, reducir, sustentar mejor lo que está avanzado) y luego seguir lo que viene de la tesis. // Incluir los dos libros que solicita, ampliar a los puntos requeridos del plan, hacer análisis de lo que dicen los autores y algo de análisis general comparativo, análisis personal// Hacer lo que viene de la tesis completa, encuestas, análisis de caso, metodología, resultados en base al formato que se solicita (Proyecto Puzzle) y utilizar el formato del caso. </t>
  </si>
  <si>
    <t>efectivo 16 oct</t>
  </si>
  <si>
    <t>Pablo Arguello</t>
  </si>
  <si>
    <t xml:space="preserve">0984409189 / 2411398 </t>
  </si>
  <si>
    <t>pablodargz@icloud.com</t>
  </si>
  <si>
    <t>negociaciones en connflictos de agua</t>
  </si>
  <si>
    <t>Maestria en Negociaciones Internacionales</t>
  </si>
  <si>
    <t>lpp</t>
  </si>
  <si>
    <t xml:space="preserve">Desarrollo completo de la tesis, iniciar por el capítulo descriptivo y análisis de caso, y sistematixación , luego lo demás. El avance que tiene no está adecuadamente estructurado ni orientado, la idea es analizar si la negociación es la herramienta idonea para los conflictos de aguas. Finalmente se determina que no es la más efectiva, es necesario sistematizar, encontrando patrones comunes en los dos casos, donde finalmente se determina los factores por los que no se fortalecio la negociación, problablemente debido a la relación jerárquica, empresa - indigenas o la ideaosincrasia, finalmente hacer recomendaciones del tema </t>
  </si>
  <si>
    <t>29-09 efect</t>
  </si>
  <si>
    <t xml:space="preserve">Joselin Faican </t>
  </si>
  <si>
    <t xml:space="preserve">0987765940 / 2260773 </t>
  </si>
  <si>
    <t xml:space="preserve">josy.faican@hotmail.com </t>
  </si>
  <si>
    <t xml:space="preserve">Procesos Purina </t>
  </si>
  <si>
    <t xml:space="preserve">U Catolica </t>
  </si>
  <si>
    <t>J Ch</t>
  </si>
  <si>
    <t>Avanzar hasta el 70% de la tesis (27 jun fijo), hasta un avance de los procedimientos. Hacer previo el avance del marco teórico con puntos ya establecidos (21 jun fijo) // Hacer las correcciones del físico, enviar los primeros levantamientos de procedimientos para que los complete //  Acabar la tesis // Correcciones del físico // Correcciones del físico, utilizar información para Van Allen y Formatos de propuesta de los últimos mails // Correcciones indicadas en físico y audio (tesis grande soporte (EPN) // Correcciones del físico</t>
  </si>
  <si>
    <t>Está corregido 100%, tendría que cancelar previo a la entrega, ya estuvo postergado este pago varias veces,</t>
  </si>
  <si>
    <t>7 HOJAS</t>
  </si>
  <si>
    <t>Pago en efectivo 03/10/2017</t>
  </si>
  <si>
    <t xml:space="preserve">David Espin </t>
  </si>
  <si>
    <t xml:space="preserve">0991404471 / 2477282 </t>
  </si>
  <si>
    <t xml:space="preserve">d_espin1@yahoo.com </t>
  </si>
  <si>
    <t xml:space="preserve">Obstaculos comercio exterio </t>
  </si>
  <si>
    <t xml:space="preserve">Relac Internacionales y diplomacio mencion comercio exterior </t>
  </si>
  <si>
    <t>Correcciones capítulo I y avance del II. Seguir con tesis completa, cada capítulo una introducción y conclusion. Normas APA. Material en digital // Seguir con la tesis ir analizando ya lo estadístico, ver lo que ha sucedido en el período para determinar los efectos // HAcer las correcciones que se indican en el archivo digital, pendiente correcciones con indicaciones en digital // Revisar capítulos y observaciones de capítulos siguientes. Completar la tesis. // Hacer las correcciones del digital.// hacer correcciones del archivo enviado digitalmente</t>
  </si>
  <si>
    <t xml:space="preserve">María Isabel Betancourt </t>
  </si>
  <si>
    <t xml:space="preserve">0987635394 / </t>
  </si>
  <si>
    <t>prinmaisa.betancourth@gmail.com</t>
  </si>
  <si>
    <t>Maestria en Derechos Humanos con mencion en politicas públicas</t>
  </si>
  <si>
    <t>C</t>
  </si>
  <si>
    <t>Hacer las correcciones de la tesis ya terminada, ampliar ciertos puntos del capítulo II, III y correcciones. Partes trabajar con ella, el lunes o martes nos reuniremos. debe pagar 250 para inicia, va a hacerlo el día jueves , tratar de leer antes. Debe enviar los puntos a tratar y lecturas que servirán // Hacer la revisión de lo realizado, seguir norma chicago// enviado el documento con los correciones del caso, capitulos I II Y III</t>
  </si>
  <si>
    <t xml:space="preserve">Lorena Gonzales </t>
  </si>
  <si>
    <t>0981973948 / 3101069</t>
  </si>
  <si>
    <t>lorenestefan87@hotmail.com</t>
  </si>
  <si>
    <t>Caracterizacion optica y mecanica de pelicula de polietileno</t>
  </si>
  <si>
    <t>Ing Quimica</t>
  </si>
  <si>
    <t xml:space="preserve">U Central </t>
  </si>
  <si>
    <t>V E</t>
  </si>
  <si>
    <t>Desarrollo de teoría y seguir con metodología. Pendiente formatos y datos para estadística // Revisar la tesis de referencia y el plan para ver donde está el error y ver con que datos debemos trabajar y rehacer el marco teórico y plantear la metodología, // Hacer metodología (cuadernillo)</t>
  </si>
  <si>
    <t xml:space="preserve">Cristina Terán </t>
  </si>
  <si>
    <t>animalhelpcompany@gmail.com</t>
  </si>
  <si>
    <t>produccion y comercializacion de rosas deshidratadas</t>
  </si>
  <si>
    <t>Universidad Central</t>
  </si>
  <si>
    <t>Hacer el parafraseo de la tesis // se envio el dcto revisado, se paso el antiplagio, se cambio formatos, y cuadros mas no el contenido ya que los cuadros son copiados de otras tesis</t>
  </si>
  <si>
    <t>Esteban Chasi</t>
  </si>
  <si>
    <t xml:space="preserve">0958702856 / </t>
  </si>
  <si>
    <t>carlitos.stbn@hotmail.es</t>
  </si>
  <si>
    <t xml:space="preserve">Tipos de violencia adolescentes 14 años </t>
  </si>
  <si>
    <t>Psicologia clinica</t>
  </si>
  <si>
    <t>ChV</t>
  </si>
  <si>
    <t>Desarrollo del primer avance de la tesis, plan aprobado, utilizar el CADRI (metodo para evaluar los instrumentos) y los instrumentos en físico // Correcciones del archivo digital y unir con lo que ya está completo del otro marco teórico. // Hacer las correcciones que están en el archivo digital // Hacer las correcciones (19) del digital, incluir marco contextual (indicado en mail) y seguir la tesis. // Acabar la tesis, la tabulación está en excel  // HAcer las últimas correcciones y terminar completamente la tesis, es necesario leer bien el tema e ir contestando quien lo realice // Correcciones del archivo digital // Correcciones del mail</t>
  </si>
  <si>
    <t xml:space="preserve">Franklin Beltran </t>
  </si>
  <si>
    <t xml:space="preserve">0996488181 / </t>
  </si>
  <si>
    <t>frankob93@gmail.com</t>
  </si>
  <si>
    <t xml:space="preserve">Evaluacion desgaste estrias de corte </t>
  </si>
  <si>
    <t xml:space="preserve">Odontología </t>
  </si>
  <si>
    <t>UIDE</t>
  </si>
  <si>
    <t>5 máximo terminado, depende de las correciones</t>
  </si>
  <si>
    <t>Rehacer la parte de objetivos, problema Hacer marco teórico y metodología paralelamente (reunirse para verificar miercoles 26) y concluir esta parte.  APA Intro problema justifica marco teórico objetivos Información en el mail (también de we transfer)// se envio el dcto de acuerdo a los cambios realizados</t>
  </si>
  <si>
    <t>Si ya se requiere discusión, revisión final, conclusiones, formatos tendría que cancelarse 400</t>
  </si>
  <si>
    <t>Jessica Yepez Holguín</t>
  </si>
  <si>
    <t>0995023422</t>
  </si>
  <si>
    <t>jessicamalena@hotmail.com</t>
  </si>
  <si>
    <t>Auditoria de gestión</t>
  </si>
  <si>
    <t>Universidad Santiago de Guayaquil</t>
  </si>
  <si>
    <t>JCh</t>
  </si>
  <si>
    <t>Hacer la tesis, iniciar con el marco teórico, método APA // Hacer las correcciones de la tesis y aplicar COSO y algo de numeros (balances al anexo) // Revisar indicaciones del último mail // Revisar guía, instrumentos debe haber 2, Tipo de investigación exploratoria y descriptiva, enfoque de campo, bibliografica y documental, entrevista</t>
  </si>
  <si>
    <t>Valeria Elizalde</t>
  </si>
  <si>
    <t xml:space="preserve">0988067028 / </t>
  </si>
  <si>
    <t>valemaicol1987@hotmail.com</t>
  </si>
  <si>
    <t xml:space="preserve">Conciliacion de medicamentos </t>
  </si>
  <si>
    <t>Maestria en farmacia clínica</t>
  </si>
  <si>
    <t>UNIANDES</t>
  </si>
  <si>
    <t>medio día</t>
  </si>
  <si>
    <t xml:space="preserve">Rehacer el plan de tesis, revisar el 1ero 2do en físico, revisar las diapositivas 1 y 2 seguir exactamente. Este tema es el de conciliación de medicamentos, con la misma tutora del otro trabajo con el mismo tema de Elizabeth arevalo. Bastante exigente en lo que hay que hacer, está indicado en archivo físico y hay que seguir las guías perfectamente. </t>
  </si>
  <si>
    <t xml:space="preserve">Elizabeth Arevalo </t>
  </si>
  <si>
    <t xml:space="preserve">0995709717 / </t>
  </si>
  <si>
    <t>lissamrobles@gmail.com</t>
  </si>
  <si>
    <t>NO conciliación de medicamentos Hospital FFAA</t>
  </si>
  <si>
    <t>Revisar y corregir todo el plan de acuerdo a observaciones y revisión general // Correcciones de la estudiante en digital</t>
  </si>
  <si>
    <t xml:space="preserve"> Viviana Sanchez / Gabriel Barba</t>
  </si>
  <si>
    <t>jvs_vivi@hotmail.com</t>
  </si>
  <si>
    <t>Proyecto, aporte empresa</t>
  </si>
  <si>
    <t>Desarrollo completo del proyecto 20 - 30 hojas, aporte, en base a indicaciones del mail // Nuevo trabajo, desarrollo de plan de tesis completo // Corregir plan del mail y el digital // Seguir con la tesis el primer avance, iniciar con las correcciones del plan 23 jun // Acabar la tesis, hacer revisión profunda para entrega // Realizar las correcciones indicadas en el archivo digital "Correcciones Viviana", integrar eso al último archivo avanzado y corregir los formatos haciendo uso de PDF "presentación abierta" // Correcciones del último archivo revisión viviana // Hacer correcciones del mail // Rehacer el capítulo III en base a las indicaciones del mail y anteriores // Diapositivas con la última tesis</t>
  </si>
  <si>
    <t xml:space="preserve">Ximena Meza </t>
  </si>
  <si>
    <t xml:space="preserve">0997886874 / 072700126 / 072306619 </t>
  </si>
  <si>
    <t>ximemezao@hotmail.com</t>
  </si>
  <si>
    <t>Por definir</t>
  </si>
  <si>
    <t>Maestria en finanzas empresariales</t>
  </si>
  <si>
    <t>ESPE</t>
  </si>
  <si>
    <t>Tema y luego artículo, pendiente tema y parámetros</t>
  </si>
  <si>
    <t>Cintia Domo / Joselin Casillas</t>
  </si>
  <si>
    <t>0996219606 / 0987548296</t>
  </si>
  <si>
    <t>cinthya_cdc16@hotmail.com, joselyntct.94@hotmail.com</t>
  </si>
  <si>
    <t xml:space="preserve">Factibilidad construcción de un hotel en pedernales </t>
  </si>
  <si>
    <t>Ch</t>
  </si>
  <si>
    <t xml:space="preserve"> / Rev antiplagioDesarrollo trabajo completo, incluido capacitación // Correcciones del mail, con los dos últimos archivos indicados // Correcciones del mail </t>
  </si>
  <si>
    <t>Ya se han hecho todas las correcciones y más si se quiere más correcciones hay que hacer un ajuste de 200</t>
  </si>
  <si>
    <t xml:space="preserve">Jorge Luis Ortega </t>
  </si>
  <si>
    <t xml:space="preserve">0999021063 / 032 421396 </t>
  </si>
  <si>
    <t xml:space="preserve">jorgeortega_z@yahoo.es </t>
  </si>
  <si>
    <t>Recurso de revisión en materia civil</t>
  </si>
  <si>
    <t xml:space="preserve">Maestria en Derecho Procesal </t>
  </si>
  <si>
    <t>Avanzar tesis completa. Está definido el plan y con la estructura completa. El fin de la tesis, analizar el recurso de revisión, establecer que no hay en el ecuador, analizar algo de la legislación comparada con otros países y finalmente determinar la necesidad de implantar en el Ecuador y los lineamientos principales para esto // Avanzar el capítulo siguiente  // HAcer las correcciones que se indican en el mail y unir con toda la tesis</t>
  </si>
  <si>
    <t>Esteban Ortiz</t>
  </si>
  <si>
    <t xml:space="preserve">0998133883 / 2402600 ex 371 </t>
  </si>
  <si>
    <t>eaor2020@gmail.com</t>
  </si>
  <si>
    <t>Impacto de la cultura en la competitividad ALES</t>
  </si>
  <si>
    <t xml:space="preserve">Andministración </t>
  </si>
  <si>
    <t>J-&gt;</t>
  </si>
  <si>
    <t>Desarrollar el tema en base a: Liderazgo gerencia, gestión empresarial y modelos de gerencia // Hacer la corrección del tema de tesis en base a las indicaciones en digital y seguir con el plan, formato en power point//Hacer las correcciones mínimas // HAcer las correcciones que indican en el pdf // Hacer el primer avance de la tesis, hasta el capítulo III, indicaciones en el archivo digital // Acabar la tesis, hacer la encuesta ficticia // HAcer las correcciones indicadas en el archivo físico, mejorar y rehacer la propuesta mas orientada a las mejoras a hacer no tan teórico y lo más aplicado</t>
  </si>
  <si>
    <t>Franco Romero</t>
  </si>
  <si>
    <t xml:space="preserve">0986560855 / </t>
  </si>
  <si>
    <t>francoromero@hotmail.com</t>
  </si>
  <si>
    <t xml:space="preserve">EL CONTRATO DE TRABAJO DE LOS FUTBOLISTAS </t>
  </si>
  <si>
    <t>Universidad de Guayaquil</t>
  </si>
  <si>
    <t>Desarrollo del artículo completo en base a las indicaciones de los formatos y tema</t>
  </si>
  <si>
    <t>Javier Peralta</t>
  </si>
  <si>
    <t>0987388100</t>
  </si>
  <si>
    <t>jperaltaf@ucacue.edu.ec</t>
  </si>
  <si>
    <t>Sistema de contabilidad administrativa</t>
  </si>
  <si>
    <t>Maestría en Contabilidad</t>
  </si>
  <si>
    <t xml:space="preserve">U Catolica de Cuenca </t>
  </si>
  <si>
    <t>Hacer la tesis completa</t>
  </si>
  <si>
    <t>Cesar Freire</t>
  </si>
  <si>
    <t>freire_cesar@hotmail.com</t>
  </si>
  <si>
    <t>Dualidad CEO chairman</t>
  </si>
  <si>
    <t>Doctorado administracion de empresas</t>
  </si>
  <si>
    <t>CENTRUM</t>
  </si>
  <si>
    <t>29 reunión. 30 o 31  terminado</t>
  </si>
  <si>
    <t>Correcciones del plan de investigación y rehacer para que sea un texto más profesional // Queda pagado solo la parte de la investigación, luego se tratará lo de los resultados // Hacer las correcciones que se indican en el archivo digital // Ir revisando las indicaciones del mail para ver que responder al tutor// Correcciones del mail</t>
  </si>
  <si>
    <t xml:space="preserve">Washington Caspi </t>
  </si>
  <si>
    <t>Completar el análisis</t>
  </si>
  <si>
    <t>Hacer el tema de tesis con una explicación  // Hacer un nuevo tema con los indicados al inicio en el mail // Recomendaciones del tema del mail</t>
  </si>
  <si>
    <t>Y se envió los temas de tesis que solicitaba, se ha trabajado en alrededor de 10 temas y aparentemente está aceptado, puede ser que requiere el plan, eso podríamos hacerlo en 3 semanas}</t>
  </si>
  <si>
    <t xml:space="preserve">María Isabel Cajamarca </t>
  </si>
  <si>
    <t xml:space="preserve">2678062 / 0996699004 </t>
  </si>
  <si>
    <t>teacher.marissa678@gmail.com</t>
  </si>
  <si>
    <t>violencia intrafamiliar y rendimiento escolar int. Marquesa de Solanda</t>
  </si>
  <si>
    <t>Maestria educación y proyectos de desarrollo</t>
  </si>
  <si>
    <t>UCENTRAL</t>
  </si>
  <si>
    <t>Desarrollo marco teórico en base al tema, las variables y el formato (físico), pendiente digital. Orientar al enfoque de género. Información desde el 2000, fuentes  // Corregir de acuerdo a lo solicitado en el digital</t>
  </si>
  <si>
    <t>Gabriela Moreira</t>
  </si>
  <si>
    <t xml:space="preserve">0982497255 / </t>
  </si>
  <si>
    <t>gabymor_08@hotmail.com</t>
  </si>
  <si>
    <t>Importacion exportacion ecuador colombia transporte terrestre</t>
  </si>
  <si>
    <t xml:space="preserve">Maestria en Negocios Internacionales </t>
  </si>
  <si>
    <t>UISEK</t>
  </si>
  <si>
    <t>Desarrollo completo, iniciar capítulos I y II en base al plan (digital), revisar objetivos, variables y mejorar // Hacer las correcciones, revisar lo hecho hasta ahora, una buena lectura y seguir la tesis  // programa google forms // Hacer lo que viene de la tesis ya con los resultados de las encuestas y todo// envio tesis completa</t>
  </si>
  <si>
    <t>transferencia pichincha 13 oct</t>
  </si>
  <si>
    <t>Se le envió tesis completa, pero algo rápido, si necesita cambios tendría que cancelar el pendiente</t>
  </si>
  <si>
    <t>Sandra Jacome</t>
  </si>
  <si>
    <t xml:space="preserve">0998152919 / 2471725 </t>
  </si>
  <si>
    <t xml:space="preserve">sjacome@pichincha.com, sandrita.210309@hotmail.com </t>
  </si>
  <si>
    <t xml:space="preserve">Por definir </t>
  </si>
  <si>
    <t xml:space="preserve">Contabilidad y auditoría </t>
  </si>
  <si>
    <t>Revisar con Cristian lo realizado 10 y revisar las 3 últimas correcciones</t>
  </si>
  <si>
    <t>Revisar posibles temas de tesis, luego plan, revisar los temas y completar. // Hacer el plan de tesis con el tema: “ANALISIS DE LA DETERMINACION DE COSTOS DE LOS PRODUCTOS Y SERVICIOS DENTRO DE LA BANCA PUBLICA Y PRIVADA”. Buscarle una buena orientación y presentar el plan con los formatos (digital) // Correcciones del plan, por enviar // Avanzar la tesis  (Falta hacer corrección de plagio, Plagscan pasado 28%) // hacer más corto el capítulo I, bajar unas 10 hojas, a 40. avanzar con resultados de la encuesta y lo que falta, parafrasear lo marcado, enviar al mail personal // HAcer las correcciones que se indica en el digital, tanto en amarillo como en comentarios, desarrollar ya hasta el final de la tesis, encuestas ficticias, queda aprobada la encuesta, pendiente resultados de entrevista // HAcer las tabulaciones de las encuestas en excel, completas con codificación // Hacer las correcciones del digital, revisar si se paso el antiplagio // Correcciones del pdf // Power point de la tesis 20 minutos // ültimas correcciones del mail</t>
  </si>
  <si>
    <t>Ligia Suntaxi</t>
  </si>
  <si>
    <t>elenasuntaxi@hotmail.com</t>
  </si>
  <si>
    <t>Universidad de Salamanca</t>
  </si>
  <si>
    <t>Llamar</t>
  </si>
  <si>
    <t>Hacer la tesis completa hasta el 6 de sep. Enviar lo más pronto el instrumento// se envia correcciones y se adjunta la caratula de la tesis del correo enviado</t>
  </si>
  <si>
    <t>Tendría que cancelar para enviar el finalizado</t>
  </si>
  <si>
    <t>Cristina Morales</t>
  </si>
  <si>
    <t xml:space="preserve">0987486408 / 3240059 </t>
  </si>
  <si>
    <t>macristal29@gmail.com</t>
  </si>
  <si>
    <t>Maestria Desarrollo Social</t>
  </si>
  <si>
    <t>GChV</t>
  </si>
  <si>
    <t>Hacer la tesis completa, haciendo uso de lo que se tiene. // Correcciones del digital</t>
  </si>
  <si>
    <t xml:space="preserve">Cristian Gabriel Guanoluisa Brito </t>
  </si>
  <si>
    <t>0981475378 / 062924185</t>
  </si>
  <si>
    <t xml:space="preserve">guanoluisabrito4@hotmail.com </t>
  </si>
  <si>
    <t>Plan de merketing, comercializadora Ibarra</t>
  </si>
  <si>
    <t xml:space="preserve">Ing Comercial </t>
  </si>
  <si>
    <t>PUCESI</t>
  </si>
  <si>
    <t>pag web</t>
  </si>
  <si>
    <t>Revisión</t>
  </si>
  <si>
    <t>CH J</t>
  </si>
  <si>
    <t>Primer avance de la tesis hasta formatos de encuesta. Norma APA 6ta ed. Utilizar puntos del marco teórico del físico.  La tesis no tiene un numero de hojas definido, puede ser mucho o poco // Hacer las correcciones del digital, actualizar a años recientes, utilizar el físico para indicaciones // HAcer la tabulación, cambiar las encuestas y entrevistas, utilizar entrevistas audio y encuestas digital (pendiente) hacer ficaticias las encuestas a clientes, acabar FODA // Concluir la tesis // Hacer las correcciones que se piden del capítulo y concluir la tesis con la propuesta (Buscar formatos y enviar) // Tesis completa</t>
  </si>
  <si>
    <t xml:space="preserve">Cristina Lozada </t>
  </si>
  <si>
    <t xml:space="preserve">0999676261 / 2485651 </t>
  </si>
  <si>
    <t xml:space="preserve">chrislozada@gmail.com </t>
  </si>
  <si>
    <t>Casa hogar para personas adultos mayores en el Coca</t>
  </si>
  <si>
    <t xml:space="preserve">Arquitectura </t>
  </si>
  <si>
    <t xml:space="preserve">UIDE </t>
  </si>
  <si>
    <t>U</t>
  </si>
  <si>
    <t>Desarrollo del artículo, APA, Se pretende implementar un centro para el adulto mayor en el centro del Coca, existe uno pero inadecuado y en lugar periférico de la ciudad. Se realizará el análisis de la localización las necesidades y el diseño que permita cumplir con las necesidades. Hacer el problema, justificación y la hipótesis tratando de cuadrar esta idea "Un centro de reposo de adultos mayores permitirá mejorar la calidad de vida de los adultos mayores en el centro de la ciudad de El Coca" // Correcciones del archivo digital // Correcciones de acuerdo a la nueva estructura, revisar últimos mails // Correcciones del último mail // Correcciones del último archivo, luego adjuntar planos // HAcer correcciones considerando la tesis de referencia, la tutora quiere prácticamente de esa forma, bien estructurada.</t>
  </si>
  <si>
    <t>300 Pich 344</t>
  </si>
  <si>
    <t xml:space="preserve">Pablo David Leon Cardenas </t>
  </si>
  <si>
    <t xml:space="preserve">2490559 / 0984589486 </t>
  </si>
  <si>
    <t>pabloleon271988@hotmail.com, rleonfuentes@hotmail.com</t>
  </si>
  <si>
    <t>Responsabilidad social y comportamiento consumidor bancos</t>
  </si>
  <si>
    <t>maestría de Planificación y Desarrollo Estratégico</t>
  </si>
  <si>
    <t xml:space="preserve">Desarrollo de temas para revista Yura, seguir el desarrollo completo // Hacer los preliminares y el marco teórico con temas de Responsabilidad social, comportamiento del consumidor y mezclado responsabilidad social y comportamiento del consumidor. No basarse aún en el formato de la revista, solo con APA. 5 años de 3 autores diferentes </t>
  </si>
  <si>
    <t>Si requiere más avance tendrá que hacer un abono de almenos 150, hay que revisar si es factible trabajarlo, suele querer rápido y es muy exigente el tutor</t>
  </si>
  <si>
    <t xml:space="preserve">Elizabeth Panchi </t>
  </si>
  <si>
    <t xml:space="preserve">0998813036 / 2802078 </t>
  </si>
  <si>
    <t xml:space="preserve">elipanchi77@hotmail.com </t>
  </si>
  <si>
    <t xml:space="preserve">modelo de control financiera del proyecto centralizacion y desconcentración </t>
  </si>
  <si>
    <t xml:space="preserve">Proyectos socio productivos </t>
  </si>
  <si>
    <t>U Indoamerica</t>
  </si>
  <si>
    <t>ChJ</t>
  </si>
  <si>
    <t>Desarrollo cap 3, 4 , 5 y 6 // Hacer las correcciones que se piden de acuerdo al informe. Se debe revisar bien la tesis para entender el enfoque, y corregir en el mail // Autores no muy antiguos 5 años, hacer las correcciones indicadas en el archivo digital y utilizar el exel para el presupuesto // HAcer las correcciones del mail// se realizo las correciones de formato enviado por correo.// se ha realizado los continuos cambios que ha pedido la cliente, formatos, indice, etc el ultimo correo enviado el viernes 13</t>
  </si>
  <si>
    <t xml:space="preserve">Gabriela Sosa </t>
  </si>
  <si>
    <t>0987603493</t>
  </si>
  <si>
    <t>gabriela sosa miranda &lt;gabrielasosam1@hotmail.com&gt;</t>
  </si>
  <si>
    <t>Ingenieria en contabilidad y auditoria</t>
  </si>
  <si>
    <t xml:space="preserve">Hacer las correcciones de norma apa, redacción principalmente, formatos, indices de los 3 capítulos. </t>
  </si>
  <si>
    <t xml:space="preserve">Adrian Arteaga </t>
  </si>
  <si>
    <t xml:space="preserve">0998556363 / 2387279 </t>
  </si>
  <si>
    <t>eldrian_20@hotmail.com</t>
  </si>
  <si>
    <t>Evaluación de riesgos Psico Sociales tripulación aerolinea</t>
  </si>
  <si>
    <t>Mestria Dirección de operaciones y seguridad industrial</t>
  </si>
  <si>
    <t>UDLA</t>
  </si>
  <si>
    <t>JG</t>
  </si>
  <si>
    <t xml:space="preserve">Desarrollo de capítulos III y IV, iniciar con la finalización de la tesis rápido, luego detallar capítulos finales y capítulos iniciales // Hacer un análisis de costos antes para la empresa y luego de la implementación  // Costos  // Correcciones indicadas en el físico // Completar los indicadores </t>
  </si>
  <si>
    <t>Jorge Jara</t>
  </si>
  <si>
    <t>0989574038</t>
  </si>
  <si>
    <t xml:space="preserve">Jorge.Jara@banecuador.fin.ec, jxavierjz@hotmail.com  </t>
  </si>
  <si>
    <t xml:space="preserve">2 ensayos: </t>
  </si>
  <si>
    <t>Maestria en Administración</t>
  </si>
  <si>
    <t xml:space="preserve">Hacer los 3 papers, </t>
  </si>
  <si>
    <t xml:space="preserve">Miriam Espinoza </t>
  </si>
  <si>
    <t xml:space="preserve">0989567190 / 022078186 </t>
  </si>
  <si>
    <t>myriamespinosa@icloud.com</t>
  </si>
  <si>
    <t>Optimización proceso trituración de agregado petreo</t>
  </si>
  <si>
    <t>MBA Calidad y productividad</t>
  </si>
  <si>
    <t xml:space="preserve">Completar el plan, reorientarle lo que se rtequiera incluyendo tema y luego la tesis </t>
  </si>
  <si>
    <t>Si requiere iniciar la tesis tendría que hacerse el primer abono de 400</t>
  </si>
  <si>
    <t>Daniela Balda</t>
  </si>
  <si>
    <t xml:space="preserve">0999457636 / </t>
  </si>
  <si>
    <t>bdaniela083@gmail.com</t>
  </si>
  <si>
    <t xml:space="preserve">Informe de pasantía </t>
  </si>
  <si>
    <t xml:space="preserve">Ciencias empresariales </t>
  </si>
  <si>
    <t xml:space="preserve">UES </t>
  </si>
  <si>
    <t>Desarrollar el informe en base a los archivos físicos / Mail pendiente Completar los anexos en digital // Rehacer el informe en base a indicaciones de la estudiante en mail</t>
  </si>
  <si>
    <t xml:space="preserve">Marco Ramirez </t>
  </si>
  <si>
    <t xml:space="preserve">0992716544 / </t>
  </si>
  <si>
    <t xml:space="preserve">marcoramirez17576@hotmail.com </t>
  </si>
  <si>
    <t>Riesgo credito impacto en cooperativas / Análisis socioeconómico de los emprendedores en el cantón pedro vicente maldonado y su aporte en la economía popular y solidaria</t>
  </si>
  <si>
    <t>Maestria en Economia social y solidaria</t>
  </si>
  <si>
    <t>Uindoamerica</t>
  </si>
  <si>
    <t>Hacer el trabajo simple en base a los parámetros indicados</t>
  </si>
  <si>
    <t>Cristhian Recalde</t>
  </si>
  <si>
    <t>0939242242</t>
  </si>
  <si>
    <t>andreezw1021@gmail.com</t>
  </si>
  <si>
    <t>Pruebas de software</t>
  </si>
  <si>
    <t>Ing en sistemas</t>
  </si>
  <si>
    <t>Pontificia Universidad Católica del Ecuador sede Esmeraldas.</t>
  </si>
  <si>
    <t>Hacer el trabajo con los lineamientos en la carpeta y txt, entrega 10 jul y entrega de info en 10 días. Integrar las pruebas realizadas (2 archivos)</t>
  </si>
  <si>
    <t>Lilia Quintana</t>
  </si>
  <si>
    <t xml:space="preserve">0998828624 / </t>
  </si>
  <si>
    <t xml:space="preserve">lilia_quintana@hotmail.com </t>
  </si>
  <si>
    <t xml:space="preserve">Verificacion implementación del programa </t>
  </si>
  <si>
    <t>Maestria en seguridad y salud ocupacional</t>
  </si>
  <si>
    <t>Hacer el artículo científico de 5 paginas, con un formato que se vea bien (ver fisicos entregados) incluye Introduc.  (Objetivos, problema, hipotesis y marco teórico.) indicar que se verifica una norma, Luego metodología (Encuesta a los trabajadores de una empresa pubvlica y una privada 25 y 4 ). Resultados de la investigación. Conclusiones. referencias. Enviar formato de encuesta. Falta información del programa, numero de empresas, 4% Acabar antes del 15 jul // HAcer las correcciones de acuerdo a lo solicitado en digital</t>
  </si>
  <si>
    <t xml:space="preserve">Daisy Valverde </t>
  </si>
  <si>
    <t xml:space="preserve">0984866799 / </t>
  </si>
  <si>
    <t>daysi_valverde81@hotmail.com</t>
  </si>
  <si>
    <t>Modelo de gestión, procesos crianza ganado porcino</t>
  </si>
  <si>
    <t>Administración de empresas</t>
  </si>
  <si>
    <t>Hacer el capítulo de procesos corregido de acuerdo a las indicaciones del cuaderno (pendiente preguntas, ) identificar el modelo, indicaciones en ficha 01</t>
  </si>
  <si>
    <t>Ya se entrego todo, si desea correcciones preferible cuando regrese</t>
  </si>
  <si>
    <t>Emilia Abeiga</t>
  </si>
  <si>
    <t>meabeiga@udlanet.ec</t>
  </si>
  <si>
    <t>ONGs en Ecuador: cambios y situación actual</t>
  </si>
  <si>
    <t>Periodismo</t>
  </si>
  <si>
    <t xml:space="preserve">UDLA </t>
  </si>
  <si>
    <t>Hacer las correcciones que se pide en el archivo digital</t>
  </si>
  <si>
    <t xml:space="preserve">Oscar Rosas </t>
  </si>
  <si>
    <t xml:space="preserve">0981328291 / 2835483 </t>
  </si>
  <si>
    <t xml:space="preserve">oscarosas.82@gmail.com </t>
  </si>
  <si>
    <t>Modelo para medir la innovación tecnológica en el sector manufacturero</t>
  </si>
  <si>
    <t>MBA</t>
  </si>
  <si>
    <t>Pag web</t>
  </si>
  <si>
    <t>Hacer la tesis completa con la información existente. Hacer correcciones que se indican en archivo digital // Correcciones del físico y revisar con el nuevo formato de la universidad (digital), integrarle el ultimo estudio en power ponit // Hacer el artículo cientifico con la tesis en base a indicaciones del mail // Hacer correcciones en base al físico //INDICACIONES DEL TUTOR: el documento enviado tiene errores de referencia, menciona figuras y tablas que no están,su numeración no tiene una secuencia normal, del 1 al n. Se nota claramente que se ha cortado y pegado partes de la tesis sin intentar sintetizar la información. Los gráficos deben tener mejor resolución y las tablas deben ser tablas y no figuras, deben mantener mismo formato y tamaño de letra. El pie de pagina no lo debes topar. Recuerda que es un trabajo de posgrado.</t>
  </si>
  <si>
    <t>Queda factura pendiente por 450</t>
  </si>
  <si>
    <t xml:space="preserve">Danny Mariño </t>
  </si>
  <si>
    <t xml:space="preserve">0998539388 / </t>
  </si>
  <si>
    <t xml:space="preserve">danny_pmf@hotmail.com </t>
  </si>
  <si>
    <t>Plan negocios diseño y comercialización arreglos florales</t>
  </si>
  <si>
    <t xml:space="preserve">Administración </t>
  </si>
  <si>
    <t>Revisión completa de correcciónes de lector y revisión de rubrica</t>
  </si>
  <si>
    <t>Ximena Maldonado</t>
  </si>
  <si>
    <t xml:space="preserve">0996294926 / </t>
  </si>
  <si>
    <t xml:space="preserve">maldonado.ximena@gmail.com </t>
  </si>
  <si>
    <t>Dayana García</t>
  </si>
  <si>
    <t xml:space="preserve">0983800491 / </t>
  </si>
  <si>
    <t>daya_garcia@hotmail.es</t>
  </si>
  <si>
    <t>asi</t>
  </si>
  <si>
    <t>Psicologia</t>
  </si>
  <si>
    <t>U central</t>
  </si>
  <si>
    <t>G</t>
  </si>
  <si>
    <t xml:space="preserve">Hacer el primnera avance de la tesis, marco teórico, en base al plan </t>
  </si>
  <si>
    <t xml:space="preserve">Romina Sisney </t>
  </si>
  <si>
    <t>rominaguzman@uees.edu.ec</t>
  </si>
  <si>
    <t>Artículo situacion del mundo</t>
  </si>
  <si>
    <t>Jose Batallas</t>
  </si>
  <si>
    <t xml:space="preserve">0999033571 / </t>
  </si>
  <si>
    <t>Electromecanica Automotriz</t>
  </si>
  <si>
    <t xml:space="preserve">Correcciones de apa formato, y redacccion - coherencia </t>
  </si>
  <si>
    <t xml:space="preserve">Susana Naranjo </t>
  </si>
  <si>
    <t xml:space="preserve">0996928840 / 2835483 </t>
  </si>
  <si>
    <t>susanaranjo_85@hotmail.com</t>
  </si>
  <si>
    <t>Politicas procedimientos, quejas contact center  CNT</t>
  </si>
  <si>
    <t>Tecnología Administración</t>
  </si>
  <si>
    <t>Instituto Pichincha</t>
  </si>
  <si>
    <t>Desarrollo de tesis completa 50 páginas con los formatos del mail Oscar Rosas</t>
  </si>
  <si>
    <t>Andres Arizala</t>
  </si>
  <si>
    <t xml:space="preserve">0995231487 / </t>
  </si>
  <si>
    <t xml:space="preserve">andres-167@hotmail.com </t>
  </si>
  <si>
    <t xml:space="preserve">Diseño grafico industrial </t>
  </si>
  <si>
    <t xml:space="preserve">Hacer las correcciones teóricas señaladas </t>
  </si>
  <si>
    <t>Ricardo Von Schoettler</t>
  </si>
  <si>
    <t xml:space="preserve"> /  6029482</t>
  </si>
  <si>
    <t>rvons1957@gmail.com</t>
  </si>
  <si>
    <t xml:space="preserve">PHD  </t>
  </si>
  <si>
    <t>Pontificia Universidad Catolica del Peru CENTRUM Catolica</t>
  </si>
  <si>
    <t>Hacer correccion de tema, ver bien las hipótesis y objetivos y ver marco teórico que falta, pedirle la información y que el desarrolle lo que sea necesario</t>
  </si>
  <si>
    <t>Claudia Bohorques / Cristina Castellanos</t>
  </si>
  <si>
    <t>0989470519 / 0995962087</t>
  </si>
  <si>
    <t xml:space="preserve">claudiaelzbt@hotmail.com, cristig_castellanos@yahoo.es </t>
  </si>
  <si>
    <t xml:space="preserve">Adaptación guiia de practica clinica Climaterio </t>
  </si>
  <si>
    <t>Ginecología</t>
  </si>
  <si>
    <t xml:space="preserve">Desarrollar las guías hasta calificación de las guías para validación , guia de endocrinologia no es 2011 sino 2015 // Corregir la tesis en base al formato enviado </t>
  </si>
  <si>
    <t>German Martinez</t>
  </si>
  <si>
    <t xml:space="preserve">0990717534 / </t>
  </si>
  <si>
    <t xml:space="preserve">german_027@hotmail.es </t>
  </si>
  <si>
    <t>Obtencion CO2 a partir del gasto asociado y su aplicacióin</t>
  </si>
  <si>
    <t>Ingenieria Petroleos</t>
  </si>
  <si>
    <t>Avance marco teórico y estructuración y redacción de toda la tesis. Diseño de la planta de CO2, Carpeta con información, y plan. Corregir el plan lo que se integra y puntos del marco teórico en físico y basarse en la tesis de referencia // Revisar antiplagio //  HAcer las correcciones del marco teórico "Marco teórico german martinz"(digital) lo que está marcado e indicado. Corregir completamente los puntos en amarillo. Ese es el marco teórico que hay que utilizar, lo reemplazamos de la otra tesis "Tesis 2017-07-11". Los puntos que faltan se pueden tomar de la otra tesis que es una copia, pero bien parafraseado.  De esa tesis hacer las correcciones de formato, redacción que están en el físico, hay que incrementarle unos calculos, las conclusiones que están por enviar. Hay que parafrasear muy bien lo último que está tomado de otra tesis, aunque los datos están bien. Se ha realizado la corrección, quedó pendiente el pago, aún falta mejorar la redacción del documento</t>
  </si>
  <si>
    <t>Si requiere el avance tiene que cancelar</t>
  </si>
  <si>
    <t xml:space="preserve">Guillermo Robayo </t>
  </si>
  <si>
    <t xml:space="preserve">0987860097 / 3406281 </t>
  </si>
  <si>
    <t xml:space="preserve">grobayoc@hotmail.com </t>
  </si>
  <si>
    <t xml:space="preserve">Maestria Gerencia Empresarial </t>
  </si>
  <si>
    <t>Temas de tesis // Plan de tesis con tema: Impacto de la asignación presupuestaria en la productividad de las operaciones del Hospital Enrique Garcés de la ciudad de Quito en el período 2011 – 2015. // Desarrollo de 2 capítulos iniciales, problema y marco teórico. LA tesis puede ser corta o larga de acuerdo a lo que vaya surgiendo. COrrecciones del mail y watsapp // HAcer las correcciones y metodología // Seguir con la tesis // Hacer las correcciones del físico // Formato de artículo</t>
  </si>
  <si>
    <t>Entregó en prenda camara, pendiente saldo 320. A mi regreso</t>
  </si>
  <si>
    <t>Gabriel Barba / Viviana Sanchez</t>
  </si>
  <si>
    <t>0984511601</t>
  </si>
  <si>
    <t>vigabasa@gmail.com</t>
  </si>
  <si>
    <t xml:space="preserve">Plan de tesis </t>
  </si>
  <si>
    <t>Plan de tesis, hacer completo, está desarrollado hasta marco teórico, no cambiar solo algo minimo si estuviera mal. Corregir el marco teórico de acuerdo a lo que indica y completarlo. Incluido dos correcciones con ese valor. // Correcciones del plan en digital // Hacer el primer avance de la tesis, hasta las herramientas , iniciar con las correcciones del plan 23 jun // Correcciones del primer avance// Correcciones y acabar la tesis  // Correcciones del archivo digital, hacer las correcciones del archivo capítulo I II III pero trabajarlo en el otro que ya está formateado // HAcer correcciones con el físico //  Correcciones del físico y las indicaciones: poner los nombres exactos en función de la norma (políticas, principios), relacionar en la aplicación los principios con la aplicación, qué principios aplican a cada parte y lo que se hará</t>
  </si>
  <si>
    <t>Elizabeth Junta</t>
  </si>
  <si>
    <t xml:space="preserve">0995652630 / </t>
  </si>
  <si>
    <t>ejunta@udlanet.ec</t>
  </si>
  <si>
    <t>Identidad EUROMARK</t>
  </si>
  <si>
    <t xml:space="preserve">Comunicación corporativa </t>
  </si>
  <si>
    <t xml:space="preserve">Hacer una revisión, completa, completar el tema, revisar observaciones del tutor.  no utilizar a jon costa, paul caprioti. Villafanie, </t>
  </si>
  <si>
    <t xml:space="preserve">Freddy Cabrera </t>
  </si>
  <si>
    <t xml:space="preserve">0992974984 / </t>
  </si>
  <si>
    <t>mercurio8495@gmail.com</t>
  </si>
  <si>
    <t>la tarifa del transporte en la ciudad de Quito</t>
  </si>
  <si>
    <t>Maestria en logistica y transporte multimodal</t>
  </si>
  <si>
    <t>Hacer el artículo científico con los formatos solicitados. Se puede pedir la información técnica que se requiera. Hacer un borrador inicial</t>
  </si>
  <si>
    <t>Gabriela Calle</t>
  </si>
  <si>
    <t>0992912011</t>
  </si>
  <si>
    <t>gabriela850110@hotmail.com</t>
  </si>
  <si>
    <t>Tesis bienestar infantil tecnicas de relajación</t>
  </si>
  <si>
    <t>magister desarrollo temprano y educación infantil</t>
  </si>
  <si>
    <t>U Casa Grande</t>
  </si>
  <si>
    <t>Hacer el primer avance de tesis, aun por especificar, correcciones de objetivos</t>
  </si>
  <si>
    <t>Dario Londoño</t>
  </si>
  <si>
    <t>dlondono@xtronservices.com</t>
  </si>
  <si>
    <t>Redes</t>
  </si>
  <si>
    <t xml:space="preserve">Marco teórico // Hacer formatos, revisar apa, redacción de la última parte e indices </t>
  </si>
  <si>
    <t xml:space="preserve">Viviana Rodriguez / Adriana Duchimasa </t>
  </si>
  <si>
    <t xml:space="preserve">0960006447 / 0984009843 </t>
  </si>
  <si>
    <t>domenique2012@outlook.es, adryd1983@gmail.com</t>
  </si>
  <si>
    <t xml:space="preserve">Estudio comparativo entrenamiento </t>
  </si>
  <si>
    <t xml:space="preserve">Emergencia y desastres </t>
  </si>
  <si>
    <t>Hacer el plan de tesis con la información indicada (digital) ir bajando lo papers // Correcciones indicadas en el archivo digital // Correcciones en el archivo digital, utilizar el nuevo formato y pendiente el formato de conocimientos. Hacer las variables medibles, con el 90% de aprobación del curso</t>
  </si>
  <si>
    <t>Carlos Mantilla</t>
  </si>
  <si>
    <t xml:space="preserve">0992743063 / 032811596 </t>
  </si>
  <si>
    <t>carlos.mantilla@utc.edu.ec</t>
  </si>
  <si>
    <t>Aula virtual Matematicas</t>
  </si>
  <si>
    <t xml:space="preserve">PHD Educación </t>
  </si>
  <si>
    <t xml:space="preserve">U Andres Bello </t>
  </si>
  <si>
    <t>J30</t>
  </si>
  <si>
    <t>Desarrollo del plan, utilizando el avance que envía y las correcciones pendientes. Aula virtual en un entorno más relajado, no moodle, pendiente número de alumnos // Correcciones del último archivo digita // correcciones del digital // Revisión de las variables, revisar mail y ultimas correcciones en archivo digital y en mail</t>
  </si>
  <si>
    <t>Romina Guaman</t>
  </si>
  <si>
    <t>Daniela Aguirre</t>
  </si>
  <si>
    <t xml:space="preserve">0997196841 </t>
  </si>
  <si>
    <t>daguirresch@gmail.com</t>
  </si>
  <si>
    <t>Huertos urbanos</t>
  </si>
  <si>
    <t>Revisar mails yu empezar // Corregir con los formatos originales</t>
  </si>
  <si>
    <t>1800?</t>
  </si>
  <si>
    <t>Johanna Moncayo</t>
  </si>
  <si>
    <t xml:space="preserve">0999296773 / </t>
  </si>
  <si>
    <t xml:space="preserve">joha_cathe@hotmail.com </t>
  </si>
  <si>
    <t>Delito femicidio en Ecuador</t>
  </si>
  <si>
    <t xml:space="preserve">Maestria relaciones internacionales </t>
  </si>
  <si>
    <t>Correcciones del plan, seguir con la tesis, correcciones claras de orientación para hacer solo una muestra de 5 sentencias</t>
  </si>
  <si>
    <t>Anell Borbor</t>
  </si>
  <si>
    <t>0997821836</t>
  </si>
  <si>
    <t>anell_ef@hotmail.com</t>
  </si>
  <si>
    <t>Plan de negocios galletas</t>
  </si>
  <si>
    <t>Maria Fernanda Moreno</t>
  </si>
  <si>
    <t xml:space="preserve">0994705765 / 2100051 </t>
  </si>
  <si>
    <t>mafermoreno@yahoo.com</t>
  </si>
  <si>
    <t>Clima organizacional y desempeño laboral RACKS Pacidfico</t>
  </si>
  <si>
    <t>Maestria en talento humano</t>
  </si>
  <si>
    <t>GEJ</t>
  </si>
  <si>
    <t>Desarrollo de la tesis completa, enviar primero marco teórico - luego seguir todo. Pendiente envío de plan y manual estilo. Trabaja en la empresa y puede hacer cualquier prueba interna para medir el clima organizacional y el desempeño laboral</t>
  </si>
  <si>
    <t xml:space="preserve">Paola Flores </t>
  </si>
  <si>
    <t xml:space="preserve">0995220780 / 2641410 </t>
  </si>
  <si>
    <t xml:space="preserve">pao_0587@hotmail.com </t>
  </si>
  <si>
    <t>Situacion actual e-flow y propuesta de mejora caso entidad bancaria</t>
  </si>
  <si>
    <t>Reunión para revisar aspectos técnicos del sistema, avance de la mitad,  hasta 5 may, luego concluir hasta 17 may. Revisar indicaciones del mail</t>
  </si>
  <si>
    <t>Nelson Herrera</t>
  </si>
  <si>
    <t xml:space="preserve">0958919375 / 023503071 </t>
  </si>
  <si>
    <t>nivanecu@hotmail.com</t>
  </si>
  <si>
    <t xml:space="preserve">Sistema para la toma de decisiones en la congestión veicular de Quito mediante el análisis de sistemas y redes sociales </t>
  </si>
  <si>
    <t xml:space="preserve">Maestria en tecnología </t>
  </si>
  <si>
    <t xml:space="preserve">UTE </t>
  </si>
  <si>
    <t>J 10 Ch</t>
  </si>
  <si>
    <t>Iniciar con el diagnóstico y el artículo y corregir la parte teórica, estructura // Dar formato al mismo artículo con el formato de la ESPE - revisar tesis en base a estructura indicada por mail // Hacer correcciones solicitadas en mail y revisión de lo realizado. // Cambiar a formale IEE // Presentación en PP de  artículo I, tiempo 20 min. // HAcer el documento con la información // Correcciones del mail, // Definir la estructura de los últimos capítulos (30) // Correcciones de la estructura de la tesis final en digital "Correcciones estructura.." // Hacer el último capítulo con la estructura ya dada el ok // Hacer dos artículos // HAcer el artículo final con el IEEE, 6 páginas con el tema mas o menos: Aplicación soportada por el Uso de redes sociales para el mejoramiento del tráfico vehicular de ciudades congestionadas. Análisis de caso ciudad de Quito Ecuador. http://www.ewh.ieee.org/reg/9/etrans/esp/info_autores.htm // Correcciones del artículo // Correcciones de forma a la tesis ya completa</t>
  </si>
  <si>
    <t>Ya quedó todo cerrado, se trabajo cerca de 2 años con el</t>
  </si>
  <si>
    <t xml:space="preserve">Karen Jimenez </t>
  </si>
  <si>
    <t>0992839704 / 3111272</t>
  </si>
  <si>
    <t>kbjimenez@udlanet.ec</t>
  </si>
  <si>
    <t>Politicas publicas de inclusion social</t>
  </si>
  <si>
    <t xml:space="preserve">Ciencias Políticas </t>
  </si>
  <si>
    <t>Correcciones de la primera parte de la tesis, en base al archivo en mail. Utilizar el enfoque de los autores de los libros que deja (físico). El tutor indica que se debe unir la información, que no tiene un orden y que el trabajo debe basarse en la implementación del programa. Acabar todo // HAcer las correcciones que indican en el archivo correcciones // Hacer el cuadro e indicaciones del audio (watssap)</t>
  </si>
  <si>
    <t xml:space="preserve">Berenice Bastidas </t>
  </si>
  <si>
    <t xml:space="preserve">0983943837 / 3430169 </t>
  </si>
  <si>
    <t xml:space="preserve">bereniz.bastidas7@hotmail.com </t>
  </si>
  <si>
    <t xml:space="preserve">Diseño de plan de negocos para la creación de una planta de concentrado de minerales </t>
  </si>
  <si>
    <t xml:space="preserve">Ing Negocios internacionales </t>
  </si>
  <si>
    <t xml:space="preserve">U Internacional </t>
  </si>
  <si>
    <t>Desarrollo del tema Introducción, antecedentes, justificación, problema, metodología</t>
  </si>
  <si>
    <t>Lidia Guerrero</t>
  </si>
  <si>
    <t xml:space="preserve">0984164396 / </t>
  </si>
  <si>
    <t>lidia.guerrero@metrored.med.ec</t>
  </si>
  <si>
    <t>Modelo de gestión de servicio al cliente Metroambulat</t>
  </si>
  <si>
    <t>Maestria Administración pública</t>
  </si>
  <si>
    <t>U Israel</t>
  </si>
  <si>
    <t>Hacer tema problema, justificación, objetivos, preguntas, viabilidad</t>
  </si>
  <si>
    <t xml:space="preserve">Galo Cisneros </t>
  </si>
  <si>
    <t xml:space="preserve">0998642617 / 2664539 </t>
  </si>
  <si>
    <t>galocisneros1340@gmail.com</t>
  </si>
  <si>
    <t>Diagnostico PYMES desarrollo productivo sector industrial del calzado en quito 2009 - 2014</t>
  </si>
  <si>
    <t>Maestria gerencia empresarial</t>
  </si>
  <si>
    <t>Desarrollo de tesis completa // Hacer formatos de encuestas y entrevistas</t>
  </si>
  <si>
    <t>Cualquier avance requerido, primero se requiere abono</t>
  </si>
  <si>
    <t xml:space="preserve">Vinicio Lopez </t>
  </si>
  <si>
    <t>0984257488 / 2905886</t>
  </si>
  <si>
    <t>medvin75@hotmail.com</t>
  </si>
  <si>
    <t>Maestria</t>
  </si>
  <si>
    <t>Hacer el artículo reisar mail // Correcciones enviadas y correcciones de lo aún no enviado de acuerdo a lo que indica la profesora</t>
  </si>
  <si>
    <t>Se entregó completo, mejor yo le puedo atender luego, si quiere cualquier tipo de trabajo, debe cancelar</t>
  </si>
  <si>
    <t xml:space="preserve">María Cristina Becerra </t>
  </si>
  <si>
    <t xml:space="preserve">0984420327 / 3972706 </t>
  </si>
  <si>
    <t>crisbecerraron@gmail.com</t>
  </si>
  <si>
    <t>Plan de negocios empresa elaboración de papel en base a desechos de caña azucar</t>
  </si>
  <si>
    <t xml:space="preserve">Gestion empresarial </t>
  </si>
  <si>
    <t>UMET</t>
  </si>
  <si>
    <t xml:space="preserve">Revisión completa de la tesis, iniciar con las correcciones del marco teórico en digital </t>
  </si>
  <si>
    <t xml:space="preserve">Johanna Yepez </t>
  </si>
  <si>
    <t xml:space="preserve">0997038081 / </t>
  </si>
  <si>
    <t xml:space="preserve">johis2020@hotmail.com </t>
  </si>
  <si>
    <t xml:space="preserve">Artículo Machismo laboral / Agencia de comunicación </t>
  </si>
  <si>
    <t>Maestria den Comunicación organizacional y relaciones públicas</t>
  </si>
  <si>
    <t>USFQ</t>
  </si>
  <si>
    <t xml:space="preserve">Desarrollar los dos artículso científicos, 10.,000 palabras cada uno, está el material hay que estructurarlo, completarlo y presentar como artículo </t>
  </si>
  <si>
    <t>Flor Nuñez</t>
  </si>
  <si>
    <t xml:space="preserve">0995020233 / 0984485895 </t>
  </si>
  <si>
    <t>florcumanda1@gmail.com</t>
  </si>
  <si>
    <t xml:space="preserve">Mejoramiento de la tecnologia crediticia y el impacto en la pérdida esperada del riesgo de crédito de la cooperativa </t>
  </si>
  <si>
    <t xml:space="preserve">Mestria en gestión finanzas y reisgos </t>
  </si>
  <si>
    <t>Desarrollo del plan de tesis  // Reorientación del plan de tesis en base al tema reformulado (mail), hacer al tema menos macro , Revisar Edgar Pazmiño // Correcciones del digital//hacer prueba estadística 95% y 3% que la muestra sea representativa y acabar la tesis  // Acabar la tesis con la información proporcionada de las cooperativas (flash) // Observaciones que indica en el mail</t>
  </si>
  <si>
    <t xml:space="preserve">Karen Lopez </t>
  </si>
  <si>
    <t xml:space="preserve">0987101641 / 062903120 </t>
  </si>
  <si>
    <t>kmlopez3@outlook.com</t>
  </si>
  <si>
    <t>Cambios estrategias política exterior EU Cuba</t>
  </si>
  <si>
    <t>Revisión inicial de toda la tesis, revisa que se debe mejorar, cambiar, estructurar el marco metoodológico, corregir bien redacción. Trabajo mixo aporte estudiante, aporte nuestro. Inicia lectura y revisión de qué le falta //Hacer la revisión de redacción, revisar con los otros documentos y con sus para ver como va quedando  // Hacer las correcciones de forma, sintaxis y conclusiones que indican en el digital</t>
  </si>
  <si>
    <t xml:space="preserve">Vinicio Oña </t>
  </si>
  <si>
    <t xml:space="preserve">0992718350 / </t>
  </si>
  <si>
    <t>oskrvini@hotmail.com</t>
  </si>
  <si>
    <t xml:space="preserve">Mejoramiento del proceso productivo en el area de impresiones de la empresa Leterago del Ecuador </t>
  </si>
  <si>
    <t xml:space="preserve">Ingeniería Industrial </t>
  </si>
  <si>
    <t>Tema, avance capítulos I y II / Hacer cambios del desarrollo realizado hasta aquí, cambió el tema (información en físico), está ahí indicado claramente los cambios, el arbol de problemas, los gráficos, cambios lo que implica eso-. // Hacer las correcciones (en el digital) / Correcciones capítulo 4 y avance ccapítulo 5, indicaciones en digital // Hacer las correcciones, incluir el AMEF y basarse en la tesis de referencia</t>
  </si>
  <si>
    <t>Vinicio Ramires</t>
  </si>
  <si>
    <t>vinicio.ramirez@hotmail.com</t>
  </si>
  <si>
    <t>Electronica y telecomunicaciones</t>
  </si>
  <si>
    <t xml:space="preserve">Hacer las correcciones del plan en base a las indicaciones </t>
  </si>
  <si>
    <t xml:space="preserve">Alex Gonzales </t>
  </si>
  <si>
    <t xml:space="preserve">0987597914 / </t>
  </si>
  <si>
    <t>alemy0106@yahoo.es</t>
  </si>
  <si>
    <t>vulneración derecho a la defensa en los procedimientos directos</t>
  </si>
  <si>
    <t>Avanzar primera parte, 50% revisión y seguir. Finalizado en junio</t>
  </si>
  <si>
    <t>Grace Cargua</t>
  </si>
  <si>
    <t>lorelo_bb@hotmail.com</t>
  </si>
  <si>
    <t>Maestría en Marketing con mención en Comportamiento del Consumidor</t>
  </si>
  <si>
    <t>Hacer el levantamiento de la información con 60 encuestas, luego las estrategias hasta el 7 max.// Acabar el plan (la conclusión mucho mas detallada con cruce de variables que nos permitan tener el punto de partida del plan; esta conclusion no debe ser tan general sino que este implícito toda la información de la investigación). // Correcciones indicadas en el digital</t>
  </si>
  <si>
    <t xml:space="preserve">Sandra Rosales </t>
  </si>
  <si>
    <t xml:space="preserve">0987004510 / 2446691 </t>
  </si>
  <si>
    <t xml:space="preserve">sandry_r22@hotmail.com </t>
  </si>
  <si>
    <t xml:space="preserve">Plan comunicación organizacional Imagen corporativa Sarospharma </t>
  </si>
  <si>
    <t xml:space="preserve">Comunicación social </t>
  </si>
  <si>
    <t>Avance inicial de la tesis, luego avance más grande // Corrección de los parrafos que empiezan con cita, a partir del segundo parrafo.y avanzar lo que se pueda, // Correcciones del último archivo digital. Trabajar más con Joan Costa - 70 a 100 páginas la tesis completa - // Hacer correcciones del físico</t>
  </si>
  <si>
    <t>Fausto Monteros</t>
  </si>
  <si>
    <t>0984489973</t>
  </si>
  <si>
    <t>fausto@monterosas.com</t>
  </si>
  <si>
    <t>Estructura del trabajo</t>
  </si>
  <si>
    <t xml:space="preserve">Angel Francisco Esquivel Valverde </t>
  </si>
  <si>
    <t xml:space="preserve">0983502758 / 2814307 </t>
  </si>
  <si>
    <t>angel.esquivel@utc.edu.ec</t>
  </si>
  <si>
    <t>Modelo gestión conocimiento academico UTC</t>
  </si>
  <si>
    <t xml:space="preserve">Doctorado Economía </t>
  </si>
  <si>
    <t>UTC</t>
  </si>
  <si>
    <t>Revisión de la tesis, estructura y luego avance . Información en carpera</t>
  </si>
  <si>
    <t>Jennifer Guerra</t>
  </si>
  <si>
    <t>0992521338 / 3938318</t>
  </si>
  <si>
    <t>jenn.guerra2628@gmail.com</t>
  </si>
  <si>
    <t>Facilida pesca artesanal</t>
  </si>
  <si>
    <t xml:space="preserve">Proyectos en desarrollo </t>
  </si>
  <si>
    <t>J -&gt;</t>
  </si>
  <si>
    <t xml:space="preserve">Revisar todo lo pendiente y concluir la tesis </t>
  </si>
  <si>
    <t>Natalia Yepez</t>
  </si>
  <si>
    <t xml:space="preserve">0995314600 / </t>
  </si>
  <si>
    <t>nathye_2110@hotmail.com</t>
  </si>
  <si>
    <t>Ciencias políticas y relaciones internacionales</t>
  </si>
  <si>
    <t>Desarrollo del plan. Tema de Yasuní con el enfoque de politicas públicas, revisar información enviada en mail</t>
  </si>
  <si>
    <t>Total 1200</t>
  </si>
  <si>
    <t xml:space="preserve">Juan Gonzalez </t>
  </si>
  <si>
    <t xml:space="preserve">0987167480 / 2416687 </t>
  </si>
  <si>
    <t xml:space="preserve">juan_gp88@hotmail.com </t>
  </si>
  <si>
    <t xml:space="preserve">Plan de negocios fundación odontológica </t>
  </si>
  <si>
    <t>Negocios internacionales</t>
  </si>
  <si>
    <t>Avance de la tesis completa // Buscar formato de análisis de factibilidad. Norma APA 6 // Hacer las correcciones en base a los archivos físicos</t>
  </si>
  <si>
    <t xml:space="preserve">pago 900 al inicio y 200 a la entrega </t>
  </si>
  <si>
    <t xml:space="preserve">Cristina Revelo </t>
  </si>
  <si>
    <t xml:space="preserve">0990169457 / 3413666 </t>
  </si>
  <si>
    <t xml:space="preserve">nathalycorella92@hotmail.com </t>
  </si>
  <si>
    <t xml:space="preserve">Formateo </t>
  </si>
  <si>
    <t>UTE</t>
  </si>
  <si>
    <t>Formateo con los lineamientos, caambiar a norma APA.</t>
  </si>
  <si>
    <t xml:space="preserve">Marco Chimbo </t>
  </si>
  <si>
    <t xml:space="preserve">0984541891 / 3216233 </t>
  </si>
  <si>
    <t>marco.chimbo.n_90@hotmail.com</t>
  </si>
  <si>
    <t>Marketing</t>
  </si>
  <si>
    <t>U Catolica Guayaquil</t>
  </si>
  <si>
    <t>Avance de temas.  // Acabar el plan y primer capítulo , revisar antiplagio en marco teórico, el plan está con 32% // Acabar la tesis, revisar si se ha corregido el plagio</t>
  </si>
  <si>
    <t xml:space="preserve">Francisco Almeida, Carlos Castro, </t>
  </si>
  <si>
    <t xml:space="preserve">0999872202 / 0997722258 </t>
  </si>
  <si>
    <t xml:space="preserve">fcojavier248@hotmail.com, carloscastro@cinetel.com.ec </t>
  </si>
  <si>
    <t>U MET</t>
  </si>
  <si>
    <t>Hacer el plan con un formato cualquiera y en base al último tema enviado</t>
  </si>
  <si>
    <t>Cristina Aviles</t>
  </si>
  <si>
    <t xml:space="preserve">3120825 / </t>
  </si>
  <si>
    <t>aviles.zath@gmail.com</t>
  </si>
  <si>
    <t xml:space="preserve">Pendiente </t>
  </si>
  <si>
    <t>Contruccion y domotica</t>
  </si>
  <si>
    <t>Cr</t>
  </si>
  <si>
    <t xml:space="preserve">Temas de tesis, luego el plan </t>
  </si>
  <si>
    <t xml:space="preserve">Tatiana Muñoz </t>
  </si>
  <si>
    <t xml:space="preserve">0984641659 / 2962657 </t>
  </si>
  <si>
    <t xml:space="preserve">b81516munozt@gmail.com </t>
  </si>
  <si>
    <t xml:space="preserve">Responsabilidad social prácticas de producción </t>
  </si>
  <si>
    <t>Comunicación social</t>
  </si>
  <si>
    <t>Desarrollo del primer avance de la tesis hasta metodología. Información e indicaciones en archivo digital // Revisión de correcciones y estructura de acuerdo al archivo digital, hacer uso de libro en físico</t>
  </si>
  <si>
    <t xml:space="preserve">Diana Acosta </t>
  </si>
  <si>
    <t xml:space="preserve">2826288 / 0979007428 </t>
  </si>
  <si>
    <t xml:space="preserve">sindpastaza@hotmail.com </t>
  </si>
  <si>
    <t>Auditoria y contabilidad</t>
  </si>
  <si>
    <t>Tema de tesis, revisión con el tema actual y plantear nuevo tema financiero, con explicación, luego plan revisar del mail // Hacer las conclusiones y recomendaciones del trabajo, utilizar imagen del SRI</t>
  </si>
  <si>
    <t>Victoria Paredez</t>
  </si>
  <si>
    <t>vicky_4@hotmail.es</t>
  </si>
  <si>
    <t xml:space="preserve">Hacer la parte de inventarios ABC en base a la tesis guia, pag 88 a 108 </t>
  </si>
  <si>
    <t xml:space="preserve">Cristina Naranjo </t>
  </si>
  <si>
    <t>5133054 /  0998539468</t>
  </si>
  <si>
    <t>criss_mar.92@hotmail.com</t>
  </si>
  <si>
    <t xml:space="preserve">Emergencias medicas </t>
  </si>
  <si>
    <t>Instituto de la Cruzx Roja</t>
  </si>
  <si>
    <t xml:space="preserve"> Hacer el plan completo // Hacer correcciones (indicaciones al inicio del archivo digital)// falta el diseño de la encuesta , requerimientos para la implementación del Centro de emergencias médicas validada por el MSP (Ministerio de Salud Publica)  y ahora me piden base legal.</t>
  </si>
  <si>
    <t xml:space="preserve">Salome Sarsoza </t>
  </si>
  <si>
    <t>0983704915</t>
  </si>
  <si>
    <t>salome140@gmail.com</t>
  </si>
  <si>
    <t>Economía Popular y solidaria en cooperativas cantón rumiñahui</t>
  </si>
  <si>
    <t>Economía y empresa</t>
  </si>
  <si>
    <t>Desarrollar la tesis completa, iniciar con problema, marco teórico y metodología para presentar, luego seguir. Información en digital // Acabar la tesis completa, unas 50 páginas, incorporar información de la encuesta y sustento del tema, concluir // Correcciones del mail</t>
  </si>
  <si>
    <t xml:space="preserve">Byron Molina </t>
  </si>
  <si>
    <t xml:space="preserve">0983794377 / 2821805 </t>
  </si>
  <si>
    <t xml:space="preserve">byronmolina.2423@hotmail.com </t>
  </si>
  <si>
    <t>Estudio de la evolución de los sistemas CRDI en base al combustible en el Ecuador</t>
  </si>
  <si>
    <t>Ingeniería automotriz</t>
  </si>
  <si>
    <t>Hacer formato de acuerdo a indicaciones digita, luego avance del trabajo, pendiente reuniones poara incluir información practica</t>
  </si>
  <si>
    <t xml:space="preserve">David Parco </t>
  </si>
  <si>
    <t xml:space="preserve">0984985378 / 3188467 </t>
  </si>
  <si>
    <t>davysparko@hotmail.com</t>
  </si>
  <si>
    <t>Plan tema pendiente</t>
  </si>
  <si>
    <t xml:space="preserve">Maestria salud ocupacional </t>
  </si>
  <si>
    <t>U Cayetano Heredia</t>
  </si>
  <si>
    <t xml:space="preserve">Plan en base a indicaciones </t>
  </si>
  <si>
    <t>Juan Almagro</t>
  </si>
  <si>
    <t>juan almagro &lt;jalmagron@gmail.com&gt;</t>
  </si>
  <si>
    <t>Publicidad</t>
  </si>
  <si>
    <t>Universidad Internacional de la Rioja</t>
  </si>
  <si>
    <t xml:space="preserve">Rehacer la tesis en base a las correcciones, pasar el antiplagio y corregir, darle una metodología y completarlo. Darle formato (archivos digitales) Total 80 páginas // Hacer las últimas correcciones </t>
  </si>
  <si>
    <t xml:space="preserve">Ligia Beltrán </t>
  </si>
  <si>
    <t xml:space="preserve">0994230262 / 2610939 </t>
  </si>
  <si>
    <t xml:space="preserve">libu00@yahoo.com </t>
  </si>
  <si>
    <t>Libro y artículo</t>
  </si>
  <si>
    <t xml:space="preserve">meaestria gestión empresarial </t>
  </si>
  <si>
    <t>Ch E</t>
  </si>
  <si>
    <t>250 articulo 750 libro (sin correcciones), hacer una revisión final // Lectura final, ver si algo está mal, formatear como está al principio, corregir norma apa</t>
  </si>
  <si>
    <t>Ricardo Chacha</t>
  </si>
  <si>
    <t xml:space="preserve">0984963177 / </t>
  </si>
  <si>
    <t xml:space="preserve">ricardocsmed93@gmail.com </t>
  </si>
  <si>
    <t>Prevalencia y Factores de Citis de origen epatico 25 a 60 años Enrique Garces</t>
  </si>
  <si>
    <t xml:space="preserve">Medicina </t>
  </si>
  <si>
    <t>UCACUE</t>
  </si>
  <si>
    <t xml:space="preserve">Avance del pla </t>
  </si>
  <si>
    <t>Jorge Paucar</t>
  </si>
  <si>
    <t xml:space="preserve">0992699349 / </t>
  </si>
  <si>
    <t>Jorge_1128sjao@hotmail.com</t>
  </si>
  <si>
    <t xml:space="preserve">Prevalencia infeccion vias urinarias niños 1 a 5 años, Hospital Enrique Garces </t>
  </si>
  <si>
    <t>Medicina</t>
  </si>
  <si>
    <t xml:space="preserve">Avance del plan, luego la tesis, (información en el mail) </t>
  </si>
  <si>
    <t xml:space="preserve">Rosa Saavedra </t>
  </si>
  <si>
    <t>0998370771</t>
  </si>
  <si>
    <t>rcsaavedra71@gmail.com</t>
  </si>
  <si>
    <t xml:space="preserve">Modelo de Gestión Banco Central </t>
  </si>
  <si>
    <t xml:space="preserve">Ingenieria Administración Empresas </t>
  </si>
  <si>
    <t>Avance del exame ncomplexivo, luego culminarlo</t>
  </si>
  <si>
    <t>Yajaira</t>
  </si>
  <si>
    <t>yajavillarreal0098@gmail.com</t>
  </si>
  <si>
    <t>Hacer las correcciones enviado al mail</t>
  </si>
  <si>
    <t xml:space="preserve">María Sol Almeida </t>
  </si>
  <si>
    <t xml:space="preserve">0998037455 / 3341584 </t>
  </si>
  <si>
    <t xml:space="preserve">msmalmeida@udlanet.ec </t>
  </si>
  <si>
    <t xml:space="preserve">Ing comercial </t>
  </si>
  <si>
    <t xml:space="preserve">Tema, luego avance capítulo II </t>
  </si>
  <si>
    <t xml:space="preserve">Amanda Fuel </t>
  </si>
  <si>
    <t xml:space="preserve">0984448264 / </t>
  </si>
  <si>
    <t xml:space="preserve">afuel2015@gmail.com </t>
  </si>
  <si>
    <t xml:space="preserve">Plan negocios producto camaras vehículos </t>
  </si>
  <si>
    <t xml:space="preserve">Negocios internacionales </t>
  </si>
  <si>
    <t>Revisión completa de la tesis y completación, revisión</t>
  </si>
  <si>
    <t xml:space="preserve">Juan Pablo Mora </t>
  </si>
  <si>
    <t xml:space="preserve">0984255091 / 2815536 </t>
  </si>
  <si>
    <t>juanpablo_mora@hotmail.com</t>
  </si>
  <si>
    <t xml:space="preserve">Quebrada de Shanshayacu </t>
  </si>
  <si>
    <t>Ing Ambiental</t>
  </si>
  <si>
    <t>JO</t>
  </si>
  <si>
    <t xml:space="preserve">Avance completo de la tesis en base al plan y tesis física de referencia </t>
  </si>
  <si>
    <t xml:space="preserve">Susana Torres </t>
  </si>
  <si>
    <t xml:space="preserve">0960070791 / </t>
  </si>
  <si>
    <t xml:space="preserve">satorres@udlanet.ec </t>
  </si>
  <si>
    <t xml:space="preserve">Derecho </t>
  </si>
  <si>
    <t>Tabulación, resultados (tablas y gráficos), conclusiones individuales y generales de la encuesta</t>
  </si>
  <si>
    <t xml:space="preserve">Tatiana Proaño </t>
  </si>
  <si>
    <t>0991029342</t>
  </si>
  <si>
    <t>tatypro@gmail.com</t>
  </si>
  <si>
    <t xml:space="preserve">Formateo de tesis </t>
  </si>
  <si>
    <t>Cr V</t>
  </si>
  <si>
    <t>Hacer formateo de acuerdo a lo inicado en el archivo digital</t>
  </si>
  <si>
    <t xml:space="preserve">Diana Cardenas </t>
  </si>
  <si>
    <t>diany_choc91@hotmail.com</t>
  </si>
  <si>
    <t>Factibilidad queso rico</t>
  </si>
  <si>
    <t>Instituto Cordillera</t>
  </si>
  <si>
    <t>Acabar la tesis , utilizar el avance existente y la información del formato (Digital)</t>
  </si>
  <si>
    <t xml:space="preserve">Fernanda Suntaxi </t>
  </si>
  <si>
    <t xml:space="preserve">2668615 / 0995031913 </t>
  </si>
  <si>
    <t>wilma_29@hotmail.es</t>
  </si>
  <si>
    <t>MBA  en calidad y productividad</t>
  </si>
  <si>
    <t>Desarrollo completo en base a formato y tema / Hacer las correcciones indicadas en el archivo digital, hacer máximo 20 hojas, ni una más, disminuir en lo posible marco teórico, un poco de metodología, lo menos relevante y algo de la propuesta en relación a detalles que no se requieren.</t>
  </si>
  <si>
    <t xml:space="preserve">Rossana Rivadeneira </t>
  </si>
  <si>
    <t xml:space="preserve">0999530953 / 062652217 </t>
  </si>
  <si>
    <t>roxyrivadeneiraa@gmail.com</t>
  </si>
  <si>
    <t>Aprendizaje colaborativo Story Bird</t>
  </si>
  <si>
    <t xml:space="preserve">Lingüística </t>
  </si>
  <si>
    <t>U Catolica Ibarra</t>
  </si>
  <si>
    <t>Hacer la tesis completa, revisar plan, establecer metodología y propuesta conversar (Norma APA)  (pendiente Formato y digital del plan) // Hacer las correcciones indicadas en el archivo digital. Integrar actividades adicionales de acuerdo a lo que indica la tutora.</t>
  </si>
  <si>
    <t>Marcela Espinoza</t>
  </si>
  <si>
    <t xml:space="preserve">0989268033 / 2587491 </t>
  </si>
  <si>
    <t xml:space="preserve">mibeth@hotmail.com </t>
  </si>
  <si>
    <t>Trabajo social</t>
  </si>
  <si>
    <t>U Nacional de Loja</t>
  </si>
  <si>
    <t xml:space="preserve">Hacer la propuesta en base al ejemplo presentado. Avance en la tesis </t>
  </si>
  <si>
    <t>70 correcciones</t>
  </si>
  <si>
    <t>Alex Rosero</t>
  </si>
  <si>
    <t>kebec77@hotmail.com</t>
  </si>
  <si>
    <t>Revisar del mail, hacer la propuesta en base a las tesis ejemplo e indicaciones del mail // Hacer correcciones del urkund y método apa, revisar últimos dos mails.-</t>
  </si>
  <si>
    <t>Dario Zabala</t>
  </si>
  <si>
    <t xml:space="preserve">0979101234 / 3040772 </t>
  </si>
  <si>
    <t>djzabala609@hotmail.com</t>
  </si>
  <si>
    <t>Odontología</t>
  </si>
  <si>
    <t>Avance del plan de tesis, luego la tesis. Trabajar los artículos o documentos de respaldo con DOI y ISSN. Pendiente ideas del plan que tiene (envío por mail). En objetivos específicos delimitar años 65 - 74 años. Dos semas completo el plan , primer avance el jueves. // Correcciones del documento físico, revisar bien, poner teórico como indica en el archivo anexos del manual // Hay nuevo manual para seguir para el plan, revisar y comparar (digital), hacer las correcciones del archivo por corregir digital  / Correcciones del archivo digital</t>
  </si>
  <si>
    <t>Djamel Andrade Escobar</t>
  </si>
  <si>
    <t xml:space="preserve">0987462545 /  2524754 </t>
  </si>
  <si>
    <t>djamel_a89@hotmail.com</t>
  </si>
  <si>
    <t xml:space="preserve">Estudio </t>
  </si>
  <si>
    <t>Avance del plan de tesis, luego seguir tesis. Normas Vancouver. Formato de universidad  // Correcciones en el último archivo de plan de tesis (digital) / Correcciones del mail</t>
  </si>
  <si>
    <t>Doris Bustamante</t>
  </si>
  <si>
    <t>0939306632</t>
  </si>
  <si>
    <t>dbustamante@cga.com.ec</t>
  </si>
  <si>
    <t>Plan de marketing</t>
  </si>
  <si>
    <t>Ingeniería en Administración</t>
  </si>
  <si>
    <t>Universidad Nacional de Loja</t>
  </si>
  <si>
    <t xml:space="preserve">Correcciones del plan, luego seguir con la tesis (Plan en word y pdf de correcciones) // Hacer las correcciones del plan ultimo e indicaciones en pdf y Avanzar todo lo que se pueda de la tesis // Correcciones en base al mail último y avanzar hasta literal f, foda, objetivos / Acabar la tesis. (para la entrega asesor, revisar brevemente los resultados de inv 10, y plantear las estratgias, enviar formato para desarrollar y enviar a asesor (Ch, Emy, O), utilizar la tesis de referencia para seguir exacto </t>
  </si>
  <si>
    <t>Ana Vivar</t>
  </si>
  <si>
    <t>El contrato de trabajo juvenil</t>
  </si>
  <si>
    <t>P</t>
  </si>
  <si>
    <t xml:space="preserve">Marcelo Saltos </t>
  </si>
  <si>
    <t>antonio_torres89@hotmail.com</t>
  </si>
  <si>
    <t>Plagscan</t>
  </si>
  <si>
    <t xml:space="preserve">Gina Muñoz </t>
  </si>
  <si>
    <t xml:space="preserve">4529650 / 0983205663 </t>
  </si>
  <si>
    <t>gkm_f89@hotmail.com</t>
  </si>
  <si>
    <t>ISO 18000</t>
  </si>
  <si>
    <t xml:space="preserve">Avance de la tesis  // Acabar la tesis </t>
  </si>
  <si>
    <t>Valor rebajado a 1100, era 1200</t>
  </si>
  <si>
    <t xml:space="preserve">Rosario Flores </t>
  </si>
  <si>
    <t xml:space="preserve">0998601769 / 2592825 </t>
  </si>
  <si>
    <t>soledadfuego@hotmail.com, rosarioflores6241@yahoo.com</t>
  </si>
  <si>
    <t>Hacer las correcciones de forma solicitadas en el mail, utilizar formatos enviados</t>
  </si>
  <si>
    <t xml:space="preserve">Luis Arcos </t>
  </si>
  <si>
    <t xml:space="preserve">0998984528 / 26135670 </t>
  </si>
  <si>
    <t xml:space="preserve">arcosartu@hotmail.com </t>
  </si>
  <si>
    <t xml:space="preserve">Mejoramiento calidad atencion al cliente </t>
  </si>
  <si>
    <t>Hoteleria y turismo</t>
  </si>
  <si>
    <t>Tesis completa, primer avance la mitad, pendiente formatos  y plan // Revisar algunas citas, incluir  // Incluir la parte de la historia de la hospitalidad (archivo en digital) y avanzar la parte metodológica hasta las herramientas (encuesta a clientes, entrevista o ficha para analizar los procedimientos actuales, de limpieza de cuartos, recepción, forma de proceder de los empleados, solicitud de atención de un cliente) &gt;// Correcciones del archivo correcciones de tesis y acabar la tesis. Resultados de la encuesta entrevista (en físico) y aumentar ficticio las encuestas. Levantar procesos ficticio considerando un hotel pequeño, básico y con errores y hacer la propuesta de procesos adecuados de servicio al cliente.</t>
  </si>
  <si>
    <t>Yira Martinez</t>
  </si>
  <si>
    <t>ymartinez@udlanet.ec</t>
  </si>
  <si>
    <t>Desarrollo del artículo completo</t>
  </si>
  <si>
    <t xml:space="preserve">Geovanna Contreras </t>
  </si>
  <si>
    <t xml:space="preserve">0987490636 / </t>
  </si>
  <si>
    <t>geovannaanahi@hotmail.com</t>
  </si>
  <si>
    <t>Estilos de crianza</t>
  </si>
  <si>
    <t>Priscología educativa</t>
  </si>
  <si>
    <t xml:space="preserve">Alexandra Pelaez </t>
  </si>
  <si>
    <t xml:space="preserve">2752250; 0996401893
</t>
  </si>
  <si>
    <t>alexan_1317@hotmail.com</t>
  </si>
  <si>
    <t>Negocios</t>
  </si>
  <si>
    <t>JN</t>
  </si>
  <si>
    <t>Correcciones del plan de tesis, luego seguir con la tesis // Hacer la metodología específica para medir el liderazgo en el plan de tesis</t>
  </si>
  <si>
    <t>Enquique Altamirano</t>
  </si>
  <si>
    <t>enriquealtamirano@hotmail.com</t>
  </si>
  <si>
    <t>Hacer el avance del modulo II de acuerdo a la información enviada y en carpeta // Correcciones indicadas en el físico y completar el estudio. // Correcciones del último mail</t>
  </si>
  <si>
    <t xml:space="preserve">Yohana Pincay </t>
  </si>
  <si>
    <t>palmay@endesabotrosa.com</t>
  </si>
  <si>
    <t>Comunicación</t>
  </si>
  <si>
    <t>l</t>
  </si>
  <si>
    <t>Hacer la revisión indicada en el mail de acuerdo a lo que dice la tutora</t>
  </si>
  <si>
    <t xml:space="preserve">Daniela Sanchez </t>
  </si>
  <si>
    <t xml:space="preserve">0983302049 / 2411190 </t>
  </si>
  <si>
    <t xml:space="preserve">daniela_st94@hotmail.com </t>
  </si>
  <si>
    <t>Desarrollo primeros capítulos,  el indice enviado en el plan de tesis debe mantener al menos en un 60% ya que eso exige la universidad, ademas que es una base y debe incluir temas adicionales // Correcciones del plan de tesis, de la tesis y word pendiente // HAcer correcciones de último mail y acabar la tesis con la información en pdf (zip) en carpeta (digital) // Correcciones de acuerdo al último archivo digital (correcciones lector) // Correcciones del mail</t>
  </si>
  <si>
    <t>Gloria Farinango</t>
  </si>
  <si>
    <t>099980917 / 3570872</t>
  </si>
  <si>
    <t>glori.f@hotmail.com</t>
  </si>
  <si>
    <t>Tema y problema y solicitud a la universidad para que haga la carta a la empresa // Avanzar la tesis lo que se pueda, revisar formatos y poner citas no solo de tesis , poner tambien en que va a concluir la tesis, que se va a hacer al final // Correcciones (en físico), acabar el capítulo 4 (tiempos y movimientos) y conclusiones, // Correcciones del digital, revisar wathsapp</t>
  </si>
  <si>
    <t>Angie Muñoz</t>
  </si>
  <si>
    <t xml:space="preserve">2962931 / 0979013615 </t>
  </si>
  <si>
    <t>angita-93@hotmail.es</t>
  </si>
  <si>
    <t xml:space="preserve">Exportación arasa almibar alemania </t>
  </si>
  <si>
    <t>Comercio exterior</t>
  </si>
  <si>
    <t xml:space="preserve">Hacer el financiero </t>
  </si>
  <si>
    <t xml:space="preserve">Carolina Barragan </t>
  </si>
  <si>
    <t>0996092974</t>
  </si>
  <si>
    <t>carolina_barra@outlook.com</t>
  </si>
  <si>
    <t>Manual edad equina</t>
  </si>
  <si>
    <t>Veterinario</t>
  </si>
  <si>
    <t>Universidad Estatal de Guayaquil</t>
  </si>
  <si>
    <t xml:space="preserve">Inicio de la tesis </t>
  </si>
  <si>
    <t>Priscila Martinez</t>
  </si>
  <si>
    <t>0999671343 /</t>
  </si>
  <si>
    <t>priscilamartinez2020@gmail.com</t>
  </si>
  <si>
    <t xml:space="preserve">Competencias </t>
  </si>
  <si>
    <t xml:space="preserve">Maestría </t>
  </si>
  <si>
    <t>Desarrollar el proyecto primer avance // Hacer el marco teórico con las indicaciones en cuadros con las indicaciones en el archivo (digital)</t>
  </si>
  <si>
    <t xml:space="preserve">Leonardo Flores </t>
  </si>
  <si>
    <t xml:space="preserve">0998921422 / 2598082 </t>
  </si>
  <si>
    <t>leonardofloresr@hotmail.com</t>
  </si>
  <si>
    <t>Marketing}</t>
  </si>
  <si>
    <t>Revisión de formatos (fisico), indica // Correcciones del físico, digital último e indicaciones del mail, revisar bien todo lo de redacción y ortografía</t>
  </si>
  <si>
    <t>Valeria Rojas</t>
  </si>
  <si>
    <t>0998635015 /</t>
  </si>
  <si>
    <t>valery15_way@hotmail.com</t>
  </si>
  <si>
    <t xml:space="preserve">Hacer las tareas 1 y 2 luego 15 y 18 </t>
  </si>
  <si>
    <t xml:space="preserve">CLIENTES </t>
  </si>
  <si>
    <t xml:space="preserve">Armando Martinez </t>
  </si>
  <si>
    <t xml:space="preserve">0995494438 / 6012602 </t>
  </si>
  <si>
    <t xml:space="preserve">garedsou@hotmail.com </t>
  </si>
  <si>
    <t xml:space="preserve">Gestión de proyectos socioproductivos </t>
  </si>
  <si>
    <t xml:space="preserve">Correcciones de acuerdo a indicaciones de los dos lectores </t>
  </si>
  <si>
    <t xml:space="preserve">Nina Agiar </t>
  </si>
  <si>
    <t xml:space="preserve">0983000092 / 2228351 </t>
  </si>
  <si>
    <t xml:space="preserve">lulushca@hotmail.com </t>
  </si>
  <si>
    <t xml:space="preserve">Doctorado en estudios latinoamericanos </t>
  </si>
  <si>
    <t xml:space="preserve">A Andina </t>
  </si>
  <si>
    <t>Capítulo III</t>
  </si>
  <si>
    <t>Maria Salome Camino</t>
  </si>
  <si>
    <t xml:space="preserve">salomecamino@hotmail.com </t>
  </si>
  <si>
    <t xml:space="preserve">Negociaciones con la cominidad andina </t>
  </si>
  <si>
    <t xml:space="preserve">Maestria en Integración </t>
  </si>
  <si>
    <t>UNLP</t>
  </si>
  <si>
    <t>3 sem</t>
  </si>
  <si>
    <t xml:space="preserve">Primer capítulo, corregir el avance </t>
  </si>
  <si>
    <t xml:space="preserve">Deficit de vitamina D asociado a neuropatia periférica en pacientes con sindrome de </t>
  </si>
  <si>
    <t>No sale correlación favorable realizandolo con ji cuadrado, el tutor les pide que tenga que salir una correlación favorable, pero no hay manera. Se solicita revisar el estudio estadístico, respaldarlo con ji cuadrado, con fisher, revisar con los niveles de confianza 95% y 90% y concluir que no existe correlación y cualquier aspecto adicional.</t>
  </si>
  <si>
    <t xml:space="preserve">Alberto Sandoval </t>
  </si>
  <si>
    <t xml:space="preserve">0984672382 / 2498434 </t>
  </si>
  <si>
    <t xml:space="preserve">sandovalalberto90@gmail.com </t>
  </si>
  <si>
    <t>Loncheras niñospreescolar</t>
  </si>
  <si>
    <t>Aing Comercial - marketing</t>
  </si>
  <si>
    <t>U Pacifico</t>
  </si>
  <si>
    <t xml:space="preserve">Desarrollo tesis completa </t>
  </si>
  <si>
    <t xml:space="preserve">Juan Carlos Revelo </t>
  </si>
  <si>
    <t xml:space="preserve">0982224316 / </t>
  </si>
  <si>
    <t xml:space="preserve">juancarlosrevelo1@hotmail.com </t>
  </si>
  <si>
    <t>Contaminacion con esferos en clinica</t>
  </si>
  <si>
    <t xml:space="preserve">Odontologia </t>
  </si>
  <si>
    <t xml:space="preserve">Correcciones plan de tesis y luego avance de tesis // Corregir bien la metodología y parte estadísticaque quede definida, parte con esferos </t>
  </si>
  <si>
    <t>Carlos Santoro</t>
  </si>
  <si>
    <t xml:space="preserve">0958865913 / 2433434 </t>
  </si>
  <si>
    <t>carlossantoroarce@gmail.com</t>
  </si>
  <si>
    <t>Violacion derecho libertad sexual mujeres encarceladas</t>
  </si>
  <si>
    <t>Desarrollo del artículo, coordinar con correcciones</t>
  </si>
  <si>
    <t xml:space="preserve">Silvana Herrera </t>
  </si>
  <si>
    <t xml:space="preserve">0994680626 / </t>
  </si>
  <si>
    <t xml:space="preserve">herrerasilvy@yahoo.es </t>
  </si>
  <si>
    <t xml:space="preserve">Modelo de gestión productividad en ventas </t>
  </si>
  <si>
    <t>Maestria en gerencia empresarial</t>
  </si>
  <si>
    <t xml:space="preserve">Desarrollo capítulos metodología resultados, propuesta </t>
  </si>
  <si>
    <t xml:space="preserve">Karla Torres </t>
  </si>
  <si>
    <t>0987678235 / 0983323340 // 2240535</t>
  </si>
  <si>
    <t>rashell_3108@hotmail.es</t>
  </si>
  <si>
    <t xml:space="preserve">Desarrollo capítulos finales y revisión de la reorientación del tema </t>
  </si>
  <si>
    <t xml:space="preserve">Cristina Guerra </t>
  </si>
  <si>
    <t xml:space="preserve">Daisy Villamarin </t>
  </si>
  <si>
    <t>2082228 / 0995630582</t>
  </si>
  <si>
    <t>daysivb@hotmail.com</t>
  </si>
  <si>
    <t>Diseño interior</t>
  </si>
  <si>
    <t>U Palermo</t>
  </si>
  <si>
    <t xml:space="preserve">Rehacer de acuerdo a lo que se va solicitando en las correcciones </t>
  </si>
  <si>
    <t>Pablo  (Research Latam)</t>
  </si>
  <si>
    <t xml:space="preserve">Mauricio Toapanta / Maria Jose Solis </t>
  </si>
  <si>
    <t xml:space="preserve">Andres Mejia / Jean Morales </t>
  </si>
  <si>
    <t>info@corpwolf.com</t>
  </si>
  <si>
    <t>Proyecto CFN</t>
  </si>
  <si>
    <t xml:space="preserve">Rafael Lascano </t>
  </si>
  <si>
    <t xml:space="preserve">0995435600 / </t>
  </si>
  <si>
    <t xml:space="preserve">rall25@hotmail.com </t>
  </si>
  <si>
    <t>Pablo Armendariz</t>
  </si>
  <si>
    <t xml:space="preserve">3474219 / 0967002917 </t>
  </si>
  <si>
    <t xml:space="preserve">almendarizp069@hotmail.com </t>
  </si>
  <si>
    <t xml:space="preserve">Decrecimiento sector asegurador </t>
  </si>
  <si>
    <t xml:space="preserve">Finanzas y Auditoria </t>
  </si>
  <si>
    <t>Pendiente de desarrollo los capítulos metodología y análisis de las respuestas de las preguntas de investigación, partes finales y revisión ($750) también requiere pasar antiplagio y redacción eso habrá que ver valor</t>
  </si>
  <si>
    <t xml:space="preserve">Ivet Fuertes </t>
  </si>
  <si>
    <t xml:space="preserve">0989208609 / 5126990 </t>
  </si>
  <si>
    <t xml:space="preserve">ifuertes81@gmail.com </t>
  </si>
  <si>
    <t xml:space="preserve">Caso scoring de crédito </t>
  </si>
  <si>
    <t xml:space="preserve">Posgrado administración de riesgo </t>
  </si>
  <si>
    <t xml:space="preserve">Hacer el caso </t>
  </si>
  <si>
    <t>Alejandra Clavijo</t>
  </si>
  <si>
    <t xml:space="preserve">Alejandro Quirola </t>
  </si>
  <si>
    <t>2425189 / 0979318795</t>
  </si>
  <si>
    <t>mano_50cent@hotmail.es</t>
  </si>
  <si>
    <t>U salesiana</t>
  </si>
  <si>
    <t>Hacer los ejercicios y presentarlo como proyectos  10 hojas, información en digital y cuaderno</t>
  </si>
  <si>
    <t xml:space="preserve">Gustavo Reyes </t>
  </si>
  <si>
    <t>0998859242 / 2596198</t>
  </si>
  <si>
    <t xml:space="preserve">grios@latamautos.com </t>
  </si>
  <si>
    <t>Comercio exterior y aduanas</t>
  </si>
  <si>
    <t xml:space="preserve">Hacer las correcciones que se pide en la tesis y avanzar </t>
  </si>
  <si>
    <t xml:space="preserve">Cristina Yepez </t>
  </si>
  <si>
    <t xml:space="preserve">0983574578 / </t>
  </si>
  <si>
    <t>cris11866@hotmail.com</t>
  </si>
  <si>
    <t xml:space="preserve">Correlacion IMC - trigliceridos </t>
  </si>
  <si>
    <t>Maestria en nutricion clinica</t>
  </si>
  <si>
    <t xml:space="preserve">ESPOCH </t>
  </si>
  <si>
    <t xml:space="preserve">Hacer la parte estadística y análisis de resultados </t>
  </si>
  <si>
    <t xml:space="preserve">Psicología organizacional </t>
  </si>
  <si>
    <t>Salesiana</t>
  </si>
  <si>
    <t>2 semanas</t>
  </si>
  <si>
    <t>Hacer correcciones que indica la tutora, revisión APA y formato. Hacer cuadro DNC en la propuesta y pasar en un cuadro la propuesta. Luego encargarse de lectores</t>
  </si>
  <si>
    <t xml:space="preserve">Mishell Jativa </t>
  </si>
  <si>
    <t>0995950732'</t>
  </si>
  <si>
    <t>Psicología</t>
  </si>
  <si>
    <t xml:space="preserve">Desarrollo de la parte análisis y estadística. Es una tesis descriptiva, frecuencias de la estructura de la familia en pacientes con adicciones (950 lo que viene; 750 estadística; 300 asesoría) </t>
  </si>
  <si>
    <t xml:space="preserve">Francisco Pozo </t>
  </si>
  <si>
    <t xml:space="preserve">0980623251 / </t>
  </si>
  <si>
    <t>francisco_94pr@hotmail.com</t>
  </si>
  <si>
    <t xml:space="preserve">Centro de alto rendimiento </t>
  </si>
  <si>
    <t xml:space="preserve">Desarrollo del plan completo </t>
  </si>
  <si>
    <t xml:space="preserve">Eduardo Carrera </t>
  </si>
  <si>
    <t xml:space="preserve">0983876243 / </t>
  </si>
  <si>
    <t xml:space="preserve">edu_86@hotmail.com </t>
  </si>
  <si>
    <t>El principio de igualdad de los poderes con hijos menores de 12 años con respecto a la tenencia y patriapotestad</t>
  </si>
  <si>
    <t>25 ago entrega final</t>
  </si>
  <si>
    <t xml:space="preserve">Desarrollo de capítulo Marco teórico, 50 hojas, utilizar la primera parte avanzada, revisar. Revisar apa de la tesis, y formatear todo (indices)  </t>
  </si>
  <si>
    <t xml:space="preserve">Sebastian Tipan </t>
  </si>
  <si>
    <t>3574208 / 0983553969</t>
  </si>
  <si>
    <t>Catry_sebacho@hotmail.com</t>
  </si>
  <si>
    <t>campaña grafica actividades fisicas y recreativas adultos mayores</t>
  </si>
  <si>
    <t>Diseño grafico</t>
  </si>
  <si>
    <t>maximo 20</t>
  </si>
  <si>
    <t xml:space="preserve">Avance y cambios de la parte teórica y metodológica. </t>
  </si>
  <si>
    <t xml:space="preserve">Fernanda Pila </t>
  </si>
  <si>
    <t xml:space="preserve">0995658974 / </t>
  </si>
  <si>
    <t xml:space="preserve">Daniel Pacheco </t>
  </si>
  <si>
    <t xml:space="preserve">0995407525 / 2869576 </t>
  </si>
  <si>
    <t xml:space="preserve">danielfa80@hotmail.com </t>
  </si>
  <si>
    <t>Modelo de riesgos naturales en el comando conjunto</t>
  </si>
  <si>
    <t>Maestria en seguridad y riesgo</t>
  </si>
  <si>
    <t>Revisión completa y terminar la tesis, metodo MOSLER</t>
  </si>
  <si>
    <t xml:space="preserve">Jessica hinojosa </t>
  </si>
  <si>
    <t xml:space="preserve">0992544093 / 2594395 </t>
  </si>
  <si>
    <t>jessi-23041993@hotmail.com</t>
  </si>
  <si>
    <t>Optometría deportiva</t>
  </si>
  <si>
    <t>Instituto Coordillera</t>
  </si>
  <si>
    <t>Hacer parafraseo y bien la citación, todo</t>
  </si>
  <si>
    <t xml:space="preserve">Gianella Solis </t>
  </si>
  <si>
    <t xml:space="preserve">0979202841 / </t>
  </si>
  <si>
    <t>gsolis@udlanet.ec</t>
  </si>
  <si>
    <t>Violación al debido proceso en caso de expulsión de estudiantes en las universidades privadas del ecuador</t>
  </si>
  <si>
    <t>Es vecina, requiere el plan de tesis, es necesario entenderle bien el enfoque y asignar a Karen Pulido</t>
  </si>
  <si>
    <t>SE DEFINE ENTRE DOS TEMAS GANADERIA Y PRODUCCION LACTEOS PEDRO VICENTE MALDONADO</t>
  </si>
  <si>
    <t>Patrica Toala</t>
  </si>
  <si>
    <t xml:space="preserve">0984636720 / </t>
  </si>
  <si>
    <t>patoala2007@hotmail.com</t>
  </si>
  <si>
    <t xml:space="preserve">nivel producción de chifle y su incidencia en productividad economía popular y solidaria </t>
  </si>
  <si>
    <t>Referido</t>
  </si>
  <si>
    <t xml:space="preserve">Rehacer el capítulo final, desde mejorar la propuesta, hasta rehacer el financiero de la propuesta </t>
  </si>
  <si>
    <t xml:space="preserve">Javier Vitery </t>
  </si>
  <si>
    <t xml:space="preserve">0997920569 / 3779194 </t>
  </si>
  <si>
    <t>javiteri80@gmail.com</t>
  </si>
  <si>
    <t xml:space="preserve">SIC turistico Santo Domingo </t>
  </si>
  <si>
    <t>Maestria en SIG</t>
  </si>
  <si>
    <t>Hacer las correcciones solicitadas en el archivo digital 1 semana despues finalizado</t>
  </si>
  <si>
    <t>efectivo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</si>
</sst>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quot;$&quot;* #,##0.00_ ;_ &quot;$&quot;* \-#,##0.00_ ;_ &quot;$&quot;* &quot;-&quot;??_ ;_ @_ "/>
    <numFmt numFmtId="43" formatCode="_ * #,##0.00_ ;_ * \-#,##0.00_ ;_ * &quot;-&quot;??_ ;_ @_ "/>
    <numFmt numFmtId="164" formatCode="&quot;€&quot;#,##0.00"/>
    <numFmt numFmtId="165" formatCode="&quot;€&quot;\ #,##0.00"/>
    <numFmt numFmtId="166" formatCode="0.000"/>
    <numFmt numFmtId="168" formatCode="&quot;€&quot;#,##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6"/>
      <name val="Times New Roman"/>
      <family val="1"/>
    </font>
    <font>
      <b/>
      <sz val="10"/>
      <color indexed="17"/>
      <name val="Times New Roman"/>
      <family val="1"/>
    </font>
    <font>
      <sz val="10"/>
      <color indexed="17"/>
      <name val="Times New Roman"/>
      <family val="1"/>
    </font>
    <font>
      <sz val="9"/>
      <color theme="1"/>
      <name val="Times New Roman"/>
      <family val="1"/>
    </font>
    <font>
      <u/>
      <sz val="10"/>
      <color indexed="12"/>
      <name val="Arial"/>
      <family val="2"/>
    </font>
    <font>
      <sz val="12"/>
      <color rgb="FF000000"/>
      <name val="Times New Roman"/>
      <family val="1"/>
    </font>
    <font>
      <sz val="11"/>
      <color rgb="FF26282A"/>
      <name val="Arial"/>
      <family val="2"/>
    </font>
    <font>
      <b/>
      <sz val="12"/>
      <name val="Times New Roman"/>
      <family val="1"/>
    </font>
    <font>
      <sz val="12"/>
      <name val="Times New Roman"/>
      <family val="1"/>
    </font>
    <font>
      <b/>
      <sz val="10"/>
      <name val="Times New Roman"/>
      <family val="1"/>
    </font>
    <font>
      <sz val="12"/>
      <color rgb="FF000000"/>
      <name val="Calibri"/>
      <family val="2"/>
    </font>
    <font>
      <sz val="11"/>
      <name val="Calibri"/>
      <family val="2"/>
    </font>
    <font>
      <sz val="10"/>
      <color theme="1"/>
      <name val="Times New Roman"/>
      <family val="1"/>
    </font>
    <font>
      <b/>
      <sz val="12"/>
      <name val="Calibri"/>
      <family val="2"/>
    </font>
  </fonts>
  <fills count="15">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
      <patternFill patternType="solid">
        <fgColor theme="4" tint="0.79998168889431442"/>
        <bgColor indexed="64"/>
      </patternFill>
    </fill>
    <fill>
      <patternFill patternType="solid">
        <fgColor indexed="42"/>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5" tint="0.39997558519241921"/>
        <bgColor indexed="64"/>
      </patternFill>
    </fill>
    <fill>
      <patternFill patternType="solid">
        <fgColor indexed="9"/>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150">
    <xf numFmtId="0" fontId="0" fillId="0" borderId="0" xfId="0"/>
    <xf numFmtId="17" fontId="0" fillId="0" borderId="0" xfId="0" applyNumberFormat="1"/>
    <xf numFmtId="0" fontId="0" fillId="0" borderId="1" xfId="0" applyBorder="1"/>
    <xf numFmtId="0" fontId="0" fillId="0" borderId="0" xfId="0" applyBorder="1"/>
    <xf numFmtId="0" fontId="0" fillId="2" borderId="0" xfId="0" applyFill="1"/>
    <xf numFmtId="0" fontId="0" fillId="4" borderId="1" xfId="0" applyFill="1" applyBorder="1"/>
    <xf numFmtId="0" fontId="0" fillId="6" borderId="1" xfId="0" applyFill="1" applyBorder="1"/>
    <xf numFmtId="0" fontId="3" fillId="0" borderId="0" xfId="0" applyFont="1" applyProtection="1">
      <protection locked="0"/>
    </xf>
    <xf numFmtId="0" fontId="3" fillId="0" borderId="0" xfId="0" applyFont="1" applyAlignment="1" applyProtection="1">
      <alignment horizontal="center"/>
      <protection locked="0"/>
    </xf>
    <xf numFmtId="0" fontId="3" fillId="0" borderId="0" xfId="0" applyFont="1" applyFill="1" applyProtection="1">
      <protection locked="0"/>
    </xf>
    <xf numFmtId="0" fontId="4" fillId="0" borderId="0" xfId="0" applyFont="1" applyProtection="1">
      <protection locked="0"/>
    </xf>
    <xf numFmtId="15" fontId="5" fillId="7" borderId="1" xfId="0" applyNumberFormat="1" applyFont="1" applyFill="1" applyBorder="1" applyAlignment="1" applyProtection="1">
      <alignment horizontal="center"/>
      <protection locked="0"/>
    </xf>
    <xf numFmtId="0" fontId="5" fillId="7" borderId="1" xfId="0" applyFont="1" applyFill="1" applyBorder="1" applyAlignment="1" applyProtection="1">
      <alignment horizontal="center"/>
      <protection locked="0"/>
    </xf>
    <xf numFmtId="164" fontId="5" fillId="7" borderId="1" xfId="0" applyNumberFormat="1" applyFont="1" applyFill="1" applyBorder="1" applyAlignment="1" applyProtection="1">
      <alignment horizontal="center" wrapText="1"/>
      <protection locked="0"/>
    </xf>
    <xf numFmtId="164" fontId="5" fillId="7" borderId="1" xfId="1" applyNumberFormat="1" applyFont="1" applyFill="1" applyBorder="1" applyAlignment="1" applyProtection="1">
      <alignment horizontal="center"/>
      <protection locked="0"/>
    </xf>
    <xf numFmtId="164" fontId="5" fillId="7" borderId="1" xfId="0" applyNumberFormat="1" applyFont="1" applyFill="1" applyBorder="1" applyAlignment="1" applyProtection="1">
      <alignment horizontal="center"/>
      <protection locked="0"/>
    </xf>
    <xf numFmtId="164" fontId="5" fillId="0" borderId="0" xfId="2" applyNumberFormat="1" applyFont="1" applyFill="1" applyBorder="1" applyAlignment="1" applyProtection="1">
      <alignment horizontal="center"/>
      <protection locked="0"/>
    </xf>
    <xf numFmtId="0" fontId="3" fillId="0" borderId="0" xfId="0" applyFont="1" applyFill="1" applyBorder="1" applyProtection="1">
      <protection locked="0"/>
    </xf>
    <xf numFmtId="0" fontId="6" fillId="0" borderId="0" xfId="0" applyFont="1" applyFill="1" applyProtection="1">
      <protection locked="0"/>
    </xf>
    <xf numFmtId="15" fontId="7" fillId="0" borderId="1" xfId="0" applyNumberFormat="1" applyFont="1" applyFill="1" applyBorder="1" applyAlignment="1" applyProtection="1">
      <alignment horizontal="center"/>
      <protection locked="0"/>
    </xf>
    <xf numFmtId="0" fontId="7" fillId="0" borderId="1" xfId="0" applyFont="1" applyFill="1" applyBorder="1" applyAlignment="1" applyProtection="1">
      <alignment horizontal="center"/>
      <protection locked="0"/>
    </xf>
    <xf numFmtId="164" fontId="7" fillId="0" borderId="1" xfId="0" applyNumberFormat="1" applyFont="1" applyFill="1" applyBorder="1" applyAlignment="1" applyProtection="1">
      <alignment horizontal="center" wrapText="1"/>
      <protection locked="0"/>
    </xf>
    <xf numFmtId="164" fontId="7" fillId="0" borderId="1" xfId="1" applyNumberFormat="1" applyFont="1" applyFill="1" applyBorder="1" applyAlignment="1" applyProtection="1">
      <alignment horizontal="center"/>
      <protection locked="0"/>
    </xf>
    <xf numFmtId="164" fontId="7" fillId="0" borderId="2" xfId="0" applyNumberFormat="1" applyFont="1" applyFill="1" applyBorder="1" applyAlignment="1" applyProtection="1">
      <alignment horizontal="center"/>
      <protection locked="0"/>
    </xf>
    <xf numFmtId="164" fontId="7" fillId="0" borderId="1" xfId="0" applyNumberFormat="1" applyFont="1" applyFill="1" applyBorder="1" applyAlignment="1" applyProtection="1">
      <alignment horizontal="center"/>
      <protection locked="0"/>
    </xf>
    <xf numFmtId="164" fontId="7" fillId="0" borderId="0" xfId="2" applyNumberFormat="1" applyFont="1" applyFill="1" applyBorder="1" applyAlignment="1" applyProtection="1">
      <alignment horizontal="center"/>
      <protection locked="0"/>
    </xf>
    <xf numFmtId="0" fontId="7" fillId="0" borderId="0" xfId="0" applyFont="1" applyFill="1" applyProtection="1">
      <protection locked="0"/>
    </xf>
    <xf numFmtId="0" fontId="7" fillId="0" borderId="0" xfId="0" applyFont="1" applyFill="1" applyBorder="1" applyProtection="1">
      <protection locked="0"/>
    </xf>
    <xf numFmtId="16" fontId="3" fillId="8" borderId="1" xfId="0" applyNumberFormat="1" applyFont="1" applyFill="1" applyBorder="1" applyProtection="1">
      <protection locked="0"/>
    </xf>
    <xf numFmtId="0" fontId="3" fillId="8" borderId="1" xfId="0" applyFont="1" applyFill="1" applyBorder="1" applyProtection="1">
      <protection locked="0"/>
    </xf>
    <xf numFmtId="0" fontId="3" fillId="8" borderId="1" xfId="0" quotePrefix="1" applyFont="1" applyFill="1" applyBorder="1" applyProtection="1">
      <protection locked="0"/>
    </xf>
    <xf numFmtId="0" fontId="8" fillId="8" borderId="1" xfId="4" applyFill="1" applyBorder="1" applyAlignment="1" applyProtection="1">
      <protection locked="0"/>
    </xf>
    <xf numFmtId="16" fontId="3" fillId="8" borderId="1" xfId="0" applyNumberFormat="1" applyFont="1" applyFill="1" applyBorder="1" applyAlignment="1" applyProtection="1">
      <alignment horizontal="center"/>
      <protection locked="0"/>
    </xf>
    <xf numFmtId="0" fontId="3" fillId="8" borderId="2" xfId="0" applyFont="1" applyFill="1" applyBorder="1" applyProtection="1">
      <protection locked="0"/>
    </xf>
    <xf numFmtId="0" fontId="6" fillId="0" borderId="0" xfId="0" applyFont="1" applyFill="1" applyBorder="1" applyProtection="1">
      <protection locked="0"/>
    </xf>
    <xf numFmtId="3" fontId="9" fillId="0" borderId="0" xfId="0" applyNumberFormat="1" applyFont="1" applyFill="1" applyBorder="1" applyAlignment="1" applyProtection="1">
      <alignment vertical="center"/>
      <protection locked="0"/>
    </xf>
    <xf numFmtId="16" fontId="3" fillId="9" borderId="1" xfId="0" applyNumberFormat="1" applyFont="1" applyFill="1" applyBorder="1" applyProtection="1">
      <protection locked="0"/>
    </xf>
    <xf numFmtId="0" fontId="3" fillId="9" borderId="1" xfId="0" applyFont="1" applyFill="1" applyBorder="1" applyProtection="1">
      <protection locked="0"/>
    </xf>
    <xf numFmtId="0" fontId="3" fillId="9" borderId="1" xfId="0" quotePrefix="1" applyFont="1" applyFill="1" applyBorder="1" applyProtection="1">
      <protection locked="0"/>
    </xf>
    <xf numFmtId="0" fontId="8" fillId="9" borderId="1" xfId="4" applyFill="1" applyBorder="1" applyAlignment="1" applyProtection="1">
      <protection locked="0"/>
    </xf>
    <xf numFmtId="0" fontId="3" fillId="9" borderId="1" xfId="0" applyFont="1" applyFill="1" applyBorder="1" applyAlignment="1" applyProtection="1">
      <alignment wrapText="1"/>
      <protection locked="0"/>
    </xf>
    <xf numFmtId="16" fontId="3" fillId="9" borderId="1" xfId="0" applyNumberFormat="1" applyFont="1" applyFill="1" applyBorder="1" applyAlignment="1" applyProtection="1">
      <alignment horizontal="center"/>
      <protection locked="0"/>
    </xf>
    <xf numFmtId="0" fontId="3" fillId="9" borderId="2" xfId="0" applyFont="1" applyFill="1" applyBorder="1" applyProtection="1">
      <protection locked="0"/>
    </xf>
    <xf numFmtId="16" fontId="3" fillId="10" borderId="1" xfId="0" applyNumberFormat="1" applyFont="1" applyFill="1" applyBorder="1" applyProtection="1">
      <protection locked="0"/>
    </xf>
    <xf numFmtId="0" fontId="3" fillId="10" borderId="1" xfId="0" applyFont="1" applyFill="1" applyBorder="1" applyProtection="1">
      <protection locked="0"/>
    </xf>
    <xf numFmtId="0" fontId="3" fillId="10" borderId="1" xfId="0" quotePrefix="1" applyFont="1" applyFill="1" applyBorder="1" applyProtection="1">
      <protection locked="0"/>
    </xf>
    <xf numFmtId="0" fontId="8" fillId="10" borderId="1" xfId="4" applyFill="1" applyBorder="1" applyAlignment="1" applyProtection="1">
      <protection locked="0"/>
    </xf>
    <xf numFmtId="0" fontId="10" fillId="10" borderId="1" xfId="0" applyFont="1" applyFill="1" applyBorder="1" applyAlignment="1">
      <alignment vertical="center" wrapText="1"/>
    </xf>
    <xf numFmtId="16" fontId="3" fillId="10" borderId="1" xfId="0" applyNumberFormat="1" applyFont="1" applyFill="1" applyBorder="1" applyAlignment="1" applyProtection="1">
      <alignment horizontal="center"/>
      <protection locked="0"/>
    </xf>
    <xf numFmtId="0" fontId="3" fillId="10" borderId="2" xfId="0" applyFont="1" applyFill="1" applyBorder="1" applyProtection="1">
      <protection locked="0"/>
    </xf>
    <xf numFmtId="16" fontId="3" fillId="0" borderId="1" xfId="0" applyNumberFormat="1" applyFont="1" applyFill="1" applyBorder="1" applyProtection="1">
      <protection locked="0"/>
    </xf>
    <xf numFmtId="0" fontId="3" fillId="0" borderId="1" xfId="0" applyFont="1" applyFill="1" applyBorder="1" applyProtection="1">
      <protection locked="0"/>
    </xf>
    <xf numFmtId="0" fontId="3" fillId="0" borderId="1" xfId="0" quotePrefix="1" applyFont="1" applyFill="1" applyBorder="1" applyProtection="1">
      <protection locked="0"/>
    </xf>
    <xf numFmtId="0" fontId="8" fillId="0" borderId="1" xfId="4" applyFill="1" applyBorder="1" applyAlignment="1" applyProtection="1">
      <protection locked="0"/>
    </xf>
    <xf numFmtId="0" fontId="3" fillId="0" borderId="1" xfId="0" applyFont="1" applyFill="1" applyBorder="1" applyAlignment="1" applyProtection="1">
      <alignment wrapText="1"/>
      <protection locked="0"/>
    </xf>
    <xf numFmtId="16" fontId="3" fillId="0" borderId="1" xfId="0" applyNumberFormat="1" applyFont="1" applyFill="1" applyBorder="1" applyAlignment="1" applyProtection="1">
      <alignment horizontal="center"/>
      <protection locked="0"/>
    </xf>
    <xf numFmtId="0" fontId="3" fillId="0" borderId="1" xfId="0" applyFont="1" applyBorder="1" applyProtection="1">
      <protection locked="0"/>
    </xf>
    <xf numFmtId="0" fontId="3" fillId="0" borderId="2" xfId="0" applyFont="1" applyBorder="1" applyProtection="1">
      <protection locked="0"/>
    </xf>
    <xf numFmtId="0" fontId="2" fillId="0" borderId="0" xfId="0" applyFont="1"/>
    <xf numFmtId="0" fontId="3" fillId="6" borderId="1" xfId="0" applyFont="1" applyFill="1" applyBorder="1" applyProtection="1">
      <protection locked="0"/>
    </xf>
    <xf numFmtId="0" fontId="11" fillId="0" borderId="0" xfId="0" applyFont="1" applyFill="1" applyBorder="1" applyAlignment="1" applyProtection="1">
      <alignment horizontal="center"/>
      <protection locked="0"/>
    </xf>
    <xf numFmtId="0" fontId="5" fillId="0" borderId="0" xfId="0" applyFont="1" applyFill="1" applyBorder="1" applyProtection="1">
      <protection locked="0"/>
    </xf>
    <xf numFmtId="0" fontId="12" fillId="0" borderId="0" xfId="0" applyFont="1" applyProtection="1">
      <protection locked="0"/>
    </xf>
    <xf numFmtId="165" fontId="9" fillId="0" borderId="0" xfId="0" applyNumberFormat="1" applyFont="1" applyProtection="1">
      <protection locked="0"/>
    </xf>
    <xf numFmtId="0" fontId="13" fillId="0" borderId="0" xfId="0" applyFont="1" applyBorder="1" applyAlignment="1" applyProtection="1">
      <alignment horizontal="center"/>
      <protection locked="0"/>
    </xf>
    <xf numFmtId="0" fontId="3" fillId="0" borderId="0" xfId="0" applyFont="1" applyBorder="1" applyProtection="1">
      <protection locked="0"/>
    </xf>
    <xf numFmtId="0" fontId="3" fillId="0" borderId="0" xfId="0" applyNumberFormat="1" applyFont="1" applyFill="1" applyProtection="1">
      <protection locked="0"/>
    </xf>
    <xf numFmtId="166" fontId="3" fillId="0" borderId="0" xfId="0" applyNumberFormat="1" applyFont="1" applyBorder="1" applyProtection="1">
      <protection locked="0"/>
    </xf>
    <xf numFmtId="0" fontId="3" fillId="0" borderId="0" xfId="0" applyFont="1" applyBorder="1" applyAlignment="1" applyProtection="1">
      <alignment horizontal="center"/>
      <protection locked="0"/>
    </xf>
    <xf numFmtId="0" fontId="3" fillId="11" borderId="1" xfId="0" applyFont="1" applyFill="1" applyBorder="1" applyAlignment="1" applyProtection="1">
      <alignment horizontal="center"/>
      <protection locked="0"/>
    </xf>
    <xf numFmtId="2" fontId="3" fillId="0" borderId="0" xfId="0" applyNumberFormat="1" applyFont="1" applyBorder="1" applyAlignment="1" applyProtection="1">
      <alignment horizontal="center"/>
      <protection locked="0"/>
    </xf>
    <xf numFmtId="166" fontId="3" fillId="0" borderId="0" xfId="0" applyNumberFormat="1" applyFont="1" applyProtection="1">
      <protection locked="0"/>
    </xf>
    <xf numFmtId="0" fontId="3" fillId="12" borderId="0" xfId="0" applyFont="1" applyFill="1" applyProtection="1">
      <protection locked="0"/>
    </xf>
    <xf numFmtId="2" fontId="3" fillId="0" borderId="0" xfId="0" applyNumberFormat="1" applyFont="1" applyAlignment="1" applyProtection="1">
      <alignment horizontal="center"/>
      <protection locked="0"/>
    </xf>
    <xf numFmtId="2" fontId="3" fillId="0" borderId="0" xfId="0" applyNumberFormat="1" applyFont="1" applyFill="1" applyAlignment="1" applyProtection="1">
      <alignment horizontal="center"/>
      <protection locked="0"/>
    </xf>
    <xf numFmtId="0" fontId="3" fillId="0" borderId="1" xfId="0" applyFont="1" applyBorder="1" applyProtection="1"/>
    <xf numFmtId="0" fontId="3" fillId="4" borderId="1" xfId="0" applyFont="1" applyFill="1" applyBorder="1" applyProtection="1">
      <protection locked="0"/>
    </xf>
    <xf numFmtId="0" fontId="13" fillId="0" borderId="0" xfId="0" applyFont="1" applyProtection="1">
      <protection locked="0"/>
    </xf>
    <xf numFmtId="0" fontId="3" fillId="8" borderId="1"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0" fontId="3" fillId="0" borderId="1" xfId="3" applyNumberFormat="1" applyFont="1" applyFill="1" applyBorder="1" applyProtection="1"/>
    <xf numFmtId="10" fontId="3" fillId="0" borderId="0" xfId="3" applyNumberFormat="1" applyFont="1" applyFill="1" applyBorder="1" applyProtection="1">
      <protection locked="0"/>
    </xf>
    <xf numFmtId="0" fontId="3" fillId="3" borderId="1" xfId="0" applyFont="1" applyFill="1" applyBorder="1" applyAlignment="1" applyProtection="1">
      <alignment horizontal="center"/>
      <protection locked="0"/>
    </xf>
    <xf numFmtId="0" fontId="3" fillId="10" borderId="1" xfId="0" applyFont="1" applyFill="1" applyBorder="1" applyAlignment="1" applyProtection="1">
      <alignment horizontal="center"/>
      <protection locked="0"/>
    </xf>
    <xf numFmtId="2" fontId="3" fillId="0" borderId="1" xfId="0" applyNumberFormat="1" applyFont="1" applyBorder="1" applyProtection="1"/>
    <xf numFmtId="2" fontId="3" fillId="13" borderId="3" xfId="0" applyNumberFormat="1" applyFont="1" applyFill="1" applyBorder="1" applyProtection="1"/>
    <xf numFmtId="0" fontId="3" fillId="14" borderId="1" xfId="0" applyFont="1" applyFill="1" applyBorder="1" applyAlignment="1" applyProtection="1">
      <alignment horizontal="center"/>
      <protection locked="0"/>
    </xf>
    <xf numFmtId="2" fontId="3" fillId="13" borderId="1" xfId="0" applyNumberFormat="1" applyFont="1" applyFill="1" applyBorder="1" applyProtection="1"/>
    <xf numFmtId="2" fontId="3" fillId="0" borderId="3" xfId="0" applyNumberFormat="1" applyFont="1" applyBorder="1" applyProtection="1"/>
    <xf numFmtId="0" fontId="3" fillId="0" borderId="0" xfId="0" applyFont="1" applyFill="1" applyBorder="1" applyAlignment="1" applyProtection="1">
      <alignment horizontal="center"/>
      <protection locked="0"/>
    </xf>
    <xf numFmtId="0" fontId="3" fillId="9" borderId="1" xfId="0" applyFont="1" applyFill="1" applyBorder="1" applyAlignment="1" applyProtection="1">
      <alignment horizontal="center"/>
      <protection locked="0"/>
    </xf>
    <xf numFmtId="2" fontId="3" fillId="0" borderId="0" xfId="0" applyNumberFormat="1" applyFont="1" applyFill="1" applyBorder="1" applyProtection="1">
      <protection locked="0"/>
    </xf>
    <xf numFmtId="2" fontId="3" fillId="0" borderId="0" xfId="0" applyNumberFormat="1" applyFont="1" applyFill="1" applyProtection="1">
      <protection locked="0"/>
    </xf>
    <xf numFmtId="0" fontId="3" fillId="0" borderId="1" xfId="0" applyFont="1" applyFill="1" applyBorder="1" applyAlignment="1" applyProtection="1">
      <alignment horizontal="center"/>
      <protection locked="0"/>
    </xf>
    <xf numFmtId="2" fontId="3" fillId="0" borderId="0" xfId="0" applyNumberFormat="1" applyFont="1" applyBorder="1" applyProtection="1">
      <protection locked="0"/>
    </xf>
    <xf numFmtId="0" fontId="6" fillId="0" borderId="0" xfId="0" applyFont="1" applyFill="1" applyBorder="1" applyAlignment="1" applyProtection="1">
      <alignment horizontal="center"/>
      <protection locked="0"/>
    </xf>
    <xf numFmtId="0" fontId="3" fillId="0" borderId="1" xfId="0" applyFont="1" applyFill="1" applyBorder="1" applyProtection="1"/>
    <xf numFmtId="0" fontId="8" fillId="0" borderId="1" xfId="4" applyFill="1" applyBorder="1" applyAlignment="1" applyProtection="1"/>
    <xf numFmtId="0" fontId="3" fillId="0" borderId="2" xfId="0" applyFont="1" applyBorder="1" applyProtection="1"/>
    <xf numFmtId="0" fontId="3" fillId="12" borderId="0" xfId="0" applyFont="1" applyFill="1" applyBorder="1" applyProtection="1">
      <protection locked="0"/>
    </xf>
    <xf numFmtId="0" fontId="12" fillId="0" borderId="1" xfId="0" quotePrefix="1" applyFont="1" applyBorder="1" applyProtection="1"/>
    <xf numFmtId="0" fontId="3" fillId="0" borderId="1" xfId="0" quotePrefix="1" applyFont="1" applyFill="1" applyBorder="1" applyProtection="1"/>
    <xf numFmtId="14" fontId="3" fillId="0" borderId="1" xfId="0" applyNumberFormat="1" applyFont="1" applyFill="1" applyBorder="1" applyProtection="1">
      <protection locked="0"/>
    </xf>
    <xf numFmtId="0" fontId="8" fillId="0" borderId="1" xfId="4" applyBorder="1" applyAlignment="1" applyProtection="1"/>
    <xf numFmtId="16" fontId="3" fillId="0" borderId="1" xfId="0" applyNumberFormat="1" applyFont="1" applyBorder="1" applyProtection="1">
      <protection locked="0"/>
    </xf>
    <xf numFmtId="0" fontId="3" fillId="0" borderId="2" xfId="0" applyFont="1" applyFill="1" applyBorder="1" applyProtection="1">
      <protection locked="0"/>
    </xf>
    <xf numFmtId="4" fontId="3" fillId="0" borderId="1" xfId="0" applyNumberFormat="1" applyFont="1" applyFill="1" applyBorder="1" applyProtection="1">
      <protection locked="0"/>
    </xf>
    <xf numFmtId="16" fontId="3" fillId="0" borderId="3" xfId="0" applyNumberFormat="1" applyFont="1" applyFill="1" applyBorder="1" applyProtection="1">
      <protection locked="0"/>
    </xf>
    <xf numFmtId="0" fontId="3" fillId="0" borderId="3" xfId="0" applyFont="1" applyFill="1" applyBorder="1" applyProtection="1"/>
    <xf numFmtId="0" fontId="3" fillId="0" borderId="3" xfId="0" quotePrefix="1" applyFont="1" applyFill="1" applyBorder="1" applyProtection="1"/>
    <xf numFmtId="0" fontId="8" fillId="0" borderId="3" xfId="4" applyFill="1" applyBorder="1" applyAlignment="1" applyProtection="1"/>
    <xf numFmtId="0" fontId="3" fillId="0" borderId="3" xfId="0" applyFont="1" applyFill="1" applyBorder="1" applyProtection="1">
      <protection locked="0"/>
    </xf>
    <xf numFmtId="16" fontId="3" fillId="0" borderId="3" xfId="0" applyNumberFormat="1" applyFont="1" applyFill="1" applyBorder="1" applyAlignment="1" applyProtection="1">
      <alignment horizontal="center"/>
      <protection locked="0"/>
    </xf>
    <xf numFmtId="0" fontId="3" fillId="0" borderId="3" xfId="0" applyFont="1" applyBorder="1" applyProtection="1"/>
    <xf numFmtId="168" fontId="3" fillId="0" borderId="0" xfId="0" applyNumberFormat="1" applyFont="1" applyFill="1" applyBorder="1" applyProtection="1">
      <protection locked="0"/>
    </xf>
    <xf numFmtId="0" fontId="10" fillId="0" borderId="1" xfId="0" applyFont="1" applyBorder="1" applyAlignment="1">
      <alignment vertical="center" wrapText="1"/>
    </xf>
    <xf numFmtId="0" fontId="8" fillId="8" borderId="1" xfId="4" applyFill="1" applyBorder="1" applyAlignment="1" applyProtection="1"/>
    <xf numFmtId="0" fontId="14" fillId="0" borderId="1" xfId="0" applyFont="1" applyBorder="1" applyAlignment="1" applyProtection="1">
      <alignment vertical="center"/>
    </xf>
    <xf numFmtId="16" fontId="3" fillId="0" borderId="1" xfId="0" applyNumberFormat="1" applyFont="1" applyFill="1" applyBorder="1"/>
    <xf numFmtId="0" fontId="3" fillId="0" borderId="1" xfId="0" applyFont="1" applyFill="1" applyBorder="1"/>
    <xf numFmtId="0" fontId="3" fillId="0" borderId="1" xfId="0" quotePrefix="1" applyFont="1" applyFill="1" applyBorder="1"/>
    <xf numFmtId="16" fontId="3" fillId="0" borderId="1" xfId="0" applyNumberFormat="1" applyFont="1" applyFill="1" applyBorder="1" applyAlignment="1">
      <alignment horizontal="center"/>
    </xf>
    <xf numFmtId="0" fontId="3" fillId="0" borderId="1" xfId="0" applyFont="1" applyBorder="1"/>
    <xf numFmtId="16" fontId="3" fillId="0" borderId="0" xfId="0" applyNumberFormat="1" applyFont="1" applyFill="1" applyBorder="1" applyProtection="1">
      <protection locked="0"/>
    </xf>
    <xf numFmtId="0" fontId="3" fillId="0" borderId="0" xfId="0" applyFont="1" applyFill="1" applyBorder="1" applyProtection="1"/>
    <xf numFmtId="0" fontId="3" fillId="0" borderId="0" xfId="0" quotePrefix="1" applyFont="1" applyFill="1" applyBorder="1" applyProtection="1"/>
    <xf numFmtId="0" fontId="8" fillId="0" borderId="0" xfId="4" applyFill="1" applyBorder="1" applyAlignment="1" applyProtection="1"/>
    <xf numFmtId="16" fontId="3" fillId="0" borderId="0" xfId="0" applyNumberFormat="1" applyFont="1" applyFill="1" applyBorder="1" applyAlignment="1" applyProtection="1">
      <alignment horizontal="center"/>
      <protection locked="0"/>
    </xf>
    <xf numFmtId="0" fontId="3" fillId="0" borderId="0" xfId="0" applyFont="1" applyBorder="1" applyProtection="1"/>
    <xf numFmtId="0" fontId="3" fillId="2" borderId="1" xfId="0" applyFont="1" applyFill="1" applyBorder="1" applyProtection="1">
      <protection locked="0"/>
    </xf>
    <xf numFmtId="0" fontId="14" fillId="0" borderId="1" xfId="0" applyFont="1" applyBorder="1" applyProtection="1"/>
    <xf numFmtId="0" fontId="14" fillId="0" borderId="1" xfId="0" quotePrefix="1" applyFont="1" applyBorder="1" applyProtection="1"/>
    <xf numFmtId="0" fontId="14" fillId="0" borderId="1" xfId="0" applyFont="1" applyBorder="1" applyProtection="1">
      <protection locked="0"/>
    </xf>
    <xf numFmtId="0" fontId="15" fillId="0" borderId="1" xfId="0" quotePrefix="1" applyFont="1" applyBorder="1" applyProtection="1"/>
    <xf numFmtId="0" fontId="12" fillId="0" borderId="1" xfId="0" applyFont="1" applyFill="1" applyBorder="1" applyProtection="1"/>
    <xf numFmtId="0" fontId="12" fillId="0" borderId="1" xfId="0" applyFont="1" applyBorder="1" applyProtection="1">
      <protection locked="0"/>
    </xf>
    <xf numFmtId="0" fontId="3" fillId="5" borderId="1" xfId="0" applyFont="1" applyFill="1" applyBorder="1" applyAlignment="1" applyProtection="1">
      <alignment horizontal="center"/>
      <protection locked="0"/>
    </xf>
    <xf numFmtId="16" fontId="3" fillId="0" borderId="1" xfId="0" applyNumberFormat="1" applyFont="1" applyBorder="1" applyAlignment="1" applyProtection="1">
      <alignment horizontal="center"/>
      <protection locked="0"/>
    </xf>
    <xf numFmtId="16" fontId="3" fillId="0" borderId="1" xfId="0" applyNumberFormat="1" applyFont="1" applyFill="1" applyBorder="1" applyAlignment="1" applyProtection="1">
      <alignment horizontal="left"/>
      <protection locked="0"/>
    </xf>
    <xf numFmtId="0" fontId="16" fillId="0" borderId="1" xfId="0" applyFont="1" applyFill="1" applyBorder="1" applyAlignment="1" applyProtection="1">
      <alignment wrapText="1"/>
    </xf>
    <xf numFmtId="0" fontId="12" fillId="0" borderId="1" xfId="0" applyFont="1" applyBorder="1" applyProtection="1"/>
    <xf numFmtId="0" fontId="17" fillId="0" borderId="1" xfId="0" applyFont="1" applyBorder="1" applyAlignment="1" applyProtection="1">
      <alignment vertical="center"/>
    </xf>
    <xf numFmtId="0" fontId="3" fillId="10" borderId="1" xfId="0" applyFont="1" applyFill="1" applyBorder="1" applyProtection="1"/>
    <xf numFmtId="0" fontId="3" fillId="10" borderId="1" xfId="0" quotePrefix="1" applyFont="1" applyFill="1" applyBorder="1" applyProtection="1"/>
    <xf numFmtId="0" fontId="8" fillId="10" borderId="1" xfId="4" applyFill="1" applyBorder="1" applyAlignment="1" applyProtection="1"/>
    <xf numFmtId="4" fontId="3" fillId="10" borderId="1" xfId="0" applyNumberFormat="1" applyFont="1" applyFill="1" applyBorder="1" applyProtection="1">
      <protection locked="0"/>
    </xf>
    <xf numFmtId="0" fontId="3" fillId="0" borderId="0" xfId="0" quotePrefix="1" applyFont="1" applyFill="1" applyBorder="1" applyProtection="1">
      <protection locked="0"/>
    </xf>
    <xf numFmtId="0" fontId="8" fillId="0" borderId="0" xfId="4" applyFill="1" applyBorder="1" applyAlignment="1" applyProtection="1">
      <protection locked="0"/>
    </xf>
    <xf numFmtId="0" fontId="3" fillId="0" borderId="0" xfId="0" applyFont="1" applyFill="1" applyBorder="1" applyAlignment="1" applyProtection="1">
      <alignment wrapText="1"/>
      <protection locked="0"/>
    </xf>
    <xf numFmtId="0" fontId="13" fillId="0" borderId="0" xfId="0" applyFont="1" applyFill="1" applyBorder="1" applyAlignment="1" applyProtection="1">
      <alignment horizontal="center"/>
      <protection locked="0"/>
    </xf>
  </cellXfs>
  <cellStyles count="5">
    <cellStyle name="Hipervínculo" xfId="4" builtinId="8"/>
    <cellStyle name="Millares" xfId="1" builtinId="3"/>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Indicadores!$A$12</c:f>
              <c:strCache>
                <c:ptCount val="1"/>
                <c:pt idx="0">
                  <c:v>Ventas nuevas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Indicadores!$B$11:$M$11</c:f>
              <c:strCache>
                <c:ptCount val="12"/>
                <c:pt idx="0">
                  <c:v> 30 oct - 3 nov</c:v>
                </c:pt>
                <c:pt idx="1">
                  <c:v>6 nov - 10 nov</c:v>
                </c:pt>
                <c:pt idx="2">
                  <c:v>13 nov - 17 nov</c:v>
                </c:pt>
                <c:pt idx="3">
                  <c:v>20 nov - 24 nov</c:v>
                </c:pt>
                <c:pt idx="4">
                  <c:v>27 nov - 1 dic</c:v>
                </c:pt>
                <c:pt idx="5">
                  <c:v>4 dic - 8 dic</c:v>
                </c:pt>
                <c:pt idx="6">
                  <c:v>11 dic - 15 dic</c:v>
                </c:pt>
                <c:pt idx="7">
                  <c:v>18 dic - 22 dic</c:v>
                </c:pt>
                <c:pt idx="8">
                  <c:v>27 nov - 1 dic</c:v>
                </c:pt>
                <c:pt idx="9">
                  <c:v>4 dic - 8 dic</c:v>
                </c:pt>
                <c:pt idx="10">
                  <c:v>11 dic - 15 dic</c:v>
                </c:pt>
                <c:pt idx="11">
                  <c:v>18 dic - 22 dic</c:v>
                </c:pt>
              </c:strCache>
            </c:strRef>
          </c:cat>
          <c:val>
            <c:numRef>
              <c:f>Indicadores!$B$12:$M$12</c:f>
              <c:numCache>
                <c:formatCode>General</c:formatCode>
                <c:ptCount val="12"/>
                <c:pt idx="0">
                  <c:v>10</c:v>
                </c:pt>
                <c:pt idx="1">
                  <c:v>12</c:v>
                </c:pt>
                <c:pt idx="2">
                  <c:v>10</c:v>
                </c:pt>
                <c:pt idx="3">
                  <c:v>12</c:v>
                </c:pt>
                <c:pt idx="4">
                  <c:v>7</c:v>
                </c:pt>
                <c:pt idx="5">
                  <c:v>12</c:v>
                </c:pt>
                <c:pt idx="6">
                  <c:v>5</c:v>
                </c:pt>
                <c:pt idx="7">
                  <c:v>12</c:v>
                </c:pt>
                <c:pt idx="8">
                  <c:v>10</c:v>
                </c:pt>
                <c:pt idx="9">
                  <c:v>12</c:v>
                </c:pt>
                <c:pt idx="10">
                  <c:v>10</c:v>
                </c:pt>
                <c:pt idx="11">
                  <c:v>12</c:v>
                </c:pt>
              </c:numCache>
            </c:numRef>
          </c:val>
          <c:smooth val="0"/>
        </c:ser>
        <c:dLbls>
          <c:showLegendKey val="0"/>
          <c:showVal val="0"/>
          <c:showCatName val="0"/>
          <c:showSerName val="0"/>
          <c:showPercent val="0"/>
          <c:showBubbleSize val="0"/>
        </c:dLbls>
        <c:marker val="1"/>
        <c:smooth val="0"/>
        <c:axId val="-2035056496"/>
        <c:axId val="-2035064656"/>
      </c:lineChart>
      <c:catAx>
        <c:axId val="-203505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35064656"/>
        <c:crosses val="autoZero"/>
        <c:auto val="1"/>
        <c:lblAlgn val="ctr"/>
        <c:lblOffset val="100"/>
        <c:noMultiLvlLbl val="0"/>
      </c:catAx>
      <c:valAx>
        <c:axId val="-20350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35056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Indicadores!$A$13</c:f>
              <c:strCache>
                <c:ptCount val="1"/>
                <c:pt idx="0">
                  <c:v>Monto de ventas nuevas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Indicadores!$B$11:$M$11</c:f>
              <c:strCache>
                <c:ptCount val="12"/>
                <c:pt idx="0">
                  <c:v> 30 oct - 3 nov</c:v>
                </c:pt>
                <c:pt idx="1">
                  <c:v>6 nov - 10 nov</c:v>
                </c:pt>
                <c:pt idx="2">
                  <c:v>13 nov - 17 nov</c:v>
                </c:pt>
                <c:pt idx="3">
                  <c:v>20 nov - 24 nov</c:v>
                </c:pt>
                <c:pt idx="4">
                  <c:v>27 nov - 1 dic</c:v>
                </c:pt>
                <c:pt idx="5">
                  <c:v>4 dic - 8 dic</c:v>
                </c:pt>
                <c:pt idx="6">
                  <c:v>11 dic - 15 dic</c:v>
                </c:pt>
                <c:pt idx="7">
                  <c:v>18 dic - 22 dic</c:v>
                </c:pt>
                <c:pt idx="8">
                  <c:v>27 nov - 1 dic</c:v>
                </c:pt>
                <c:pt idx="9">
                  <c:v>4 dic - 8 dic</c:v>
                </c:pt>
                <c:pt idx="10">
                  <c:v>11 dic - 15 dic</c:v>
                </c:pt>
                <c:pt idx="11">
                  <c:v>18 dic - 22 dic</c:v>
                </c:pt>
              </c:strCache>
            </c:strRef>
          </c:cat>
          <c:val>
            <c:numRef>
              <c:f>Indicadores!$B$13:$M$13</c:f>
              <c:numCache>
                <c:formatCode>General</c:formatCode>
                <c:ptCount val="12"/>
                <c:pt idx="0">
                  <c:v>2300</c:v>
                </c:pt>
                <c:pt idx="1">
                  <c:v>1200</c:v>
                </c:pt>
                <c:pt idx="2">
                  <c:v>1100</c:v>
                </c:pt>
                <c:pt idx="3">
                  <c:v>2000</c:v>
                </c:pt>
                <c:pt idx="4">
                  <c:v>2100</c:v>
                </c:pt>
                <c:pt idx="5">
                  <c:v>1200</c:v>
                </c:pt>
                <c:pt idx="6">
                  <c:v>4300</c:v>
                </c:pt>
                <c:pt idx="7">
                  <c:v>3100</c:v>
                </c:pt>
                <c:pt idx="8">
                  <c:v>1200</c:v>
                </c:pt>
                <c:pt idx="9">
                  <c:v>1200</c:v>
                </c:pt>
                <c:pt idx="10">
                  <c:v>1100</c:v>
                </c:pt>
                <c:pt idx="11">
                  <c:v>3400</c:v>
                </c:pt>
              </c:numCache>
            </c:numRef>
          </c:val>
          <c:smooth val="0"/>
        </c:ser>
        <c:dLbls>
          <c:showLegendKey val="0"/>
          <c:showVal val="0"/>
          <c:showCatName val="0"/>
          <c:showSerName val="0"/>
          <c:showPercent val="0"/>
          <c:showBubbleSize val="0"/>
        </c:dLbls>
        <c:marker val="1"/>
        <c:smooth val="0"/>
        <c:axId val="-260531088"/>
        <c:axId val="-260540336"/>
      </c:lineChart>
      <c:catAx>
        <c:axId val="-26053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60540336"/>
        <c:crosses val="autoZero"/>
        <c:auto val="1"/>
        <c:lblAlgn val="ctr"/>
        <c:lblOffset val="100"/>
        <c:noMultiLvlLbl val="0"/>
      </c:catAx>
      <c:valAx>
        <c:axId val="-2605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6053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Indicadores!$A$14</c:f>
              <c:strCache>
                <c:ptCount val="1"/>
                <c:pt idx="0">
                  <c:v>Ventas antiguas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Indicadores!$B$11:$M$11</c:f>
              <c:strCache>
                <c:ptCount val="12"/>
                <c:pt idx="0">
                  <c:v> 30 oct - 3 nov</c:v>
                </c:pt>
                <c:pt idx="1">
                  <c:v>6 nov - 10 nov</c:v>
                </c:pt>
                <c:pt idx="2">
                  <c:v>13 nov - 17 nov</c:v>
                </c:pt>
                <c:pt idx="3">
                  <c:v>20 nov - 24 nov</c:v>
                </c:pt>
                <c:pt idx="4">
                  <c:v>27 nov - 1 dic</c:v>
                </c:pt>
                <c:pt idx="5">
                  <c:v>4 dic - 8 dic</c:v>
                </c:pt>
                <c:pt idx="6">
                  <c:v>11 dic - 15 dic</c:v>
                </c:pt>
                <c:pt idx="7">
                  <c:v>18 dic - 22 dic</c:v>
                </c:pt>
                <c:pt idx="8">
                  <c:v>27 nov - 1 dic</c:v>
                </c:pt>
                <c:pt idx="9">
                  <c:v>4 dic - 8 dic</c:v>
                </c:pt>
                <c:pt idx="10">
                  <c:v>11 dic - 15 dic</c:v>
                </c:pt>
                <c:pt idx="11">
                  <c:v>18 dic - 22 dic</c:v>
                </c:pt>
              </c:strCache>
            </c:strRef>
          </c:cat>
          <c:val>
            <c:numRef>
              <c:f>Indicadores!$B$14:$M$14</c:f>
              <c:numCache>
                <c:formatCode>General</c:formatCode>
                <c:ptCount val="12"/>
                <c:pt idx="0">
                  <c:v>4500</c:v>
                </c:pt>
                <c:pt idx="1">
                  <c:v>6800</c:v>
                </c:pt>
                <c:pt idx="2">
                  <c:v>7200</c:v>
                </c:pt>
                <c:pt idx="3">
                  <c:v>4300</c:v>
                </c:pt>
                <c:pt idx="4">
                  <c:v>5600</c:v>
                </c:pt>
                <c:pt idx="5">
                  <c:v>4500</c:v>
                </c:pt>
                <c:pt idx="6">
                  <c:v>3800</c:v>
                </c:pt>
                <c:pt idx="7">
                  <c:v>2900</c:v>
                </c:pt>
                <c:pt idx="8">
                  <c:v>4600</c:v>
                </c:pt>
                <c:pt idx="9">
                  <c:v>4500</c:v>
                </c:pt>
                <c:pt idx="10">
                  <c:v>3800</c:v>
                </c:pt>
                <c:pt idx="11">
                  <c:v>2900</c:v>
                </c:pt>
              </c:numCache>
            </c:numRef>
          </c:val>
          <c:smooth val="0"/>
        </c:ser>
        <c:dLbls>
          <c:showLegendKey val="0"/>
          <c:showVal val="0"/>
          <c:showCatName val="0"/>
          <c:showSerName val="0"/>
          <c:showPercent val="0"/>
          <c:showBubbleSize val="0"/>
        </c:dLbls>
        <c:marker val="1"/>
        <c:smooth val="0"/>
        <c:axId val="-40889968"/>
        <c:axId val="-40890512"/>
      </c:lineChart>
      <c:catAx>
        <c:axId val="-4088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0890512"/>
        <c:crosses val="autoZero"/>
        <c:auto val="1"/>
        <c:lblAlgn val="ctr"/>
        <c:lblOffset val="100"/>
        <c:noMultiLvlLbl val="0"/>
      </c:catAx>
      <c:valAx>
        <c:axId val="-408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0889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528034</xdr:colOff>
      <xdr:row>9</xdr:row>
      <xdr:rowOff>125567</xdr:rowOff>
    </xdr:from>
    <xdr:to>
      <xdr:col>1</xdr:col>
      <xdr:colOff>13416</xdr:colOff>
      <xdr:row>9</xdr:row>
      <xdr:rowOff>241476</xdr:rowOff>
    </xdr:to>
    <xdr:sp macro="" textlink="">
      <xdr:nvSpPr>
        <xdr:cNvPr id="2" name="Triángulo isósceles 1"/>
        <xdr:cNvSpPr/>
      </xdr:nvSpPr>
      <xdr:spPr>
        <a:xfrm rot="10800000">
          <a:off x="528034" y="1678142"/>
          <a:ext cx="17118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xdr:col>
      <xdr:colOff>1324377</xdr:colOff>
      <xdr:row>9</xdr:row>
      <xdr:rowOff>116981</xdr:rowOff>
    </xdr:from>
    <xdr:to>
      <xdr:col>1</xdr:col>
      <xdr:colOff>1493949</xdr:colOff>
      <xdr:row>9</xdr:row>
      <xdr:rowOff>232890</xdr:rowOff>
    </xdr:to>
    <xdr:sp macro="" textlink="">
      <xdr:nvSpPr>
        <xdr:cNvPr id="3" name="Triángulo isósceles 2"/>
        <xdr:cNvSpPr/>
      </xdr:nvSpPr>
      <xdr:spPr>
        <a:xfrm rot="10800000">
          <a:off x="2010177" y="1669556"/>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2</xdr:col>
      <xdr:colOff>846249</xdr:colOff>
      <xdr:row>9</xdr:row>
      <xdr:rowOff>121811</xdr:rowOff>
    </xdr:from>
    <xdr:to>
      <xdr:col>2</xdr:col>
      <xdr:colOff>1015821</xdr:colOff>
      <xdr:row>9</xdr:row>
      <xdr:rowOff>237720</xdr:rowOff>
    </xdr:to>
    <xdr:sp macro="" textlink="">
      <xdr:nvSpPr>
        <xdr:cNvPr id="4" name="Triángulo isósceles 3"/>
        <xdr:cNvSpPr/>
      </xdr:nvSpPr>
      <xdr:spPr>
        <a:xfrm rot="10800000">
          <a:off x="3065574" y="1674386"/>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3</xdr:col>
      <xdr:colOff>1910902</xdr:colOff>
      <xdr:row>9</xdr:row>
      <xdr:rowOff>126641</xdr:rowOff>
    </xdr:from>
    <xdr:to>
      <xdr:col>3</xdr:col>
      <xdr:colOff>2080474</xdr:colOff>
      <xdr:row>9</xdr:row>
      <xdr:rowOff>242550</xdr:rowOff>
    </xdr:to>
    <xdr:sp macro="" textlink="">
      <xdr:nvSpPr>
        <xdr:cNvPr id="5" name="Triángulo isósceles 4"/>
        <xdr:cNvSpPr/>
      </xdr:nvSpPr>
      <xdr:spPr>
        <a:xfrm rot="10800000">
          <a:off x="5158927" y="1679216"/>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5</xdr:col>
      <xdr:colOff>949816</xdr:colOff>
      <xdr:row>9</xdr:row>
      <xdr:rowOff>118055</xdr:rowOff>
    </xdr:from>
    <xdr:to>
      <xdr:col>5</xdr:col>
      <xdr:colOff>1119388</xdr:colOff>
      <xdr:row>9</xdr:row>
      <xdr:rowOff>233964</xdr:rowOff>
    </xdr:to>
    <xdr:sp macro="" textlink="">
      <xdr:nvSpPr>
        <xdr:cNvPr id="6" name="Triángulo isósceles 5"/>
        <xdr:cNvSpPr/>
      </xdr:nvSpPr>
      <xdr:spPr>
        <a:xfrm rot="10800000">
          <a:off x="7960216" y="1670630"/>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6</xdr:col>
      <xdr:colOff>780244</xdr:colOff>
      <xdr:row>9</xdr:row>
      <xdr:rowOff>109469</xdr:rowOff>
    </xdr:from>
    <xdr:to>
      <xdr:col>6</xdr:col>
      <xdr:colOff>949816</xdr:colOff>
      <xdr:row>9</xdr:row>
      <xdr:rowOff>225378</xdr:rowOff>
    </xdr:to>
    <xdr:sp macro="" textlink="">
      <xdr:nvSpPr>
        <xdr:cNvPr id="7" name="Triángulo isósceles 6"/>
        <xdr:cNvSpPr/>
      </xdr:nvSpPr>
      <xdr:spPr>
        <a:xfrm rot="10800000">
          <a:off x="8924119" y="1662044"/>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7</xdr:col>
      <xdr:colOff>570426</xdr:colOff>
      <xdr:row>9</xdr:row>
      <xdr:rowOff>127714</xdr:rowOff>
    </xdr:from>
    <xdr:to>
      <xdr:col>8</xdr:col>
      <xdr:colOff>28977</xdr:colOff>
      <xdr:row>9</xdr:row>
      <xdr:rowOff>243623</xdr:rowOff>
    </xdr:to>
    <xdr:sp macro="" textlink="">
      <xdr:nvSpPr>
        <xdr:cNvPr id="8" name="Triángulo isósceles 7"/>
        <xdr:cNvSpPr/>
      </xdr:nvSpPr>
      <xdr:spPr>
        <a:xfrm rot="10800000">
          <a:off x="9685851" y="1680289"/>
          <a:ext cx="163401"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8</xdr:col>
      <xdr:colOff>467932</xdr:colOff>
      <xdr:row>9</xdr:row>
      <xdr:rowOff>132543</xdr:rowOff>
    </xdr:from>
    <xdr:to>
      <xdr:col>8</xdr:col>
      <xdr:colOff>637504</xdr:colOff>
      <xdr:row>9</xdr:row>
      <xdr:rowOff>248452</xdr:rowOff>
    </xdr:to>
    <xdr:sp macro="" textlink="">
      <xdr:nvSpPr>
        <xdr:cNvPr id="9" name="Triángulo isósceles 8"/>
        <xdr:cNvSpPr/>
      </xdr:nvSpPr>
      <xdr:spPr>
        <a:xfrm rot="10800000">
          <a:off x="10288207" y="1685118"/>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9</xdr:col>
      <xdr:colOff>217867</xdr:colOff>
      <xdr:row>9</xdr:row>
      <xdr:rowOff>110541</xdr:rowOff>
    </xdr:from>
    <xdr:to>
      <xdr:col>10</xdr:col>
      <xdr:colOff>38637</xdr:colOff>
      <xdr:row>9</xdr:row>
      <xdr:rowOff>226450</xdr:rowOff>
    </xdr:to>
    <xdr:sp macro="" textlink="">
      <xdr:nvSpPr>
        <xdr:cNvPr id="10" name="Triángulo isósceles 9"/>
        <xdr:cNvSpPr/>
      </xdr:nvSpPr>
      <xdr:spPr>
        <a:xfrm rot="10800000">
          <a:off x="10695367" y="1663116"/>
          <a:ext cx="173195"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10</xdr:col>
      <xdr:colOff>442712</xdr:colOff>
      <xdr:row>9</xdr:row>
      <xdr:rowOff>120740</xdr:rowOff>
    </xdr:from>
    <xdr:to>
      <xdr:col>11</xdr:col>
      <xdr:colOff>22002</xdr:colOff>
      <xdr:row>9</xdr:row>
      <xdr:rowOff>236649</xdr:rowOff>
    </xdr:to>
    <xdr:sp macro="" textlink="">
      <xdr:nvSpPr>
        <xdr:cNvPr id="11" name="Triángulo isósceles 10"/>
        <xdr:cNvSpPr/>
      </xdr:nvSpPr>
      <xdr:spPr>
        <a:xfrm rot="10800000">
          <a:off x="11272637" y="1673315"/>
          <a:ext cx="169840"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12</xdr:col>
      <xdr:colOff>603697</xdr:colOff>
      <xdr:row>9</xdr:row>
      <xdr:rowOff>120739</xdr:rowOff>
    </xdr:from>
    <xdr:to>
      <xdr:col>13</xdr:col>
      <xdr:colOff>8586</xdr:colOff>
      <xdr:row>9</xdr:row>
      <xdr:rowOff>236648</xdr:rowOff>
    </xdr:to>
    <xdr:sp macro="" textlink="">
      <xdr:nvSpPr>
        <xdr:cNvPr id="12" name="Triángulo isósceles 11"/>
        <xdr:cNvSpPr/>
      </xdr:nvSpPr>
      <xdr:spPr>
        <a:xfrm rot="10800000">
          <a:off x="14091097" y="1673314"/>
          <a:ext cx="166889"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13</xdr:col>
      <xdr:colOff>568281</xdr:colOff>
      <xdr:row>9</xdr:row>
      <xdr:rowOff>112153</xdr:rowOff>
    </xdr:from>
    <xdr:to>
      <xdr:col>14</xdr:col>
      <xdr:colOff>26832</xdr:colOff>
      <xdr:row>9</xdr:row>
      <xdr:rowOff>228062</xdr:rowOff>
    </xdr:to>
    <xdr:sp macro="" textlink="">
      <xdr:nvSpPr>
        <xdr:cNvPr id="13" name="Triángulo isósceles 12"/>
        <xdr:cNvSpPr/>
      </xdr:nvSpPr>
      <xdr:spPr>
        <a:xfrm rot="10800000">
          <a:off x="14817681" y="1664728"/>
          <a:ext cx="172926"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14</xdr:col>
      <xdr:colOff>532864</xdr:colOff>
      <xdr:row>9</xdr:row>
      <xdr:rowOff>116983</xdr:rowOff>
    </xdr:from>
    <xdr:to>
      <xdr:col>15</xdr:col>
      <xdr:colOff>18246</xdr:colOff>
      <xdr:row>9</xdr:row>
      <xdr:rowOff>232892</xdr:rowOff>
    </xdr:to>
    <xdr:sp macro="" textlink="">
      <xdr:nvSpPr>
        <xdr:cNvPr id="14" name="Triángulo isósceles 13"/>
        <xdr:cNvSpPr/>
      </xdr:nvSpPr>
      <xdr:spPr>
        <a:xfrm rot="10800000">
          <a:off x="15496639" y="1669558"/>
          <a:ext cx="17118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xdr:col>
      <xdr:colOff>845176</xdr:colOff>
      <xdr:row>7</xdr:row>
      <xdr:rowOff>13415</xdr:rowOff>
    </xdr:from>
    <xdr:to>
      <xdr:col>3</xdr:col>
      <xdr:colOff>362219</xdr:colOff>
      <xdr:row>8</xdr:row>
      <xdr:rowOff>67077</xdr:rowOff>
    </xdr:to>
    <xdr:sp macro="" textlink="">
      <xdr:nvSpPr>
        <xdr:cNvPr id="15" name="Rectángulo redondeado 14"/>
        <xdr:cNvSpPr/>
      </xdr:nvSpPr>
      <xdr:spPr>
        <a:xfrm>
          <a:off x="1530976" y="1242140"/>
          <a:ext cx="2079268" cy="21558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EC" sz="1100"/>
        </a:p>
      </xdr:txBody>
    </xdr:sp>
    <xdr:clientData/>
  </xdr:twoCellAnchor>
  <xdr:twoCellAnchor editAs="oneCell">
    <xdr:from>
      <xdr:col>0</xdr:col>
      <xdr:colOff>348803</xdr:colOff>
      <xdr:row>2</xdr:row>
      <xdr:rowOff>120739</xdr:rowOff>
    </xdr:from>
    <xdr:to>
      <xdr:col>2</xdr:col>
      <xdr:colOff>1914</xdr:colOff>
      <xdr:row>5</xdr:row>
      <xdr:rowOff>96259</xdr:rowOff>
    </xdr:to>
    <xdr:pic>
      <xdr:nvPicPr>
        <xdr:cNvPr id="16" name="Imagen 15"/>
        <xdr:cNvPicPr>
          <a:picLocks noChangeAspect="1"/>
        </xdr:cNvPicPr>
      </xdr:nvPicPr>
      <xdr:blipFill>
        <a:blip xmlns:r="http://schemas.openxmlformats.org/officeDocument/2006/relationships" r:embed="rId1"/>
        <a:stretch>
          <a:fillRect/>
        </a:stretch>
      </xdr:blipFill>
      <xdr:spPr>
        <a:xfrm>
          <a:off x="348803" y="444589"/>
          <a:ext cx="1872436" cy="518445"/>
        </a:xfrm>
        <a:prstGeom prst="rect">
          <a:avLst/>
        </a:prstGeom>
      </xdr:spPr>
    </xdr:pic>
    <xdr:clientData/>
  </xdr:twoCellAnchor>
  <xdr:twoCellAnchor>
    <xdr:from>
      <xdr:col>4</xdr:col>
      <xdr:colOff>13415</xdr:colOff>
      <xdr:row>6</xdr:row>
      <xdr:rowOff>147571</xdr:rowOff>
    </xdr:from>
    <xdr:to>
      <xdr:col>5</xdr:col>
      <xdr:colOff>469543</xdr:colOff>
      <xdr:row>8</xdr:row>
      <xdr:rowOff>40247</xdr:rowOff>
    </xdr:to>
    <xdr:sp macro="" textlink="">
      <xdr:nvSpPr>
        <xdr:cNvPr id="17" name="Rectángulo redondeado 16"/>
        <xdr:cNvSpPr/>
      </xdr:nvSpPr>
      <xdr:spPr>
        <a:xfrm>
          <a:off x="5395040" y="1214371"/>
          <a:ext cx="2084903" cy="21652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s-EC" sz="1100" b="1"/>
            <a:t>INGRESO NUEVO CLIENTE</a:t>
          </a:r>
        </a:p>
      </xdr:txBody>
    </xdr:sp>
    <xdr:clientData/>
  </xdr:twoCellAnchor>
  <xdr:twoCellAnchor>
    <xdr:from>
      <xdr:col>0</xdr:col>
      <xdr:colOff>528034</xdr:colOff>
      <xdr:row>9</xdr:row>
      <xdr:rowOff>125567</xdr:rowOff>
    </xdr:from>
    <xdr:to>
      <xdr:col>1</xdr:col>
      <xdr:colOff>13416</xdr:colOff>
      <xdr:row>9</xdr:row>
      <xdr:rowOff>241476</xdr:rowOff>
    </xdr:to>
    <xdr:sp macro="" textlink="">
      <xdr:nvSpPr>
        <xdr:cNvPr id="18" name="Triángulo isósceles 17"/>
        <xdr:cNvSpPr/>
      </xdr:nvSpPr>
      <xdr:spPr>
        <a:xfrm rot="10800000">
          <a:off x="528034" y="1678142"/>
          <a:ext cx="17118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xdr:col>
      <xdr:colOff>1324377</xdr:colOff>
      <xdr:row>9</xdr:row>
      <xdr:rowOff>116981</xdr:rowOff>
    </xdr:from>
    <xdr:to>
      <xdr:col>1</xdr:col>
      <xdr:colOff>1493949</xdr:colOff>
      <xdr:row>9</xdr:row>
      <xdr:rowOff>232890</xdr:rowOff>
    </xdr:to>
    <xdr:sp macro="" textlink="">
      <xdr:nvSpPr>
        <xdr:cNvPr id="19" name="Triángulo isósceles 18"/>
        <xdr:cNvSpPr/>
      </xdr:nvSpPr>
      <xdr:spPr>
        <a:xfrm rot="10800000">
          <a:off x="2010177" y="1669556"/>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2</xdr:col>
      <xdr:colOff>846249</xdr:colOff>
      <xdr:row>9</xdr:row>
      <xdr:rowOff>121811</xdr:rowOff>
    </xdr:from>
    <xdr:to>
      <xdr:col>2</xdr:col>
      <xdr:colOff>1015821</xdr:colOff>
      <xdr:row>9</xdr:row>
      <xdr:rowOff>237720</xdr:rowOff>
    </xdr:to>
    <xdr:sp macro="" textlink="">
      <xdr:nvSpPr>
        <xdr:cNvPr id="20" name="Triángulo isósceles 19"/>
        <xdr:cNvSpPr/>
      </xdr:nvSpPr>
      <xdr:spPr>
        <a:xfrm rot="10800000">
          <a:off x="3065574" y="1674386"/>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3</xdr:col>
      <xdr:colOff>1910902</xdr:colOff>
      <xdr:row>9</xdr:row>
      <xdr:rowOff>126641</xdr:rowOff>
    </xdr:from>
    <xdr:to>
      <xdr:col>3</xdr:col>
      <xdr:colOff>2080474</xdr:colOff>
      <xdr:row>9</xdr:row>
      <xdr:rowOff>242550</xdr:rowOff>
    </xdr:to>
    <xdr:sp macro="" textlink="">
      <xdr:nvSpPr>
        <xdr:cNvPr id="21" name="Triángulo isósceles 20"/>
        <xdr:cNvSpPr/>
      </xdr:nvSpPr>
      <xdr:spPr>
        <a:xfrm rot="10800000">
          <a:off x="5158927" y="1679216"/>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5</xdr:col>
      <xdr:colOff>949816</xdr:colOff>
      <xdr:row>9</xdr:row>
      <xdr:rowOff>118055</xdr:rowOff>
    </xdr:from>
    <xdr:to>
      <xdr:col>5</xdr:col>
      <xdr:colOff>1119388</xdr:colOff>
      <xdr:row>9</xdr:row>
      <xdr:rowOff>233964</xdr:rowOff>
    </xdr:to>
    <xdr:sp macro="" textlink="">
      <xdr:nvSpPr>
        <xdr:cNvPr id="22" name="Triángulo isósceles 21"/>
        <xdr:cNvSpPr/>
      </xdr:nvSpPr>
      <xdr:spPr>
        <a:xfrm rot="10800000">
          <a:off x="7960216" y="1670630"/>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6</xdr:col>
      <xdr:colOff>780244</xdr:colOff>
      <xdr:row>9</xdr:row>
      <xdr:rowOff>109469</xdr:rowOff>
    </xdr:from>
    <xdr:to>
      <xdr:col>6</xdr:col>
      <xdr:colOff>949816</xdr:colOff>
      <xdr:row>9</xdr:row>
      <xdr:rowOff>225378</xdr:rowOff>
    </xdr:to>
    <xdr:sp macro="" textlink="">
      <xdr:nvSpPr>
        <xdr:cNvPr id="23" name="Triángulo isósceles 22"/>
        <xdr:cNvSpPr/>
      </xdr:nvSpPr>
      <xdr:spPr>
        <a:xfrm rot="10800000">
          <a:off x="8924119" y="1662044"/>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7</xdr:col>
      <xdr:colOff>570426</xdr:colOff>
      <xdr:row>9</xdr:row>
      <xdr:rowOff>127714</xdr:rowOff>
    </xdr:from>
    <xdr:to>
      <xdr:col>8</xdr:col>
      <xdr:colOff>28977</xdr:colOff>
      <xdr:row>9</xdr:row>
      <xdr:rowOff>243623</xdr:rowOff>
    </xdr:to>
    <xdr:sp macro="" textlink="">
      <xdr:nvSpPr>
        <xdr:cNvPr id="24" name="Triángulo isósceles 23"/>
        <xdr:cNvSpPr/>
      </xdr:nvSpPr>
      <xdr:spPr>
        <a:xfrm rot="10800000">
          <a:off x="9685851" y="1680289"/>
          <a:ext cx="163401"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8</xdr:col>
      <xdr:colOff>467932</xdr:colOff>
      <xdr:row>9</xdr:row>
      <xdr:rowOff>132543</xdr:rowOff>
    </xdr:from>
    <xdr:to>
      <xdr:col>8</xdr:col>
      <xdr:colOff>637504</xdr:colOff>
      <xdr:row>9</xdr:row>
      <xdr:rowOff>248452</xdr:rowOff>
    </xdr:to>
    <xdr:sp macro="" textlink="">
      <xdr:nvSpPr>
        <xdr:cNvPr id="25" name="Triángulo isósceles 24"/>
        <xdr:cNvSpPr/>
      </xdr:nvSpPr>
      <xdr:spPr>
        <a:xfrm rot="10800000">
          <a:off x="10288207" y="1685118"/>
          <a:ext cx="16957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9</xdr:col>
      <xdr:colOff>217867</xdr:colOff>
      <xdr:row>9</xdr:row>
      <xdr:rowOff>110541</xdr:rowOff>
    </xdr:from>
    <xdr:to>
      <xdr:col>10</xdr:col>
      <xdr:colOff>38637</xdr:colOff>
      <xdr:row>9</xdr:row>
      <xdr:rowOff>226450</xdr:rowOff>
    </xdr:to>
    <xdr:sp macro="" textlink="">
      <xdr:nvSpPr>
        <xdr:cNvPr id="26" name="Triángulo isósceles 25"/>
        <xdr:cNvSpPr/>
      </xdr:nvSpPr>
      <xdr:spPr>
        <a:xfrm rot="10800000">
          <a:off x="10695367" y="1663116"/>
          <a:ext cx="173195"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10</xdr:col>
      <xdr:colOff>442712</xdr:colOff>
      <xdr:row>9</xdr:row>
      <xdr:rowOff>120740</xdr:rowOff>
    </xdr:from>
    <xdr:to>
      <xdr:col>11</xdr:col>
      <xdr:colOff>22002</xdr:colOff>
      <xdr:row>9</xdr:row>
      <xdr:rowOff>236649</xdr:rowOff>
    </xdr:to>
    <xdr:sp macro="" textlink="">
      <xdr:nvSpPr>
        <xdr:cNvPr id="27" name="Triángulo isósceles 26"/>
        <xdr:cNvSpPr/>
      </xdr:nvSpPr>
      <xdr:spPr>
        <a:xfrm rot="10800000">
          <a:off x="11272637" y="1673315"/>
          <a:ext cx="169840"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12</xdr:col>
      <xdr:colOff>603697</xdr:colOff>
      <xdr:row>9</xdr:row>
      <xdr:rowOff>120739</xdr:rowOff>
    </xdr:from>
    <xdr:to>
      <xdr:col>13</xdr:col>
      <xdr:colOff>8586</xdr:colOff>
      <xdr:row>9</xdr:row>
      <xdr:rowOff>236648</xdr:rowOff>
    </xdr:to>
    <xdr:sp macro="" textlink="">
      <xdr:nvSpPr>
        <xdr:cNvPr id="28" name="Triángulo isósceles 27"/>
        <xdr:cNvSpPr/>
      </xdr:nvSpPr>
      <xdr:spPr>
        <a:xfrm rot="10800000">
          <a:off x="14091097" y="1673314"/>
          <a:ext cx="166889"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13</xdr:col>
      <xdr:colOff>568281</xdr:colOff>
      <xdr:row>9</xdr:row>
      <xdr:rowOff>112153</xdr:rowOff>
    </xdr:from>
    <xdr:to>
      <xdr:col>14</xdr:col>
      <xdr:colOff>26832</xdr:colOff>
      <xdr:row>9</xdr:row>
      <xdr:rowOff>228062</xdr:rowOff>
    </xdr:to>
    <xdr:sp macro="" textlink="">
      <xdr:nvSpPr>
        <xdr:cNvPr id="29" name="Triángulo isósceles 28"/>
        <xdr:cNvSpPr/>
      </xdr:nvSpPr>
      <xdr:spPr>
        <a:xfrm rot="10800000">
          <a:off x="14817681" y="1664728"/>
          <a:ext cx="172926"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14</xdr:col>
      <xdr:colOff>532864</xdr:colOff>
      <xdr:row>9</xdr:row>
      <xdr:rowOff>116983</xdr:rowOff>
    </xdr:from>
    <xdr:to>
      <xdr:col>15</xdr:col>
      <xdr:colOff>18246</xdr:colOff>
      <xdr:row>9</xdr:row>
      <xdr:rowOff>232892</xdr:rowOff>
    </xdr:to>
    <xdr:sp macro="" textlink="">
      <xdr:nvSpPr>
        <xdr:cNvPr id="30" name="Triángulo isósceles 29"/>
        <xdr:cNvSpPr/>
      </xdr:nvSpPr>
      <xdr:spPr>
        <a:xfrm rot="10800000">
          <a:off x="15496639" y="1669558"/>
          <a:ext cx="171182" cy="1159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xdr:col>
      <xdr:colOff>845176</xdr:colOff>
      <xdr:row>7</xdr:row>
      <xdr:rowOff>13415</xdr:rowOff>
    </xdr:from>
    <xdr:to>
      <xdr:col>3</xdr:col>
      <xdr:colOff>362219</xdr:colOff>
      <xdr:row>8</xdr:row>
      <xdr:rowOff>67077</xdr:rowOff>
    </xdr:to>
    <xdr:sp macro="" textlink="">
      <xdr:nvSpPr>
        <xdr:cNvPr id="31" name="Rectángulo redondeado 30"/>
        <xdr:cNvSpPr/>
      </xdr:nvSpPr>
      <xdr:spPr>
        <a:xfrm>
          <a:off x="1530976" y="1242140"/>
          <a:ext cx="2079268" cy="21558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EC" sz="1100"/>
        </a:p>
      </xdr:txBody>
    </xdr:sp>
    <xdr:clientData/>
  </xdr:twoCellAnchor>
  <xdr:twoCellAnchor editAs="oneCell">
    <xdr:from>
      <xdr:col>0</xdr:col>
      <xdr:colOff>348803</xdr:colOff>
      <xdr:row>2</xdr:row>
      <xdr:rowOff>120739</xdr:rowOff>
    </xdr:from>
    <xdr:to>
      <xdr:col>2</xdr:col>
      <xdr:colOff>1914</xdr:colOff>
      <xdr:row>5</xdr:row>
      <xdr:rowOff>58159</xdr:rowOff>
    </xdr:to>
    <xdr:pic>
      <xdr:nvPicPr>
        <xdr:cNvPr id="32" name="Imagen 31"/>
        <xdr:cNvPicPr>
          <a:picLocks noChangeAspect="1"/>
        </xdr:cNvPicPr>
      </xdr:nvPicPr>
      <xdr:blipFill>
        <a:blip xmlns:r="http://schemas.openxmlformats.org/officeDocument/2006/relationships" r:embed="rId1"/>
        <a:stretch>
          <a:fillRect/>
        </a:stretch>
      </xdr:blipFill>
      <xdr:spPr>
        <a:xfrm>
          <a:off x="348803" y="444589"/>
          <a:ext cx="1872436" cy="518445"/>
        </a:xfrm>
        <a:prstGeom prst="rect">
          <a:avLst/>
        </a:prstGeom>
      </xdr:spPr>
    </xdr:pic>
    <xdr:clientData/>
  </xdr:twoCellAnchor>
  <xdr:twoCellAnchor>
    <xdr:from>
      <xdr:col>4</xdr:col>
      <xdr:colOff>13415</xdr:colOff>
      <xdr:row>6</xdr:row>
      <xdr:rowOff>147571</xdr:rowOff>
    </xdr:from>
    <xdr:to>
      <xdr:col>5</xdr:col>
      <xdr:colOff>469543</xdr:colOff>
      <xdr:row>8</xdr:row>
      <xdr:rowOff>40247</xdr:rowOff>
    </xdr:to>
    <xdr:sp macro="" textlink="">
      <xdr:nvSpPr>
        <xdr:cNvPr id="33" name="Rectángulo redondeado 32"/>
        <xdr:cNvSpPr/>
      </xdr:nvSpPr>
      <xdr:spPr>
        <a:xfrm>
          <a:off x="5395040" y="1214371"/>
          <a:ext cx="2084903" cy="21652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s-EC" sz="1100" b="1"/>
            <a:t>INGRESO NUEVO CLIENTE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1324377</xdr:colOff>
      <xdr:row>1</xdr:row>
      <xdr:rowOff>116981</xdr:rowOff>
    </xdr:from>
    <xdr:to>
      <xdr:col>3</xdr:col>
      <xdr:colOff>1493949</xdr:colOff>
      <xdr:row>1</xdr:row>
      <xdr:rowOff>232890</xdr:rowOff>
    </xdr:to>
    <xdr:sp macro="" textlink="">
      <xdr:nvSpPr>
        <xdr:cNvPr id="2" name="Triángulo isósceles 1"/>
        <xdr:cNvSpPr/>
      </xdr:nvSpPr>
      <xdr:spPr>
        <a:xfrm rot="10800000">
          <a:off x="3153177" y="307481"/>
          <a:ext cx="0" cy="778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4</xdr:col>
      <xdr:colOff>846249</xdr:colOff>
      <xdr:row>1</xdr:row>
      <xdr:rowOff>121811</xdr:rowOff>
    </xdr:from>
    <xdr:to>
      <xdr:col>4</xdr:col>
      <xdr:colOff>1015821</xdr:colOff>
      <xdr:row>1</xdr:row>
      <xdr:rowOff>237720</xdr:rowOff>
    </xdr:to>
    <xdr:sp macro="" textlink="">
      <xdr:nvSpPr>
        <xdr:cNvPr id="3" name="Triángulo isósceles 2"/>
        <xdr:cNvSpPr/>
      </xdr:nvSpPr>
      <xdr:spPr>
        <a:xfrm rot="10800000">
          <a:off x="3913299" y="312311"/>
          <a:ext cx="0" cy="6828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5</xdr:col>
      <xdr:colOff>1910902</xdr:colOff>
      <xdr:row>1</xdr:row>
      <xdr:rowOff>126641</xdr:rowOff>
    </xdr:from>
    <xdr:to>
      <xdr:col>5</xdr:col>
      <xdr:colOff>2080474</xdr:colOff>
      <xdr:row>1</xdr:row>
      <xdr:rowOff>242550</xdr:rowOff>
    </xdr:to>
    <xdr:sp macro="" textlink="">
      <xdr:nvSpPr>
        <xdr:cNvPr id="4" name="Triángulo isósceles 3"/>
        <xdr:cNvSpPr/>
      </xdr:nvSpPr>
      <xdr:spPr>
        <a:xfrm rot="10800000">
          <a:off x="4673152" y="317141"/>
          <a:ext cx="7647" cy="6828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5</xdr:col>
      <xdr:colOff>1910902</xdr:colOff>
      <xdr:row>0</xdr:row>
      <xdr:rowOff>126641</xdr:rowOff>
    </xdr:from>
    <xdr:to>
      <xdr:col>5</xdr:col>
      <xdr:colOff>2080474</xdr:colOff>
      <xdr:row>0</xdr:row>
      <xdr:rowOff>242550</xdr:rowOff>
    </xdr:to>
    <xdr:sp macro="" textlink="">
      <xdr:nvSpPr>
        <xdr:cNvPr id="5" name="Triángulo isósceles 4"/>
        <xdr:cNvSpPr/>
      </xdr:nvSpPr>
      <xdr:spPr>
        <a:xfrm rot="10800000">
          <a:off x="4673152" y="126641"/>
          <a:ext cx="7647" cy="6828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3</xdr:col>
      <xdr:colOff>1324377</xdr:colOff>
      <xdr:row>6</xdr:row>
      <xdr:rowOff>116981</xdr:rowOff>
    </xdr:from>
    <xdr:to>
      <xdr:col>3</xdr:col>
      <xdr:colOff>1493949</xdr:colOff>
      <xdr:row>6</xdr:row>
      <xdr:rowOff>232890</xdr:rowOff>
    </xdr:to>
    <xdr:sp macro="" textlink="">
      <xdr:nvSpPr>
        <xdr:cNvPr id="6" name="Triángulo isósceles 5"/>
        <xdr:cNvSpPr/>
      </xdr:nvSpPr>
      <xdr:spPr>
        <a:xfrm rot="10800000">
          <a:off x="3153177" y="1259981"/>
          <a:ext cx="0" cy="7780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5</xdr:col>
      <xdr:colOff>1910902</xdr:colOff>
      <xdr:row>6</xdr:row>
      <xdr:rowOff>126641</xdr:rowOff>
    </xdr:from>
    <xdr:to>
      <xdr:col>5</xdr:col>
      <xdr:colOff>2080474</xdr:colOff>
      <xdr:row>6</xdr:row>
      <xdr:rowOff>242550</xdr:rowOff>
    </xdr:to>
    <xdr:sp macro="" textlink="">
      <xdr:nvSpPr>
        <xdr:cNvPr id="7" name="Triángulo isósceles 6"/>
        <xdr:cNvSpPr/>
      </xdr:nvSpPr>
      <xdr:spPr>
        <a:xfrm rot="10800000">
          <a:off x="4673152" y="1269641"/>
          <a:ext cx="7647" cy="6828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82201</xdr:colOff>
      <xdr:row>14</xdr:row>
      <xdr:rowOff>57150</xdr:rowOff>
    </xdr:from>
    <xdr:to>
      <xdr:col>5</xdr:col>
      <xdr:colOff>717637</xdr:colOff>
      <xdr:row>23</xdr:row>
      <xdr:rowOff>130480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16963</xdr:colOff>
      <xdr:row>14</xdr:row>
      <xdr:rowOff>44102</xdr:rowOff>
    </xdr:from>
    <xdr:to>
      <xdr:col>10</xdr:col>
      <xdr:colOff>795925</xdr:colOff>
      <xdr:row>24</xdr:row>
      <xdr:rowOff>104384</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82202</xdr:colOff>
      <xdr:row>14</xdr:row>
      <xdr:rowOff>109342</xdr:rowOff>
    </xdr:from>
    <xdr:to>
      <xdr:col>15</xdr:col>
      <xdr:colOff>508870</xdr:colOff>
      <xdr:row>25</xdr:row>
      <xdr:rowOff>39144</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ominaguzman@uees.edu.ec" TargetMode="External"/><Relationship Id="rId21" Type="http://schemas.openxmlformats.org/officeDocument/2006/relationships/hyperlink" Target="mailto:vigabasa@gmail.com" TargetMode="External"/><Relationship Id="rId42" Type="http://schemas.openxmlformats.org/officeDocument/2006/relationships/hyperlink" Target="mailto:angel.esquivel@utc.edu.ec" TargetMode="External"/><Relationship Id="rId63" Type="http://schemas.openxmlformats.org/officeDocument/2006/relationships/hyperlink" Target="mailto:guanoluisabrito4@hotmail.com" TargetMode="External"/><Relationship Id="rId84" Type="http://schemas.openxmlformats.org/officeDocument/2006/relationships/hyperlink" Target="mailto:johis2020@hotmail.com" TargetMode="External"/><Relationship Id="rId138" Type="http://schemas.openxmlformats.org/officeDocument/2006/relationships/hyperlink" Target="mailto:jessi-23041993@hotmail.com" TargetMode="External"/><Relationship Id="rId107" Type="http://schemas.openxmlformats.org/officeDocument/2006/relationships/hyperlink" Target="mailto:ifuertes81@gmail.com" TargetMode="External"/><Relationship Id="rId11" Type="http://schemas.openxmlformats.org/officeDocument/2006/relationships/hyperlink" Target="mailto:daniela_st94@hotmail.com" TargetMode="External"/><Relationship Id="rId32" Type="http://schemas.openxmlformats.org/officeDocument/2006/relationships/hyperlink" Target="mailto:gkm_f89@hotmail.com" TargetMode="External"/><Relationship Id="rId53" Type="http://schemas.openxmlformats.org/officeDocument/2006/relationships/hyperlink" Target="mailto:b81516munozt@gmail.com" TargetMode="External"/><Relationship Id="rId74" Type="http://schemas.openxmlformats.org/officeDocument/2006/relationships/hyperlink" Target="mailto:joha_cathe@hotmail.com" TargetMode="External"/><Relationship Id="rId128" Type="http://schemas.openxmlformats.org/officeDocument/2006/relationships/hyperlink" Target="mailto:francoromero@hotmail.com" TargetMode="External"/><Relationship Id="rId149" Type="http://schemas.openxmlformats.org/officeDocument/2006/relationships/hyperlink" Target="mailto:joha_almeida89@hotmail.com" TargetMode="External"/><Relationship Id="rId5" Type="http://schemas.openxmlformats.org/officeDocument/2006/relationships/hyperlink" Target="mailto:djamel_a89@hotmail.com" TargetMode="External"/><Relationship Id="rId95" Type="http://schemas.openxmlformats.org/officeDocument/2006/relationships/hyperlink" Target="mailto:ejunta@udlanet.ec" TargetMode="External"/><Relationship Id="rId22" Type="http://schemas.openxmlformats.org/officeDocument/2006/relationships/hyperlink" Target="mailto:jvs_vivi@hotmail.com" TargetMode="External"/><Relationship Id="rId27" Type="http://schemas.openxmlformats.org/officeDocument/2006/relationships/hyperlink" Target="mailto:dpaty10@hotmail.com" TargetMode="External"/><Relationship Id="rId43" Type="http://schemas.openxmlformats.org/officeDocument/2006/relationships/hyperlink" Target="mailto:kbjimenez@udlanet.ec" TargetMode="External"/><Relationship Id="rId48" Type="http://schemas.openxmlformats.org/officeDocument/2006/relationships/hyperlink" Target="mailto:Jorge_1128sjao@hotmail.com" TargetMode="External"/><Relationship Id="rId64" Type="http://schemas.openxmlformats.org/officeDocument/2006/relationships/hyperlink" Target="mailto:thuertas@hotmail.es" TargetMode="External"/><Relationship Id="rId69" Type="http://schemas.openxmlformats.org/officeDocument/2006/relationships/hyperlink" Target="mailto:jonathanjaviergc@hotmail.com" TargetMode="External"/><Relationship Id="rId113" Type="http://schemas.openxmlformats.org/officeDocument/2006/relationships/hyperlink" Target="mailto:daya_garcia@hotmail.es" TargetMode="External"/><Relationship Id="rId118" Type="http://schemas.openxmlformats.org/officeDocument/2006/relationships/hyperlink" Target="mailto:pabloa80@hotmail.com" TargetMode="External"/><Relationship Id="rId134" Type="http://schemas.openxmlformats.org/officeDocument/2006/relationships/hyperlink" Target="mailto:elenasuntaxi@hotmail.com" TargetMode="External"/><Relationship Id="rId139" Type="http://schemas.openxmlformats.org/officeDocument/2006/relationships/hyperlink" Target="mailto:ximemezao@hotmail.com" TargetMode="External"/><Relationship Id="rId80" Type="http://schemas.openxmlformats.org/officeDocument/2006/relationships/hyperlink" Target="mailto:rashell_3108@hotmail.es" TargetMode="External"/><Relationship Id="rId85" Type="http://schemas.openxmlformats.org/officeDocument/2006/relationships/hyperlink" Target="mailto:eldrian_20@hotmail.com" TargetMode="External"/><Relationship Id="rId150" Type="http://schemas.openxmlformats.org/officeDocument/2006/relationships/hyperlink" Target="mailto:joha_almeida89@hotmail.com" TargetMode="External"/><Relationship Id="rId155" Type="http://schemas.openxmlformats.org/officeDocument/2006/relationships/hyperlink" Target="mailto:javiteri80@gmail.com" TargetMode="External"/><Relationship Id="rId12" Type="http://schemas.openxmlformats.org/officeDocument/2006/relationships/hyperlink" Target="mailto:glori.f@hotmail.com" TargetMode="External"/><Relationship Id="rId17" Type="http://schemas.openxmlformats.org/officeDocument/2006/relationships/hyperlink" Target="mailto:priscilamartinez2020@gmail.com" TargetMode="External"/><Relationship Id="rId33" Type="http://schemas.openxmlformats.org/officeDocument/2006/relationships/hyperlink" Target="mailto:libu00@yahoo.com" TargetMode="External"/><Relationship Id="rId38" Type="http://schemas.openxmlformats.org/officeDocument/2006/relationships/hyperlink" Target="mailto:satorres@udlanet.ec" TargetMode="External"/><Relationship Id="rId59" Type="http://schemas.openxmlformats.org/officeDocument/2006/relationships/hyperlink" Target="mailto:lulushca@hotmail.com" TargetMode="External"/><Relationship Id="rId103" Type="http://schemas.openxmlformats.org/officeDocument/2006/relationships/hyperlink" Target="mailto:andreezw1021@gmail.com" TargetMode="External"/><Relationship Id="rId108" Type="http://schemas.openxmlformats.org/officeDocument/2006/relationships/hyperlink" Target="mailto:daysi_valverde81@hotmail.com" TargetMode="External"/><Relationship Id="rId124" Type="http://schemas.openxmlformats.org/officeDocument/2006/relationships/hyperlink" Target="mailto:cris11866@hotmail.com" TargetMode="External"/><Relationship Id="rId129" Type="http://schemas.openxmlformats.org/officeDocument/2006/relationships/hyperlink" Target="mailto:teacher.marissa678@gmail.com" TargetMode="External"/><Relationship Id="rId54" Type="http://schemas.openxmlformats.org/officeDocument/2006/relationships/hyperlink" Target="mailto:carlos.mantilla@utc.edu.ec" TargetMode="External"/><Relationship Id="rId70" Type="http://schemas.openxmlformats.org/officeDocument/2006/relationships/hyperlink" Target="mailto:geovannaanahi@hotmail.com" TargetMode="External"/><Relationship Id="rId75" Type="http://schemas.openxmlformats.org/officeDocument/2006/relationships/hyperlink" Target="mailto:carlossantoroarce@gmail.com" TargetMode="External"/><Relationship Id="rId91" Type="http://schemas.openxmlformats.org/officeDocument/2006/relationships/hyperlink" Target="mailto:bereniz.bastidas7@hotmail.com" TargetMode="External"/><Relationship Id="rId96" Type="http://schemas.openxmlformats.org/officeDocument/2006/relationships/hyperlink" Target="mailto:info@corpwolf.com" TargetMode="External"/><Relationship Id="rId140" Type="http://schemas.openxmlformats.org/officeDocument/2006/relationships/hyperlink" Target="mailto:prinmaisa.betancourth@gmail.com" TargetMode="External"/><Relationship Id="rId145" Type="http://schemas.openxmlformats.org/officeDocument/2006/relationships/hyperlink" Target="mailto:vmontaluisa@GMAIL.COM" TargetMode="External"/><Relationship Id="rId1" Type="http://schemas.openxmlformats.org/officeDocument/2006/relationships/hyperlink" Target="mailto:grobayoc@hotmail.com" TargetMode="External"/><Relationship Id="rId6" Type="http://schemas.openxmlformats.org/officeDocument/2006/relationships/hyperlink" Target="mailto:sindpastaza@hotmail.com" TargetMode="External"/><Relationship Id="rId23" Type="http://schemas.openxmlformats.org/officeDocument/2006/relationships/hyperlink" Target="mailto:nivanecu@hotmail.com" TargetMode="External"/><Relationship Id="rId28" Type="http://schemas.openxmlformats.org/officeDocument/2006/relationships/hyperlink" Target="mailto:mibeth@hotmail.com" TargetMode="External"/><Relationship Id="rId49" Type="http://schemas.openxmlformats.org/officeDocument/2006/relationships/hyperlink" Target="mailto:kmlopez3@outlook.com" TargetMode="External"/><Relationship Id="rId114" Type="http://schemas.openxmlformats.org/officeDocument/2006/relationships/hyperlink" Target="mailto:grios@latamautos.com" TargetMode="External"/><Relationship Id="rId119" Type="http://schemas.openxmlformats.org/officeDocument/2006/relationships/hyperlink" Target="mailto:susanaranjo_85@hotmail.com" TargetMode="External"/><Relationship Id="rId44" Type="http://schemas.openxmlformats.org/officeDocument/2006/relationships/hyperlink" Target="mailto:criss_mar.92@hotmail.com" TargetMode="External"/><Relationship Id="rId60" Type="http://schemas.openxmlformats.org/officeDocument/2006/relationships/hyperlink" Target="mailto:salomecamino@hotmail.com" TargetMode="External"/><Relationship Id="rId65" Type="http://schemas.openxmlformats.org/officeDocument/2006/relationships/hyperlink" Target="mailto:nathye_2110@hotmail.com" TargetMode="External"/><Relationship Id="rId81" Type="http://schemas.openxmlformats.org/officeDocument/2006/relationships/hyperlink" Target="mailto:chrislozada@gmail.com" TargetMode="External"/><Relationship Id="rId86" Type="http://schemas.openxmlformats.org/officeDocument/2006/relationships/hyperlink" Target="mailto:cintia_cdc16@hotmai.com," TargetMode="External"/><Relationship Id="rId130" Type="http://schemas.openxmlformats.org/officeDocument/2006/relationships/hyperlink" Target="mailto:luisartre88@hotmail.com" TargetMode="External"/><Relationship Id="rId135" Type="http://schemas.openxmlformats.org/officeDocument/2006/relationships/hyperlink" Target="mailto:macristal29@gmail.com" TargetMode="External"/><Relationship Id="rId151" Type="http://schemas.openxmlformats.org/officeDocument/2006/relationships/hyperlink" Target="mailto:marcoramirez17576@hotmail.com" TargetMode="External"/><Relationship Id="rId13" Type="http://schemas.openxmlformats.org/officeDocument/2006/relationships/hyperlink" Target="mailto:oskrvini@hotmail.com" TargetMode="External"/><Relationship Id="rId18" Type="http://schemas.openxmlformats.org/officeDocument/2006/relationships/hyperlink" Target="mailto:leonardofloresr@hotmail.com" TargetMode="External"/><Relationship Id="rId39" Type="http://schemas.openxmlformats.org/officeDocument/2006/relationships/hyperlink" Target="mailto:juanpablo_mora@hotmail.com" TargetMode="External"/><Relationship Id="rId109" Type="http://schemas.openxmlformats.org/officeDocument/2006/relationships/hyperlink" Target="mailto:fernando_javierh@hotmail.com" TargetMode="External"/><Relationship Id="rId34" Type="http://schemas.openxmlformats.org/officeDocument/2006/relationships/hyperlink" Target="mailto:diany_choc91@hotmail.com" TargetMode="External"/><Relationship Id="rId50" Type="http://schemas.openxmlformats.org/officeDocument/2006/relationships/hyperlink" Target="mailto:ricardocsmed93@gmail.com" TargetMode="External"/><Relationship Id="rId55" Type="http://schemas.openxmlformats.org/officeDocument/2006/relationships/hyperlink" Target="mailto:garedsou@hotmail.com" TargetMode="External"/><Relationship Id="rId76" Type="http://schemas.openxmlformats.org/officeDocument/2006/relationships/hyperlink" Target="mailto:herrerasilvy@yahoo.es" TargetMode="External"/><Relationship Id="rId97" Type="http://schemas.openxmlformats.org/officeDocument/2006/relationships/hyperlink" Target="mailto:rall25@hotmail.com" TargetMode="External"/><Relationship Id="rId104" Type="http://schemas.openxmlformats.org/officeDocument/2006/relationships/hyperlink" Target="mailto:Jorge.Jara@banecuador.fin.ec" TargetMode="External"/><Relationship Id="rId120" Type="http://schemas.openxmlformats.org/officeDocument/2006/relationships/hyperlink" Target="mailto:clasicorock@yahoo.es" TargetMode="External"/><Relationship Id="rId125" Type="http://schemas.openxmlformats.org/officeDocument/2006/relationships/hyperlink" Target="mailto:francisco_94pr@hotmail.com" TargetMode="External"/><Relationship Id="rId141" Type="http://schemas.openxmlformats.org/officeDocument/2006/relationships/hyperlink" Target="mailto:mony.janeth@hotmail.com" TargetMode="External"/><Relationship Id="rId146" Type="http://schemas.openxmlformats.org/officeDocument/2006/relationships/hyperlink" Target="mailto:gsolis@udlanet.ec" TargetMode="External"/><Relationship Id="rId7" Type="http://schemas.openxmlformats.org/officeDocument/2006/relationships/hyperlink" Target="mailto:antonio_torres89@hotmail.com" TargetMode="External"/><Relationship Id="rId71" Type="http://schemas.openxmlformats.org/officeDocument/2006/relationships/hyperlink" Target="mailto:medvin75@hotmail.com" TargetMode="External"/><Relationship Id="rId92" Type="http://schemas.openxmlformats.org/officeDocument/2006/relationships/hyperlink" Target="mailto:freire_cesar@hotmail.com" TargetMode="External"/><Relationship Id="rId2" Type="http://schemas.openxmlformats.org/officeDocument/2006/relationships/hyperlink" Target="mailto:kebec77@hotmail.com" TargetMode="External"/><Relationship Id="rId29" Type="http://schemas.openxmlformats.org/officeDocument/2006/relationships/hyperlink" Target="mailto:soledadfuego@hotmail.com" TargetMode="External"/><Relationship Id="rId24" Type="http://schemas.openxmlformats.org/officeDocument/2006/relationships/hyperlink" Target="mailto:florcumanda1@gmail.com" TargetMode="External"/><Relationship Id="rId40" Type="http://schemas.openxmlformats.org/officeDocument/2006/relationships/hyperlink" Target="mailto:afuel2015@gmail.com" TargetMode="External"/><Relationship Id="rId45" Type="http://schemas.openxmlformats.org/officeDocument/2006/relationships/hyperlink" Target="mailto:yajavillarreal0098@gmail.com" TargetMode="External"/><Relationship Id="rId66" Type="http://schemas.openxmlformats.org/officeDocument/2006/relationships/hyperlink" Target="mailto:sandovalalberto90@gmail.com" TargetMode="External"/><Relationship Id="rId87" Type="http://schemas.openxmlformats.org/officeDocument/2006/relationships/hyperlink" Target="mailto:anabelfkherrera@gmail.com" TargetMode="External"/><Relationship Id="rId110" Type="http://schemas.openxmlformats.org/officeDocument/2006/relationships/hyperlink" Target="mailto:danny_pmf@hotmail.com" TargetMode="External"/><Relationship Id="rId115" Type="http://schemas.openxmlformats.org/officeDocument/2006/relationships/hyperlink" Target="mailto:andres-167@hotmail.com" TargetMode="External"/><Relationship Id="rId131" Type="http://schemas.openxmlformats.org/officeDocument/2006/relationships/hyperlink" Target="mailto:Catry_sebacho@hotmail.com" TargetMode="External"/><Relationship Id="rId136" Type="http://schemas.openxmlformats.org/officeDocument/2006/relationships/hyperlink" Target="mailto:lorenestefan87@hotmail.com" TargetMode="External"/><Relationship Id="rId61" Type="http://schemas.openxmlformats.org/officeDocument/2006/relationships/hyperlink" Target="mailto:alemy0106@yahoo.es" TargetMode="External"/><Relationship Id="rId82" Type="http://schemas.openxmlformats.org/officeDocument/2006/relationships/hyperlink" Target="mailto:crisbecerraron@gmail.com" TargetMode="External"/><Relationship Id="rId152" Type="http://schemas.openxmlformats.org/officeDocument/2006/relationships/hyperlink" Target="mailto:nenadpmp@hotmail.com" TargetMode="External"/><Relationship Id="rId19" Type="http://schemas.openxmlformats.org/officeDocument/2006/relationships/hyperlink" Target="mailto:josy.faican@hotmail.com" TargetMode="External"/><Relationship Id="rId14" Type="http://schemas.openxmlformats.org/officeDocument/2006/relationships/hyperlink" Target="mailto:angita-93@hotmail.es" TargetMode="External"/><Relationship Id="rId30" Type="http://schemas.openxmlformats.org/officeDocument/2006/relationships/hyperlink" Target="mailto:wilma_29@hotmail.es" TargetMode="External"/><Relationship Id="rId35" Type="http://schemas.openxmlformats.org/officeDocument/2006/relationships/hyperlink" Target="mailto:tatypro@gmail.com" TargetMode="External"/><Relationship Id="rId56" Type="http://schemas.openxmlformats.org/officeDocument/2006/relationships/hyperlink" Target="mailto:jorgeortega_z@yahoo.es" TargetMode="External"/><Relationship Id="rId77" Type="http://schemas.openxmlformats.org/officeDocument/2006/relationships/hyperlink" Target="mailto:pao_0587@hotmail.com" TargetMode="External"/><Relationship Id="rId100" Type="http://schemas.openxmlformats.org/officeDocument/2006/relationships/hyperlink" Target="mailto:mercurio8495@gmail.com" TargetMode="External"/><Relationship Id="rId105" Type="http://schemas.openxmlformats.org/officeDocument/2006/relationships/hyperlink" Target="mailto:german_027@hotmail.es" TargetMode="External"/><Relationship Id="rId126" Type="http://schemas.openxmlformats.org/officeDocument/2006/relationships/hyperlink" Target="mailto:myriamespinosa@icloud.com" TargetMode="External"/><Relationship Id="rId147" Type="http://schemas.openxmlformats.org/officeDocument/2006/relationships/hyperlink" Target="mailto:animalhelpcompany@gmail.com" TargetMode="External"/><Relationship Id="rId8" Type="http://schemas.openxmlformats.org/officeDocument/2006/relationships/hyperlink" Target="mailto:juan_gp88@hotmail.com" TargetMode="External"/><Relationship Id="rId51" Type="http://schemas.openxmlformats.org/officeDocument/2006/relationships/hyperlink" Target="mailto:nathalycorella92@hotmail.com" TargetMode="External"/><Relationship Id="rId72" Type="http://schemas.openxmlformats.org/officeDocument/2006/relationships/hyperlink" Target="mailto:galocisneros1340@gmail.com" TargetMode="External"/><Relationship Id="rId93" Type="http://schemas.openxmlformats.org/officeDocument/2006/relationships/hyperlink" Target="mailto:anell_ef@hotmail.com" TargetMode="External"/><Relationship Id="rId98" Type="http://schemas.openxmlformats.org/officeDocument/2006/relationships/hyperlink" Target="mailto:rvons1957@gmail.com" TargetMode="External"/><Relationship Id="rId121" Type="http://schemas.openxmlformats.org/officeDocument/2006/relationships/hyperlink" Target="mailto:meabeiga@udlanet.ec" TargetMode="External"/><Relationship Id="rId142" Type="http://schemas.openxmlformats.org/officeDocument/2006/relationships/hyperlink" Target="mailto:jperaltaf@ucacue.edu.ec" TargetMode="External"/><Relationship Id="rId3" Type="http://schemas.openxmlformats.org/officeDocument/2006/relationships/hyperlink" Target="mailto:djzabala609@hotmail.com" TargetMode="External"/><Relationship Id="rId25" Type="http://schemas.openxmlformats.org/officeDocument/2006/relationships/hyperlink" Target="mailto:eaor2020@gmail.com" TargetMode="External"/><Relationship Id="rId46" Type="http://schemas.openxmlformats.org/officeDocument/2006/relationships/hyperlink" Target="mailto:aviles.zath@gmail.com" TargetMode="External"/><Relationship Id="rId67" Type="http://schemas.openxmlformats.org/officeDocument/2006/relationships/hyperlink" Target="mailto:d_espin1@yahoo.com" TargetMode="External"/><Relationship Id="rId116" Type="http://schemas.openxmlformats.org/officeDocument/2006/relationships/hyperlink" Target="mailto:bdaniela083@gmail.com" TargetMode="External"/><Relationship Id="rId137" Type="http://schemas.openxmlformats.org/officeDocument/2006/relationships/hyperlink" Target="mailto:lissamrobles@gmail.com" TargetMode="External"/><Relationship Id="rId20" Type="http://schemas.openxmlformats.org/officeDocument/2006/relationships/hyperlink" Target="mailto:sjacome@pichincha.com" TargetMode="External"/><Relationship Id="rId41" Type="http://schemas.openxmlformats.org/officeDocument/2006/relationships/hyperlink" Target="mailto:msmalmeida@udlanet.ec" TargetMode="External"/><Relationship Id="rId62" Type="http://schemas.openxmlformats.org/officeDocument/2006/relationships/hyperlink" Target="mailto:lorelo_bb@hotmail.com" TargetMode="External"/><Relationship Id="rId83" Type="http://schemas.openxmlformats.org/officeDocument/2006/relationships/hyperlink" Target="mailto:oscarosas.82@gmail.com" TargetMode="External"/><Relationship Id="rId88" Type="http://schemas.openxmlformats.org/officeDocument/2006/relationships/hyperlink" Target="mailto:daysivb@hotmail.com" TargetMode="External"/><Relationship Id="rId111" Type="http://schemas.openxmlformats.org/officeDocument/2006/relationships/hyperlink" Target="mailto:maldonado.ximena@gmail.com" TargetMode="External"/><Relationship Id="rId132" Type="http://schemas.openxmlformats.org/officeDocument/2006/relationships/hyperlink" Target="mailto:danielfa80@hotmail.com" TargetMode="External"/><Relationship Id="rId153" Type="http://schemas.openxmlformats.org/officeDocument/2006/relationships/hyperlink" Target="mailto:patoala2007@hotmail.com" TargetMode="External"/><Relationship Id="rId15" Type="http://schemas.openxmlformats.org/officeDocument/2006/relationships/hyperlink" Target="mailto:carolina_barra@outlook.com" TargetMode="External"/><Relationship Id="rId36" Type="http://schemas.openxmlformats.org/officeDocument/2006/relationships/hyperlink" Target="mailto:assv20@gmail.com" TargetMode="External"/><Relationship Id="rId57" Type="http://schemas.openxmlformats.org/officeDocument/2006/relationships/hyperlink" Target="mailto:davysparko@hotmail.com" TargetMode="External"/><Relationship Id="rId106" Type="http://schemas.openxmlformats.org/officeDocument/2006/relationships/hyperlink" Target="mailto:almendarizp069@hotmail.com" TargetMode="External"/><Relationship Id="rId127" Type="http://schemas.openxmlformats.org/officeDocument/2006/relationships/hyperlink" Target="mailto:edu_86@hotmail.com" TargetMode="External"/><Relationship Id="rId10" Type="http://schemas.openxmlformats.org/officeDocument/2006/relationships/hyperlink" Target="mailto:palmay@endesabotrosa.com" TargetMode="External"/><Relationship Id="rId31" Type="http://schemas.openxmlformats.org/officeDocument/2006/relationships/hyperlink" Target="mailto:roxyrivadeneiraa@gmail.com" TargetMode="External"/><Relationship Id="rId52" Type="http://schemas.openxmlformats.org/officeDocument/2006/relationships/hyperlink" Target="mailto:jessicamalena@hotmail.com" TargetMode="External"/><Relationship Id="rId73" Type="http://schemas.openxmlformats.org/officeDocument/2006/relationships/hyperlink" Target="mailto:juancarlosrevelo1@hotmail.com" TargetMode="External"/><Relationship Id="rId78" Type="http://schemas.openxmlformats.org/officeDocument/2006/relationships/hyperlink" Target="mailto:mafermoreno@yahoo.com" TargetMode="External"/><Relationship Id="rId94" Type="http://schemas.openxmlformats.org/officeDocument/2006/relationships/hyperlink" Target="mailto:menagracie@gmail.com" TargetMode="External"/><Relationship Id="rId99" Type="http://schemas.openxmlformats.org/officeDocument/2006/relationships/hyperlink" Target="mailto:lilia_quintana@hotmail.com" TargetMode="External"/><Relationship Id="rId101" Type="http://schemas.openxmlformats.org/officeDocument/2006/relationships/hyperlink" Target="mailto:gabymor_08@hotmail.com" TargetMode="External"/><Relationship Id="rId122" Type="http://schemas.openxmlformats.org/officeDocument/2006/relationships/hyperlink" Target="mailto:frankob93@gmail.com" TargetMode="External"/><Relationship Id="rId143" Type="http://schemas.openxmlformats.org/officeDocument/2006/relationships/hyperlink" Target="mailto:valemaicol1987@hotmail.com" TargetMode="External"/><Relationship Id="rId148" Type="http://schemas.openxmlformats.org/officeDocument/2006/relationships/hyperlink" Target="mailto:jeanneth-celi@hotmail.com" TargetMode="External"/><Relationship Id="rId4" Type="http://schemas.openxmlformats.org/officeDocument/2006/relationships/hyperlink" Target="mailto:marco.chimbo.n_90@hotmail.com" TargetMode="External"/><Relationship Id="rId9" Type="http://schemas.openxmlformats.org/officeDocument/2006/relationships/hyperlink" Target="mailto:arcosartu@hotmail.com" TargetMode="External"/><Relationship Id="rId26" Type="http://schemas.openxmlformats.org/officeDocument/2006/relationships/hyperlink" Target="mailto:leo_val@hotmail.com" TargetMode="External"/><Relationship Id="rId47" Type="http://schemas.openxmlformats.org/officeDocument/2006/relationships/hyperlink" Target="mailto:rcsaavedra71@gmail.com" TargetMode="External"/><Relationship Id="rId68" Type="http://schemas.openxmlformats.org/officeDocument/2006/relationships/hyperlink" Target="mailto:jenn.guerra2628@gmail.com" TargetMode="External"/><Relationship Id="rId89" Type="http://schemas.openxmlformats.org/officeDocument/2006/relationships/hyperlink" Target="mailto:ymartinez@udlanet.ec" TargetMode="External"/><Relationship Id="rId112" Type="http://schemas.openxmlformats.org/officeDocument/2006/relationships/hyperlink" Target="mailto:mano_50cent@hotmail.es" TargetMode="External"/><Relationship Id="rId133" Type="http://schemas.openxmlformats.org/officeDocument/2006/relationships/hyperlink" Target="mailto:ibethtamayo11@gmail.com" TargetMode="External"/><Relationship Id="rId154" Type="http://schemas.openxmlformats.org/officeDocument/2006/relationships/hyperlink" Target="mailto:francisco.alemant@gmail.com" TargetMode="External"/><Relationship Id="rId16" Type="http://schemas.openxmlformats.org/officeDocument/2006/relationships/hyperlink" Target="mailto:santiagoandrest@hotmail.com" TargetMode="External"/><Relationship Id="rId37" Type="http://schemas.openxmlformats.org/officeDocument/2006/relationships/hyperlink" Target="mailto:sandry_r22@hotmail.com" TargetMode="External"/><Relationship Id="rId58" Type="http://schemas.openxmlformats.org/officeDocument/2006/relationships/hyperlink" Target="mailto:byronmolina.2423@hotmail.com" TargetMode="External"/><Relationship Id="rId79" Type="http://schemas.openxmlformats.org/officeDocument/2006/relationships/hyperlink" Target="mailto:pablodargz@icloud.com" TargetMode="External"/><Relationship Id="rId102" Type="http://schemas.openxmlformats.org/officeDocument/2006/relationships/hyperlink" Target="mailto:elipanchi77@hotmail.com" TargetMode="External"/><Relationship Id="rId123" Type="http://schemas.openxmlformats.org/officeDocument/2006/relationships/hyperlink" Target="mailto:marcoramirez17576@hotmail.com" TargetMode="External"/><Relationship Id="rId144" Type="http://schemas.openxmlformats.org/officeDocument/2006/relationships/hyperlink" Target="mailto:carlitos.stbn@hotmail.es" TargetMode="External"/><Relationship Id="rId90" Type="http://schemas.openxmlformats.org/officeDocument/2006/relationships/hyperlink" Target="mailto:lidia.guerrero@metrored.med.ec"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joha_almeida89@hotmail.com" TargetMode="External"/><Relationship Id="rId13" Type="http://schemas.openxmlformats.org/officeDocument/2006/relationships/drawing" Target="../drawings/drawing1.xml"/><Relationship Id="rId3" Type="http://schemas.openxmlformats.org/officeDocument/2006/relationships/hyperlink" Target="mailto:joha_almeida89@hotmail.com" TargetMode="External"/><Relationship Id="rId7" Type="http://schemas.openxmlformats.org/officeDocument/2006/relationships/hyperlink" Target="mailto:joha_almeida89@hotmail.com" TargetMode="External"/><Relationship Id="rId12" Type="http://schemas.openxmlformats.org/officeDocument/2006/relationships/hyperlink" Target="mailto:joha_almeida89@hotmail.com" TargetMode="External"/><Relationship Id="rId2" Type="http://schemas.openxmlformats.org/officeDocument/2006/relationships/hyperlink" Target="mailto:joha_almeida89@hotmail.com" TargetMode="External"/><Relationship Id="rId1" Type="http://schemas.openxmlformats.org/officeDocument/2006/relationships/hyperlink" Target="mailto:jeanneth-celi@hotmail.com" TargetMode="External"/><Relationship Id="rId6" Type="http://schemas.openxmlformats.org/officeDocument/2006/relationships/hyperlink" Target="mailto:joha_almeida89@hotmail.com" TargetMode="External"/><Relationship Id="rId11" Type="http://schemas.openxmlformats.org/officeDocument/2006/relationships/hyperlink" Target="mailto:joha_almeida89@hotmail.com" TargetMode="External"/><Relationship Id="rId5" Type="http://schemas.openxmlformats.org/officeDocument/2006/relationships/hyperlink" Target="mailto:joha_almeida89@hotmail.com" TargetMode="External"/><Relationship Id="rId10" Type="http://schemas.openxmlformats.org/officeDocument/2006/relationships/hyperlink" Target="mailto:joha_almeida89@hotmail.com" TargetMode="External"/><Relationship Id="rId4" Type="http://schemas.openxmlformats.org/officeDocument/2006/relationships/hyperlink" Target="mailto:joha_almeida89@hotmail.com" TargetMode="External"/><Relationship Id="rId9" Type="http://schemas.openxmlformats.org/officeDocument/2006/relationships/hyperlink" Target="mailto:joha_almeida89@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D265"/>
  <sheetViews>
    <sheetView zoomScale="53" zoomScaleNormal="53" workbookViewId="0">
      <selection activeCell="AF190" sqref="AF190"/>
    </sheetView>
  </sheetViews>
  <sheetFormatPr baseColWidth="10" defaultRowHeight="12.75" x14ac:dyDescent="0.2"/>
  <cols>
    <col min="1" max="1" width="12.140625" style="7" customWidth="1"/>
    <col min="2" max="2" width="23" style="7" customWidth="1"/>
    <col min="3" max="3" width="15.42578125" style="7" customWidth="1"/>
    <col min="4" max="4" width="32" style="7" customWidth="1"/>
    <col min="5" max="5" width="24.42578125" style="7" customWidth="1"/>
    <col min="6" max="6" width="17" style="7" customWidth="1"/>
    <col min="7" max="7" width="14.5703125" style="7" customWidth="1"/>
    <col min="8" max="8" width="10.5703125" style="7" customWidth="1"/>
    <col min="9" max="10" width="9.85546875" style="8" customWidth="1"/>
    <col min="11" max="11" width="5.28515625" style="8" customWidth="1"/>
    <col min="12" max="12" width="5.140625" style="8" customWidth="1"/>
    <col min="13" max="13" width="31" style="7" customWidth="1"/>
    <col min="14" max="14" width="11.42578125" style="7" customWidth="1"/>
    <col min="15" max="15" width="10.7109375" style="7" customWidth="1"/>
    <col min="16" max="18" width="5.42578125" style="7" customWidth="1"/>
    <col min="19" max="19" width="9.140625" style="7" customWidth="1"/>
    <col min="20" max="23" width="5.42578125" style="7" customWidth="1"/>
    <col min="24" max="24" width="10.28515625" style="7" customWidth="1"/>
    <col min="25" max="25" width="21.85546875" style="7" customWidth="1"/>
    <col min="26" max="26" width="3" style="7" customWidth="1"/>
    <col min="27" max="27" width="8.28515625" style="9" customWidth="1"/>
    <col min="28" max="28" width="5.85546875" style="9" customWidth="1"/>
    <col min="29" max="29" width="13.5703125" style="9" customWidth="1"/>
    <col min="30" max="30" width="8" style="9" customWidth="1"/>
    <col min="31" max="31" width="5.7109375" style="9" customWidth="1"/>
    <col min="32" max="33" width="12" style="9" customWidth="1"/>
    <col min="34" max="34" width="1.7109375" style="9" customWidth="1"/>
    <col min="35" max="35" width="3.5703125" style="9" customWidth="1"/>
    <col min="36" max="36" width="7.28515625" style="9" customWidth="1"/>
    <col min="37" max="238" width="11.42578125" style="9"/>
    <col min="239" max="239" width="12.140625" style="9" customWidth="1"/>
    <col min="240" max="240" width="23" style="9" customWidth="1"/>
    <col min="241" max="241" width="15.42578125" style="9" customWidth="1"/>
    <col min="242" max="242" width="32" style="9" customWidth="1"/>
    <col min="243" max="243" width="24.42578125" style="9" customWidth="1"/>
    <col min="244" max="244" width="17" style="9" customWidth="1"/>
    <col min="245" max="245" width="14.5703125" style="9" customWidth="1"/>
    <col min="246" max="246" width="10.5703125" style="9" customWidth="1"/>
    <col min="247" max="248" width="9.85546875" style="9" customWidth="1"/>
    <col min="249" max="249" width="5.28515625" style="9" customWidth="1"/>
    <col min="250" max="250" width="7.28515625" style="9" customWidth="1"/>
    <col min="251" max="251" width="10.140625" style="9" customWidth="1"/>
    <col min="252" max="252" width="10" style="9" customWidth="1"/>
    <col min="253" max="253" width="5.140625" style="9" customWidth="1"/>
    <col min="254" max="254" width="31" style="9" customWidth="1"/>
    <col min="255" max="255" width="11.42578125" style="9" customWidth="1"/>
    <col min="256" max="256" width="10.7109375" style="9" customWidth="1"/>
    <col min="257" max="259" width="5.42578125" style="9" customWidth="1"/>
    <col min="260" max="260" width="9.140625" style="9" customWidth="1"/>
    <col min="261" max="264" width="5.42578125" style="9" customWidth="1"/>
    <col min="265" max="265" width="10.28515625" style="9" customWidth="1"/>
    <col min="266" max="266" width="21.85546875" style="9" customWidth="1"/>
    <col min="267" max="267" width="3" style="9" customWidth="1"/>
    <col min="268" max="268" width="8.28515625" style="9" customWidth="1"/>
    <col min="269" max="269" width="5.85546875" style="9" customWidth="1"/>
    <col min="270" max="270" width="13.5703125" style="9" customWidth="1"/>
    <col min="271" max="274" width="8" style="9" customWidth="1"/>
    <col min="275" max="275" width="25.140625" style="9" customWidth="1"/>
    <col min="276" max="276" width="6.5703125" style="9" customWidth="1"/>
    <col min="277" max="277" width="5.42578125" style="9" customWidth="1"/>
    <col min="278" max="278" width="15.5703125" style="9" customWidth="1"/>
    <col min="279" max="279" width="6.28515625" style="9" customWidth="1"/>
    <col min="280" max="280" width="12.5703125" style="9" customWidth="1"/>
    <col min="281" max="281" width="5" style="9" customWidth="1"/>
    <col min="282" max="282" width="18.7109375" style="9" customWidth="1"/>
    <col min="283" max="283" width="7.42578125" style="9" customWidth="1"/>
    <col min="284" max="284" width="17.85546875" style="9" customWidth="1"/>
    <col min="285" max="285" width="5.85546875" style="9" customWidth="1"/>
    <col min="286" max="286" width="15.7109375" style="9" customWidth="1"/>
    <col min="287" max="287" width="5.7109375" style="9" customWidth="1"/>
    <col min="288" max="289" width="12" style="9" customWidth="1"/>
    <col min="290" max="290" width="1.7109375" style="9" customWidth="1"/>
    <col min="291" max="291" width="3.5703125" style="9" customWidth="1"/>
    <col min="292" max="292" width="7.28515625" style="9" customWidth="1"/>
    <col min="293" max="494" width="11.42578125" style="9"/>
    <col min="495" max="495" width="12.140625" style="9" customWidth="1"/>
    <col min="496" max="496" width="23" style="9" customWidth="1"/>
    <col min="497" max="497" width="15.42578125" style="9" customWidth="1"/>
    <col min="498" max="498" width="32" style="9" customWidth="1"/>
    <col min="499" max="499" width="24.42578125" style="9" customWidth="1"/>
    <col min="500" max="500" width="17" style="9" customWidth="1"/>
    <col min="501" max="501" width="14.5703125" style="9" customWidth="1"/>
    <col min="502" max="502" width="10.5703125" style="9" customWidth="1"/>
    <col min="503" max="504" width="9.85546875" style="9" customWidth="1"/>
    <col min="505" max="505" width="5.28515625" style="9" customWidth="1"/>
    <col min="506" max="506" width="7.28515625" style="9" customWidth="1"/>
    <col min="507" max="507" width="10.140625" style="9" customWidth="1"/>
    <col min="508" max="508" width="10" style="9" customWidth="1"/>
    <col min="509" max="509" width="5.140625" style="9" customWidth="1"/>
    <col min="510" max="510" width="31" style="9" customWidth="1"/>
    <col min="511" max="511" width="11.42578125" style="9" customWidth="1"/>
    <col min="512" max="512" width="10.7109375" style="9" customWidth="1"/>
    <col min="513" max="515" width="5.42578125" style="9" customWidth="1"/>
    <col min="516" max="516" width="9.140625" style="9" customWidth="1"/>
    <col min="517" max="520" width="5.42578125" style="9" customWidth="1"/>
    <col min="521" max="521" width="10.28515625" style="9" customWidth="1"/>
    <col min="522" max="522" width="21.85546875" style="9" customWidth="1"/>
    <col min="523" max="523" width="3" style="9" customWidth="1"/>
    <col min="524" max="524" width="8.28515625" style="9" customWidth="1"/>
    <col min="525" max="525" width="5.85546875" style="9" customWidth="1"/>
    <col min="526" max="526" width="13.5703125" style="9" customWidth="1"/>
    <col min="527" max="530" width="8" style="9" customWidth="1"/>
    <col min="531" max="531" width="25.140625" style="9" customWidth="1"/>
    <col min="532" max="532" width="6.5703125" style="9" customWidth="1"/>
    <col min="533" max="533" width="5.42578125" style="9" customWidth="1"/>
    <col min="534" max="534" width="15.5703125" style="9" customWidth="1"/>
    <col min="535" max="535" width="6.28515625" style="9" customWidth="1"/>
    <col min="536" max="536" width="12.5703125" style="9" customWidth="1"/>
    <col min="537" max="537" width="5" style="9" customWidth="1"/>
    <col min="538" max="538" width="18.7109375" style="9" customWidth="1"/>
    <col min="539" max="539" width="7.42578125" style="9" customWidth="1"/>
    <col min="540" max="540" width="17.85546875" style="9" customWidth="1"/>
    <col min="541" max="541" width="5.85546875" style="9" customWidth="1"/>
    <col min="542" max="542" width="15.7109375" style="9" customWidth="1"/>
    <col min="543" max="543" width="5.7109375" style="9" customWidth="1"/>
    <col min="544" max="545" width="12" style="9" customWidth="1"/>
    <col min="546" max="546" width="1.7109375" style="9" customWidth="1"/>
    <col min="547" max="547" width="3.5703125" style="9" customWidth="1"/>
    <col min="548" max="548" width="7.28515625" style="9" customWidth="1"/>
    <col min="549" max="750" width="11.42578125" style="9"/>
    <col min="751" max="751" width="12.140625" style="9" customWidth="1"/>
    <col min="752" max="752" width="23" style="9" customWidth="1"/>
    <col min="753" max="753" width="15.42578125" style="9" customWidth="1"/>
    <col min="754" max="754" width="32" style="9" customWidth="1"/>
    <col min="755" max="755" width="24.42578125" style="9" customWidth="1"/>
    <col min="756" max="756" width="17" style="9" customWidth="1"/>
    <col min="757" max="757" width="14.5703125" style="9" customWidth="1"/>
    <col min="758" max="758" width="10.5703125" style="9" customWidth="1"/>
    <col min="759" max="760" width="9.85546875" style="9" customWidth="1"/>
    <col min="761" max="761" width="5.28515625" style="9" customWidth="1"/>
    <col min="762" max="762" width="7.28515625" style="9" customWidth="1"/>
    <col min="763" max="763" width="10.140625" style="9" customWidth="1"/>
    <col min="764" max="764" width="10" style="9" customWidth="1"/>
    <col min="765" max="765" width="5.140625" style="9" customWidth="1"/>
    <col min="766" max="766" width="31" style="9" customWidth="1"/>
    <col min="767" max="767" width="11.42578125" style="9" customWidth="1"/>
    <col min="768" max="768" width="10.7109375" style="9" customWidth="1"/>
    <col min="769" max="771" width="5.42578125" style="9" customWidth="1"/>
    <col min="772" max="772" width="9.140625" style="9" customWidth="1"/>
    <col min="773" max="776" width="5.42578125" style="9" customWidth="1"/>
    <col min="777" max="777" width="10.28515625" style="9" customWidth="1"/>
    <col min="778" max="778" width="21.85546875" style="9" customWidth="1"/>
    <col min="779" max="779" width="3" style="9" customWidth="1"/>
    <col min="780" max="780" width="8.28515625" style="9" customWidth="1"/>
    <col min="781" max="781" width="5.85546875" style="9" customWidth="1"/>
    <col min="782" max="782" width="13.5703125" style="9" customWidth="1"/>
    <col min="783" max="786" width="8" style="9" customWidth="1"/>
    <col min="787" max="787" width="25.140625" style="9" customWidth="1"/>
    <col min="788" max="788" width="6.5703125" style="9" customWidth="1"/>
    <col min="789" max="789" width="5.42578125" style="9" customWidth="1"/>
    <col min="790" max="790" width="15.5703125" style="9" customWidth="1"/>
    <col min="791" max="791" width="6.28515625" style="9" customWidth="1"/>
    <col min="792" max="792" width="12.5703125" style="9" customWidth="1"/>
    <col min="793" max="793" width="5" style="9" customWidth="1"/>
    <col min="794" max="794" width="18.7109375" style="9" customWidth="1"/>
    <col min="795" max="795" width="7.42578125" style="9" customWidth="1"/>
    <col min="796" max="796" width="17.85546875" style="9" customWidth="1"/>
    <col min="797" max="797" width="5.85546875" style="9" customWidth="1"/>
    <col min="798" max="798" width="15.7109375" style="9" customWidth="1"/>
    <col min="799" max="799" width="5.7109375" style="9" customWidth="1"/>
    <col min="800" max="801" width="12" style="9" customWidth="1"/>
    <col min="802" max="802" width="1.7109375" style="9" customWidth="1"/>
    <col min="803" max="803" width="3.5703125" style="9" customWidth="1"/>
    <col min="804" max="804" width="7.28515625" style="9" customWidth="1"/>
    <col min="805" max="1006" width="11.42578125" style="9"/>
    <col min="1007" max="1007" width="12.140625" style="9" customWidth="1"/>
    <col min="1008" max="1008" width="23" style="9" customWidth="1"/>
    <col min="1009" max="1009" width="15.42578125" style="9" customWidth="1"/>
    <col min="1010" max="1010" width="32" style="9" customWidth="1"/>
    <col min="1011" max="1011" width="24.42578125" style="9" customWidth="1"/>
    <col min="1012" max="1012" width="17" style="9" customWidth="1"/>
    <col min="1013" max="1013" width="14.5703125" style="9" customWidth="1"/>
    <col min="1014" max="1014" width="10.5703125" style="9" customWidth="1"/>
    <col min="1015" max="1016" width="9.85546875" style="9" customWidth="1"/>
    <col min="1017" max="1017" width="5.28515625" style="9" customWidth="1"/>
    <col min="1018" max="1018" width="7.28515625" style="9" customWidth="1"/>
    <col min="1019" max="1019" width="10.140625" style="9" customWidth="1"/>
    <col min="1020" max="1020" width="10" style="9" customWidth="1"/>
    <col min="1021" max="1021" width="5.140625" style="9" customWidth="1"/>
    <col min="1022" max="1022" width="31" style="9" customWidth="1"/>
    <col min="1023" max="1023" width="11.42578125" style="9" customWidth="1"/>
    <col min="1024" max="1024" width="10.7109375" style="9" customWidth="1"/>
    <col min="1025" max="1027" width="5.42578125" style="9" customWidth="1"/>
    <col min="1028" max="1028" width="9.140625" style="9" customWidth="1"/>
    <col min="1029" max="1032" width="5.42578125" style="9" customWidth="1"/>
    <col min="1033" max="1033" width="10.28515625" style="9" customWidth="1"/>
    <col min="1034" max="1034" width="21.85546875" style="9" customWidth="1"/>
    <col min="1035" max="1035" width="3" style="9" customWidth="1"/>
    <col min="1036" max="1036" width="8.28515625" style="9" customWidth="1"/>
    <col min="1037" max="1037" width="5.85546875" style="9" customWidth="1"/>
    <col min="1038" max="1038" width="13.5703125" style="9" customWidth="1"/>
    <col min="1039" max="1042" width="8" style="9" customWidth="1"/>
    <col min="1043" max="1043" width="25.140625" style="9" customWidth="1"/>
    <col min="1044" max="1044" width="6.5703125" style="9" customWidth="1"/>
    <col min="1045" max="1045" width="5.42578125" style="9" customWidth="1"/>
    <col min="1046" max="1046" width="15.5703125" style="9" customWidth="1"/>
    <col min="1047" max="1047" width="6.28515625" style="9" customWidth="1"/>
    <col min="1048" max="1048" width="12.5703125" style="9" customWidth="1"/>
    <col min="1049" max="1049" width="5" style="9" customWidth="1"/>
    <col min="1050" max="1050" width="18.7109375" style="9" customWidth="1"/>
    <col min="1051" max="1051" width="7.42578125" style="9" customWidth="1"/>
    <col min="1052" max="1052" width="17.85546875" style="9" customWidth="1"/>
    <col min="1053" max="1053" width="5.85546875" style="9" customWidth="1"/>
    <col min="1054" max="1054" width="15.7109375" style="9" customWidth="1"/>
    <col min="1055" max="1055" width="5.7109375" style="9" customWidth="1"/>
    <col min="1056" max="1057" width="12" style="9" customWidth="1"/>
    <col min="1058" max="1058" width="1.7109375" style="9" customWidth="1"/>
    <col min="1059" max="1059" width="3.5703125" style="9" customWidth="1"/>
    <col min="1060" max="1060" width="7.28515625" style="9" customWidth="1"/>
    <col min="1061" max="1262" width="11.42578125" style="9"/>
    <col min="1263" max="1263" width="12.140625" style="9" customWidth="1"/>
    <col min="1264" max="1264" width="23" style="9" customWidth="1"/>
    <col min="1265" max="1265" width="15.42578125" style="9" customWidth="1"/>
    <col min="1266" max="1266" width="32" style="9" customWidth="1"/>
    <col min="1267" max="1267" width="24.42578125" style="9" customWidth="1"/>
    <col min="1268" max="1268" width="17" style="9" customWidth="1"/>
    <col min="1269" max="1269" width="14.5703125" style="9" customWidth="1"/>
    <col min="1270" max="1270" width="10.5703125" style="9" customWidth="1"/>
    <col min="1271" max="1272" width="9.85546875" style="9" customWidth="1"/>
    <col min="1273" max="1273" width="5.28515625" style="9" customWidth="1"/>
    <col min="1274" max="1274" width="7.28515625" style="9" customWidth="1"/>
    <col min="1275" max="1275" width="10.140625" style="9" customWidth="1"/>
    <col min="1276" max="1276" width="10" style="9" customWidth="1"/>
    <col min="1277" max="1277" width="5.140625" style="9" customWidth="1"/>
    <col min="1278" max="1278" width="31" style="9" customWidth="1"/>
    <col min="1279" max="1279" width="11.42578125" style="9" customWidth="1"/>
    <col min="1280" max="1280" width="10.7109375" style="9" customWidth="1"/>
    <col min="1281" max="1283" width="5.42578125" style="9" customWidth="1"/>
    <col min="1284" max="1284" width="9.140625" style="9" customWidth="1"/>
    <col min="1285" max="1288" width="5.42578125" style="9" customWidth="1"/>
    <col min="1289" max="1289" width="10.28515625" style="9" customWidth="1"/>
    <col min="1290" max="1290" width="21.85546875" style="9" customWidth="1"/>
    <col min="1291" max="1291" width="3" style="9" customWidth="1"/>
    <col min="1292" max="1292" width="8.28515625" style="9" customWidth="1"/>
    <col min="1293" max="1293" width="5.85546875" style="9" customWidth="1"/>
    <col min="1294" max="1294" width="13.5703125" style="9" customWidth="1"/>
    <col min="1295" max="1298" width="8" style="9" customWidth="1"/>
    <col min="1299" max="1299" width="25.140625" style="9" customWidth="1"/>
    <col min="1300" max="1300" width="6.5703125" style="9" customWidth="1"/>
    <col min="1301" max="1301" width="5.42578125" style="9" customWidth="1"/>
    <col min="1302" max="1302" width="15.5703125" style="9" customWidth="1"/>
    <col min="1303" max="1303" width="6.28515625" style="9" customWidth="1"/>
    <col min="1304" max="1304" width="12.5703125" style="9" customWidth="1"/>
    <col min="1305" max="1305" width="5" style="9" customWidth="1"/>
    <col min="1306" max="1306" width="18.7109375" style="9" customWidth="1"/>
    <col min="1307" max="1307" width="7.42578125" style="9" customWidth="1"/>
    <col min="1308" max="1308" width="17.85546875" style="9" customWidth="1"/>
    <col min="1309" max="1309" width="5.85546875" style="9" customWidth="1"/>
    <col min="1310" max="1310" width="15.7109375" style="9" customWidth="1"/>
    <col min="1311" max="1311" width="5.7109375" style="9" customWidth="1"/>
    <col min="1312" max="1313" width="12" style="9" customWidth="1"/>
    <col min="1314" max="1314" width="1.7109375" style="9" customWidth="1"/>
    <col min="1315" max="1315" width="3.5703125" style="9" customWidth="1"/>
    <col min="1316" max="1316" width="7.28515625" style="9" customWidth="1"/>
    <col min="1317" max="1518" width="11.42578125" style="9"/>
    <col min="1519" max="1519" width="12.140625" style="9" customWidth="1"/>
    <col min="1520" max="1520" width="23" style="9" customWidth="1"/>
    <col min="1521" max="1521" width="15.42578125" style="9" customWidth="1"/>
    <col min="1522" max="1522" width="32" style="9" customWidth="1"/>
    <col min="1523" max="1523" width="24.42578125" style="9" customWidth="1"/>
    <col min="1524" max="1524" width="17" style="9" customWidth="1"/>
    <col min="1525" max="1525" width="14.5703125" style="9" customWidth="1"/>
    <col min="1526" max="1526" width="10.5703125" style="9" customWidth="1"/>
    <col min="1527" max="1528" width="9.85546875" style="9" customWidth="1"/>
    <col min="1529" max="1529" width="5.28515625" style="9" customWidth="1"/>
    <col min="1530" max="1530" width="7.28515625" style="9" customWidth="1"/>
    <col min="1531" max="1531" width="10.140625" style="9" customWidth="1"/>
    <col min="1532" max="1532" width="10" style="9" customWidth="1"/>
    <col min="1533" max="1533" width="5.140625" style="9" customWidth="1"/>
    <col min="1534" max="1534" width="31" style="9" customWidth="1"/>
    <col min="1535" max="1535" width="11.42578125" style="9" customWidth="1"/>
    <col min="1536" max="1536" width="10.7109375" style="9" customWidth="1"/>
    <col min="1537" max="1539" width="5.42578125" style="9" customWidth="1"/>
    <col min="1540" max="1540" width="9.140625" style="9" customWidth="1"/>
    <col min="1541" max="1544" width="5.42578125" style="9" customWidth="1"/>
    <col min="1545" max="1545" width="10.28515625" style="9" customWidth="1"/>
    <col min="1546" max="1546" width="21.85546875" style="9" customWidth="1"/>
    <col min="1547" max="1547" width="3" style="9" customWidth="1"/>
    <col min="1548" max="1548" width="8.28515625" style="9" customWidth="1"/>
    <col min="1549" max="1549" width="5.85546875" style="9" customWidth="1"/>
    <col min="1550" max="1550" width="13.5703125" style="9" customWidth="1"/>
    <col min="1551" max="1554" width="8" style="9" customWidth="1"/>
    <col min="1555" max="1555" width="25.140625" style="9" customWidth="1"/>
    <col min="1556" max="1556" width="6.5703125" style="9" customWidth="1"/>
    <col min="1557" max="1557" width="5.42578125" style="9" customWidth="1"/>
    <col min="1558" max="1558" width="15.5703125" style="9" customWidth="1"/>
    <col min="1559" max="1559" width="6.28515625" style="9" customWidth="1"/>
    <col min="1560" max="1560" width="12.5703125" style="9" customWidth="1"/>
    <col min="1561" max="1561" width="5" style="9" customWidth="1"/>
    <col min="1562" max="1562" width="18.7109375" style="9" customWidth="1"/>
    <col min="1563" max="1563" width="7.42578125" style="9" customWidth="1"/>
    <col min="1564" max="1564" width="17.85546875" style="9" customWidth="1"/>
    <col min="1565" max="1565" width="5.85546875" style="9" customWidth="1"/>
    <col min="1566" max="1566" width="15.7109375" style="9" customWidth="1"/>
    <col min="1567" max="1567" width="5.7109375" style="9" customWidth="1"/>
    <col min="1568" max="1569" width="12" style="9" customWidth="1"/>
    <col min="1570" max="1570" width="1.7109375" style="9" customWidth="1"/>
    <col min="1571" max="1571" width="3.5703125" style="9" customWidth="1"/>
    <col min="1572" max="1572" width="7.28515625" style="9" customWidth="1"/>
    <col min="1573" max="1774" width="11.42578125" style="9"/>
    <col min="1775" max="1775" width="12.140625" style="9" customWidth="1"/>
    <col min="1776" max="1776" width="23" style="9" customWidth="1"/>
    <col min="1777" max="1777" width="15.42578125" style="9" customWidth="1"/>
    <col min="1778" max="1778" width="32" style="9" customWidth="1"/>
    <col min="1779" max="1779" width="24.42578125" style="9" customWidth="1"/>
    <col min="1780" max="1780" width="17" style="9" customWidth="1"/>
    <col min="1781" max="1781" width="14.5703125" style="9" customWidth="1"/>
    <col min="1782" max="1782" width="10.5703125" style="9" customWidth="1"/>
    <col min="1783" max="1784" width="9.85546875" style="9" customWidth="1"/>
    <col min="1785" max="1785" width="5.28515625" style="9" customWidth="1"/>
    <col min="1786" max="1786" width="7.28515625" style="9" customWidth="1"/>
    <col min="1787" max="1787" width="10.140625" style="9" customWidth="1"/>
    <col min="1788" max="1788" width="10" style="9" customWidth="1"/>
    <col min="1789" max="1789" width="5.140625" style="9" customWidth="1"/>
    <col min="1790" max="1790" width="31" style="9" customWidth="1"/>
    <col min="1791" max="1791" width="11.42578125" style="9" customWidth="1"/>
    <col min="1792" max="1792" width="10.7109375" style="9" customWidth="1"/>
    <col min="1793" max="1795" width="5.42578125" style="9" customWidth="1"/>
    <col min="1796" max="1796" width="9.140625" style="9" customWidth="1"/>
    <col min="1797" max="1800" width="5.42578125" style="9" customWidth="1"/>
    <col min="1801" max="1801" width="10.28515625" style="9" customWidth="1"/>
    <col min="1802" max="1802" width="21.85546875" style="9" customWidth="1"/>
    <col min="1803" max="1803" width="3" style="9" customWidth="1"/>
    <col min="1804" max="1804" width="8.28515625" style="9" customWidth="1"/>
    <col min="1805" max="1805" width="5.85546875" style="9" customWidth="1"/>
    <col min="1806" max="1806" width="13.5703125" style="9" customWidth="1"/>
    <col min="1807" max="1810" width="8" style="9" customWidth="1"/>
    <col min="1811" max="1811" width="25.140625" style="9" customWidth="1"/>
    <col min="1812" max="1812" width="6.5703125" style="9" customWidth="1"/>
    <col min="1813" max="1813" width="5.42578125" style="9" customWidth="1"/>
    <col min="1814" max="1814" width="15.5703125" style="9" customWidth="1"/>
    <col min="1815" max="1815" width="6.28515625" style="9" customWidth="1"/>
    <col min="1816" max="1816" width="12.5703125" style="9" customWidth="1"/>
    <col min="1817" max="1817" width="5" style="9" customWidth="1"/>
    <col min="1818" max="1818" width="18.7109375" style="9" customWidth="1"/>
    <col min="1819" max="1819" width="7.42578125" style="9" customWidth="1"/>
    <col min="1820" max="1820" width="17.85546875" style="9" customWidth="1"/>
    <col min="1821" max="1821" width="5.85546875" style="9" customWidth="1"/>
    <col min="1822" max="1822" width="15.7109375" style="9" customWidth="1"/>
    <col min="1823" max="1823" width="5.7109375" style="9" customWidth="1"/>
    <col min="1824" max="1825" width="12" style="9" customWidth="1"/>
    <col min="1826" max="1826" width="1.7109375" style="9" customWidth="1"/>
    <col min="1827" max="1827" width="3.5703125" style="9" customWidth="1"/>
    <col min="1828" max="1828" width="7.28515625" style="9" customWidth="1"/>
    <col min="1829" max="2030" width="11.42578125" style="9"/>
    <col min="2031" max="2031" width="12.140625" style="9" customWidth="1"/>
    <col min="2032" max="2032" width="23" style="9" customWidth="1"/>
    <col min="2033" max="2033" width="15.42578125" style="9" customWidth="1"/>
    <col min="2034" max="2034" width="32" style="9" customWidth="1"/>
    <col min="2035" max="2035" width="24.42578125" style="9" customWidth="1"/>
    <col min="2036" max="2036" width="17" style="9" customWidth="1"/>
    <col min="2037" max="2037" width="14.5703125" style="9" customWidth="1"/>
    <col min="2038" max="2038" width="10.5703125" style="9" customWidth="1"/>
    <col min="2039" max="2040" width="9.85546875" style="9" customWidth="1"/>
    <col min="2041" max="2041" width="5.28515625" style="9" customWidth="1"/>
    <col min="2042" max="2042" width="7.28515625" style="9" customWidth="1"/>
    <col min="2043" max="2043" width="10.140625" style="9" customWidth="1"/>
    <col min="2044" max="2044" width="10" style="9" customWidth="1"/>
    <col min="2045" max="2045" width="5.140625" style="9" customWidth="1"/>
    <col min="2046" max="2046" width="31" style="9" customWidth="1"/>
    <col min="2047" max="2047" width="11.42578125" style="9" customWidth="1"/>
    <col min="2048" max="2048" width="10.7109375" style="9" customWidth="1"/>
    <col min="2049" max="2051" width="5.42578125" style="9" customWidth="1"/>
    <col min="2052" max="2052" width="9.140625" style="9" customWidth="1"/>
    <col min="2053" max="2056" width="5.42578125" style="9" customWidth="1"/>
    <col min="2057" max="2057" width="10.28515625" style="9" customWidth="1"/>
    <col min="2058" max="2058" width="21.85546875" style="9" customWidth="1"/>
    <col min="2059" max="2059" width="3" style="9" customWidth="1"/>
    <col min="2060" max="2060" width="8.28515625" style="9" customWidth="1"/>
    <col min="2061" max="2061" width="5.85546875" style="9" customWidth="1"/>
    <col min="2062" max="2062" width="13.5703125" style="9" customWidth="1"/>
    <col min="2063" max="2066" width="8" style="9" customWidth="1"/>
    <col min="2067" max="2067" width="25.140625" style="9" customWidth="1"/>
    <col min="2068" max="2068" width="6.5703125" style="9" customWidth="1"/>
    <col min="2069" max="2069" width="5.42578125" style="9" customWidth="1"/>
    <col min="2070" max="2070" width="15.5703125" style="9" customWidth="1"/>
    <col min="2071" max="2071" width="6.28515625" style="9" customWidth="1"/>
    <col min="2072" max="2072" width="12.5703125" style="9" customWidth="1"/>
    <col min="2073" max="2073" width="5" style="9" customWidth="1"/>
    <col min="2074" max="2074" width="18.7109375" style="9" customWidth="1"/>
    <col min="2075" max="2075" width="7.42578125" style="9" customWidth="1"/>
    <col min="2076" max="2076" width="17.85546875" style="9" customWidth="1"/>
    <col min="2077" max="2077" width="5.85546875" style="9" customWidth="1"/>
    <col min="2078" max="2078" width="15.7109375" style="9" customWidth="1"/>
    <col min="2079" max="2079" width="5.7109375" style="9" customWidth="1"/>
    <col min="2080" max="2081" width="12" style="9" customWidth="1"/>
    <col min="2082" max="2082" width="1.7109375" style="9" customWidth="1"/>
    <col min="2083" max="2083" width="3.5703125" style="9" customWidth="1"/>
    <col min="2084" max="2084" width="7.28515625" style="9" customWidth="1"/>
    <col min="2085" max="2286" width="11.42578125" style="9"/>
    <col min="2287" max="2287" width="12.140625" style="9" customWidth="1"/>
    <col min="2288" max="2288" width="23" style="9" customWidth="1"/>
    <col min="2289" max="2289" width="15.42578125" style="9" customWidth="1"/>
    <col min="2290" max="2290" width="32" style="9" customWidth="1"/>
    <col min="2291" max="2291" width="24.42578125" style="9" customWidth="1"/>
    <col min="2292" max="2292" width="17" style="9" customWidth="1"/>
    <col min="2293" max="2293" width="14.5703125" style="9" customWidth="1"/>
    <col min="2294" max="2294" width="10.5703125" style="9" customWidth="1"/>
    <col min="2295" max="2296" width="9.85546875" style="9" customWidth="1"/>
    <col min="2297" max="2297" width="5.28515625" style="9" customWidth="1"/>
    <col min="2298" max="2298" width="7.28515625" style="9" customWidth="1"/>
    <col min="2299" max="2299" width="10.140625" style="9" customWidth="1"/>
    <col min="2300" max="2300" width="10" style="9" customWidth="1"/>
    <col min="2301" max="2301" width="5.140625" style="9" customWidth="1"/>
    <col min="2302" max="2302" width="31" style="9" customWidth="1"/>
    <col min="2303" max="2303" width="11.42578125" style="9" customWidth="1"/>
    <col min="2304" max="2304" width="10.7109375" style="9" customWidth="1"/>
    <col min="2305" max="2307" width="5.42578125" style="9" customWidth="1"/>
    <col min="2308" max="2308" width="9.140625" style="9" customWidth="1"/>
    <col min="2309" max="2312" width="5.42578125" style="9" customWidth="1"/>
    <col min="2313" max="2313" width="10.28515625" style="9" customWidth="1"/>
    <col min="2314" max="2314" width="21.85546875" style="9" customWidth="1"/>
    <col min="2315" max="2315" width="3" style="9" customWidth="1"/>
    <col min="2316" max="2316" width="8.28515625" style="9" customWidth="1"/>
    <col min="2317" max="2317" width="5.85546875" style="9" customWidth="1"/>
    <col min="2318" max="2318" width="13.5703125" style="9" customWidth="1"/>
    <col min="2319" max="2322" width="8" style="9" customWidth="1"/>
    <col min="2323" max="2323" width="25.140625" style="9" customWidth="1"/>
    <col min="2324" max="2324" width="6.5703125" style="9" customWidth="1"/>
    <col min="2325" max="2325" width="5.42578125" style="9" customWidth="1"/>
    <col min="2326" max="2326" width="15.5703125" style="9" customWidth="1"/>
    <col min="2327" max="2327" width="6.28515625" style="9" customWidth="1"/>
    <col min="2328" max="2328" width="12.5703125" style="9" customWidth="1"/>
    <col min="2329" max="2329" width="5" style="9" customWidth="1"/>
    <col min="2330" max="2330" width="18.7109375" style="9" customWidth="1"/>
    <col min="2331" max="2331" width="7.42578125" style="9" customWidth="1"/>
    <col min="2332" max="2332" width="17.85546875" style="9" customWidth="1"/>
    <col min="2333" max="2333" width="5.85546875" style="9" customWidth="1"/>
    <col min="2334" max="2334" width="15.7109375" style="9" customWidth="1"/>
    <col min="2335" max="2335" width="5.7109375" style="9" customWidth="1"/>
    <col min="2336" max="2337" width="12" style="9" customWidth="1"/>
    <col min="2338" max="2338" width="1.7109375" style="9" customWidth="1"/>
    <col min="2339" max="2339" width="3.5703125" style="9" customWidth="1"/>
    <col min="2340" max="2340" width="7.28515625" style="9" customWidth="1"/>
    <col min="2341" max="2542" width="11.42578125" style="9"/>
    <col min="2543" max="2543" width="12.140625" style="9" customWidth="1"/>
    <col min="2544" max="2544" width="23" style="9" customWidth="1"/>
    <col min="2545" max="2545" width="15.42578125" style="9" customWidth="1"/>
    <col min="2546" max="2546" width="32" style="9" customWidth="1"/>
    <col min="2547" max="2547" width="24.42578125" style="9" customWidth="1"/>
    <col min="2548" max="2548" width="17" style="9" customWidth="1"/>
    <col min="2549" max="2549" width="14.5703125" style="9" customWidth="1"/>
    <col min="2550" max="2550" width="10.5703125" style="9" customWidth="1"/>
    <col min="2551" max="2552" width="9.85546875" style="9" customWidth="1"/>
    <col min="2553" max="2553" width="5.28515625" style="9" customWidth="1"/>
    <col min="2554" max="2554" width="7.28515625" style="9" customWidth="1"/>
    <col min="2555" max="2555" width="10.140625" style="9" customWidth="1"/>
    <col min="2556" max="2556" width="10" style="9" customWidth="1"/>
    <col min="2557" max="2557" width="5.140625" style="9" customWidth="1"/>
    <col min="2558" max="2558" width="31" style="9" customWidth="1"/>
    <col min="2559" max="2559" width="11.42578125" style="9" customWidth="1"/>
    <col min="2560" max="2560" width="10.7109375" style="9" customWidth="1"/>
    <col min="2561" max="2563" width="5.42578125" style="9" customWidth="1"/>
    <col min="2564" max="2564" width="9.140625" style="9" customWidth="1"/>
    <col min="2565" max="2568" width="5.42578125" style="9" customWidth="1"/>
    <col min="2569" max="2569" width="10.28515625" style="9" customWidth="1"/>
    <col min="2570" max="2570" width="21.85546875" style="9" customWidth="1"/>
    <col min="2571" max="2571" width="3" style="9" customWidth="1"/>
    <col min="2572" max="2572" width="8.28515625" style="9" customWidth="1"/>
    <col min="2573" max="2573" width="5.85546875" style="9" customWidth="1"/>
    <col min="2574" max="2574" width="13.5703125" style="9" customWidth="1"/>
    <col min="2575" max="2578" width="8" style="9" customWidth="1"/>
    <col min="2579" max="2579" width="25.140625" style="9" customWidth="1"/>
    <col min="2580" max="2580" width="6.5703125" style="9" customWidth="1"/>
    <col min="2581" max="2581" width="5.42578125" style="9" customWidth="1"/>
    <col min="2582" max="2582" width="15.5703125" style="9" customWidth="1"/>
    <col min="2583" max="2583" width="6.28515625" style="9" customWidth="1"/>
    <col min="2584" max="2584" width="12.5703125" style="9" customWidth="1"/>
    <col min="2585" max="2585" width="5" style="9" customWidth="1"/>
    <col min="2586" max="2586" width="18.7109375" style="9" customWidth="1"/>
    <col min="2587" max="2587" width="7.42578125" style="9" customWidth="1"/>
    <col min="2588" max="2588" width="17.85546875" style="9" customWidth="1"/>
    <col min="2589" max="2589" width="5.85546875" style="9" customWidth="1"/>
    <col min="2590" max="2590" width="15.7109375" style="9" customWidth="1"/>
    <col min="2591" max="2591" width="5.7109375" style="9" customWidth="1"/>
    <col min="2592" max="2593" width="12" style="9" customWidth="1"/>
    <col min="2594" max="2594" width="1.7109375" style="9" customWidth="1"/>
    <col min="2595" max="2595" width="3.5703125" style="9" customWidth="1"/>
    <col min="2596" max="2596" width="7.28515625" style="9" customWidth="1"/>
    <col min="2597" max="2798" width="11.42578125" style="9"/>
    <col min="2799" max="2799" width="12.140625" style="9" customWidth="1"/>
    <col min="2800" max="2800" width="23" style="9" customWidth="1"/>
    <col min="2801" max="2801" width="15.42578125" style="9" customWidth="1"/>
    <col min="2802" max="2802" width="32" style="9" customWidth="1"/>
    <col min="2803" max="2803" width="24.42578125" style="9" customWidth="1"/>
    <col min="2804" max="2804" width="17" style="9" customWidth="1"/>
    <col min="2805" max="2805" width="14.5703125" style="9" customWidth="1"/>
    <col min="2806" max="2806" width="10.5703125" style="9" customWidth="1"/>
    <col min="2807" max="2808" width="9.85546875" style="9" customWidth="1"/>
    <col min="2809" max="2809" width="5.28515625" style="9" customWidth="1"/>
    <col min="2810" max="2810" width="7.28515625" style="9" customWidth="1"/>
    <col min="2811" max="2811" width="10.140625" style="9" customWidth="1"/>
    <col min="2812" max="2812" width="10" style="9" customWidth="1"/>
    <col min="2813" max="2813" width="5.140625" style="9" customWidth="1"/>
    <col min="2814" max="2814" width="31" style="9" customWidth="1"/>
    <col min="2815" max="2815" width="11.42578125" style="9" customWidth="1"/>
    <col min="2816" max="2816" width="10.7109375" style="9" customWidth="1"/>
    <col min="2817" max="2819" width="5.42578125" style="9" customWidth="1"/>
    <col min="2820" max="2820" width="9.140625" style="9" customWidth="1"/>
    <col min="2821" max="2824" width="5.42578125" style="9" customWidth="1"/>
    <col min="2825" max="2825" width="10.28515625" style="9" customWidth="1"/>
    <col min="2826" max="2826" width="21.85546875" style="9" customWidth="1"/>
    <col min="2827" max="2827" width="3" style="9" customWidth="1"/>
    <col min="2828" max="2828" width="8.28515625" style="9" customWidth="1"/>
    <col min="2829" max="2829" width="5.85546875" style="9" customWidth="1"/>
    <col min="2830" max="2830" width="13.5703125" style="9" customWidth="1"/>
    <col min="2831" max="2834" width="8" style="9" customWidth="1"/>
    <col min="2835" max="2835" width="25.140625" style="9" customWidth="1"/>
    <col min="2836" max="2836" width="6.5703125" style="9" customWidth="1"/>
    <col min="2837" max="2837" width="5.42578125" style="9" customWidth="1"/>
    <col min="2838" max="2838" width="15.5703125" style="9" customWidth="1"/>
    <col min="2839" max="2839" width="6.28515625" style="9" customWidth="1"/>
    <col min="2840" max="2840" width="12.5703125" style="9" customWidth="1"/>
    <col min="2841" max="2841" width="5" style="9" customWidth="1"/>
    <col min="2842" max="2842" width="18.7109375" style="9" customWidth="1"/>
    <col min="2843" max="2843" width="7.42578125" style="9" customWidth="1"/>
    <col min="2844" max="2844" width="17.85546875" style="9" customWidth="1"/>
    <col min="2845" max="2845" width="5.85546875" style="9" customWidth="1"/>
    <col min="2846" max="2846" width="15.7109375" style="9" customWidth="1"/>
    <col min="2847" max="2847" width="5.7109375" style="9" customWidth="1"/>
    <col min="2848" max="2849" width="12" style="9" customWidth="1"/>
    <col min="2850" max="2850" width="1.7109375" style="9" customWidth="1"/>
    <col min="2851" max="2851" width="3.5703125" style="9" customWidth="1"/>
    <col min="2852" max="2852" width="7.28515625" style="9" customWidth="1"/>
    <col min="2853" max="3054" width="11.42578125" style="9"/>
    <col min="3055" max="3055" width="12.140625" style="9" customWidth="1"/>
    <col min="3056" max="3056" width="23" style="9" customWidth="1"/>
    <col min="3057" max="3057" width="15.42578125" style="9" customWidth="1"/>
    <col min="3058" max="3058" width="32" style="9" customWidth="1"/>
    <col min="3059" max="3059" width="24.42578125" style="9" customWidth="1"/>
    <col min="3060" max="3060" width="17" style="9" customWidth="1"/>
    <col min="3061" max="3061" width="14.5703125" style="9" customWidth="1"/>
    <col min="3062" max="3062" width="10.5703125" style="9" customWidth="1"/>
    <col min="3063" max="3064" width="9.85546875" style="9" customWidth="1"/>
    <col min="3065" max="3065" width="5.28515625" style="9" customWidth="1"/>
    <col min="3066" max="3066" width="7.28515625" style="9" customWidth="1"/>
    <col min="3067" max="3067" width="10.140625" style="9" customWidth="1"/>
    <col min="3068" max="3068" width="10" style="9" customWidth="1"/>
    <col min="3069" max="3069" width="5.140625" style="9" customWidth="1"/>
    <col min="3070" max="3070" width="31" style="9" customWidth="1"/>
    <col min="3071" max="3071" width="11.42578125" style="9" customWidth="1"/>
    <col min="3072" max="3072" width="10.7109375" style="9" customWidth="1"/>
    <col min="3073" max="3075" width="5.42578125" style="9" customWidth="1"/>
    <col min="3076" max="3076" width="9.140625" style="9" customWidth="1"/>
    <col min="3077" max="3080" width="5.42578125" style="9" customWidth="1"/>
    <col min="3081" max="3081" width="10.28515625" style="9" customWidth="1"/>
    <col min="3082" max="3082" width="21.85546875" style="9" customWidth="1"/>
    <col min="3083" max="3083" width="3" style="9" customWidth="1"/>
    <col min="3084" max="3084" width="8.28515625" style="9" customWidth="1"/>
    <col min="3085" max="3085" width="5.85546875" style="9" customWidth="1"/>
    <col min="3086" max="3086" width="13.5703125" style="9" customWidth="1"/>
    <col min="3087" max="3090" width="8" style="9" customWidth="1"/>
    <col min="3091" max="3091" width="25.140625" style="9" customWidth="1"/>
    <col min="3092" max="3092" width="6.5703125" style="9" customWidth="1"/>
    <col min="3093" max="3093" width="5.42578125" style="9" customWidth="1"/>
    <col min="3094" max="3094" width="15.5703125" style="9" customWidth="1"/>
    <col min="3095" max="3095" width="6.28515625" style="9" customWidth="1"/>
    <col min="3096" max="3096" width="12.5703125" style="9" customWidth="1"/>
    <col min="3097" max="3097" width="5" style="9" customWidth="1"/>
    <col min="3098" max="3098" width="18.7109375" style="9" customWidth="1"/>
    <col min="3099" max="3099" width="7.42578125" style="9" customWidth="1"/>
    <col min="3100" max="3100" width="17.85546875" style="9" customWidth="1"/>
    <col min="3101" max="3101" width="5.85546875" style="9" customWidth="1"/>
    <col min="3102" max="3102" width="15.7109375" style="9" customWidth="1"/>
    <col min="3103" max="3103" width="5.7109375" style="9" customWidth="1"/>
    <col min="3104" max="3105" width="12" style="9" customWidth="1"/>
    <col min="3106" max="3106" width="1.7109375" style="9" customWidth="1"/>
    <col min="3107" max="3107" width="3.5703125" style="9" customWidth="1"/>
    <col min="3108" max="3108" width="7.28515625" style="9" customWidth="1"/>
    <col min="3109" max="3310" width="11.42578125" style="9"/>
    <col min="3311" max="3311" width="12.140625" style="9" customWidth="1"/>
    <col min="3312" max="3312" width="23" style="9" customWidth="1"/>
    <col min="3313" max="3313" width="15.42578125" style="9" customWidth="1"/>
    <col min="3314" max="3314" width="32" style="9" customWidth="1"/>
    <col min="3315" max="3315" width="24.42578125" style="9" customWidth="1"/>
    <col min="3316" max="3316" width="17" style="9" customWidth="1"/>
    <col min="3317" max="3317" width="14.5703125" style="9" customWidth="1"/>
    <col min="3318" max="3318" width="10.5703125" style="9" customWidth="1"/>
    <col min="3319" max="3320" width="9.85546875" style="9" customWidth="1"/>
    <col min="3321" max="3321" width="5.28515625" style="9" customWidth="1"/>
    <col min="3322" max="3322" width="7.28515625" style="9" customWidth="1"/>
    <col min="3323" max="3323" width="10.140625" style="9" customWidth="1"/>
    <col min="3324" max="3324" width="10" style="9" customWidth="1"/>
    <col min="3325" max="3325" width="5.140625" style="9" customWidth="1"/>
    <col min="3326" max="3326" width="31" style="9" customWidth="1"/>
    <col min="3327" max="3327" width="11.42578125" style="9" customWidth="1"/>
    <col min="3328" max="3328" width="10.7109375" style="9" customWidth="1"/>
    <col min="3329" max="3331" width="5.42578125" style="9" customWidth="1"/>
    <col min="3332" max="3332" width="9.140625" style="9" customWidth="1"/>
    <col min="3333" max="3336" width="5.42578125" style="9" customWidth="1"/>
    <col min="3337" max="3337" width="10.28515625" style="9" customWidth="1"/>
    <col min="3338" max="3338" width="21.85546875" style="9" customWidth="1"/>
    <col min="3339" max="3339" width="3" style="9" customWidth="1"/>
    <col min="3340" max="3340" width="8.28515625" style="9" customWidth="1"/>
    <col min="3341" max="3341" width="5.85546875" style="9" customWidth="1"/>
    <col min="3342" max="3342" width="13.5703125" style="9" customWidth="1"/>
    <col min="3343" max="3346" width="8" style="9" customWidth="1"/>
    <col min="3347" max="3347" width="25.140625" style="9" customWidth="1"/>
    <col min="3348" max="3348" width="6.5703125" style="9" customWidth="1"/>
    <col min="3349" max="3349" width="5.42578125" style="9" customWidth="1"/>
    <col min="3350" max="3350" width="15.5703125" style="9" customWidth="1"/>
    <col min="3351" max="3351" width="6.28515625" style="9" customWidth="1"/>
    <col min="3352" max="3352" width="12.5703125" style="9" customWidth="1"/>
    <col min="3353" max="3353" width="5" style="9" customWidth="1"/>
    <col min="3354" max="3354" width="18.7109375" style="9" customWidth="1"/>
    <col min="3355" max="3355" width="7.42578125" style="9" customWidth="1"/>
    <col min="3356" max="3356" width="17.85546875" style="9" customWidth="1"/>
    <col min="3357" max="3357" width="5.85546875" style="9" customWidth="1"/>
    <col min="3358" max="3358" width="15.7109375" style="9" customWidth="1"/>
    <col min="3359" max="3359" width="5.7109375" style="9" customWidth="1"/>
    <col min="3360" max="3361" width="12" style="9" customWidth="1"/>
    <col min="3362" max="3362" width="1.7109375" style="9" customWidth="1"/>
    <col min="3363" max="3363" width="3.5703125" style="9" customWidth="1"/>
    <col min="3364" max="3364" width="7.28515625" style="9" customWidth="1"/>
    <col min="3365" max="3566" width="11.42578125" style="9"/>
    <col min="3567" max="3567" width="12.140625" style="9" customWidth="1"/>
    <col min="3568" max="3568" width="23" style="9" customWidth="1"/>
    <col min="3569" max="3569" width="15.42578125" style="9" customWidth="1"/>
    <col min="3570" max="3570" width="32" style="9" customWidth="1"/>
    <col min="3571" max="3571" width="24.42578125" style="9" customWidth="1"/>
    <col min="3572" max="3572" width="17" style="9" customWidth="1"/>
    <col min="3573" max="3573" width="14.5703125" style="9" customWidth="1"/>
    <col min="3574" max="3574" width="10.5703125" style="9" customWidth="1"/>
    <col min="3575" max="3576" width="9.85546875" style="9" customWidth="1"/>
    <col min="3577" max="3577" width="5.28515625" style="9" customWidth="1"/>
    <col min="3578" max="3578" width="7.28515625" style="9" customWidth="1"/>
    <col min="3579" max="3579" width="10.140625" style="9" customWidth="1"/>
    <col min="3580" max="3580" width="10" style="9" customWidth="1"/>
    <col min="3581" max="3581" width="5.140625" style="9" customWidth="1"/>
    <col min="3582" max="3582" width="31" style="9" customWidth="1"/>
    <col min="3583" max="3583" width="11.42578125" style="9" customWidth="1"/>
    <col min="3584" max="3584" width="10.7109375" style="9" customWidth="1"/>
    <col min="3585" max="3587" width="5.42578125" style="9" customWidth="1"/>
    <col min="3588" max="3588" width="9.140625" style="9" customWidth="1"/>
    <col min="3589" max="3592" width="5.42578125" style="9" customWidth="1"/>
    <col min="3593" max="3593" width="10.28515625" style="9" customWidth="1"/>
    <col min="3594" max="3594" width="21.85546875" style="9" customWidth="1"/>
    <col min="3595" max="3595" width="3" style="9" customWidth="1"/>
    <col min="3596" max="3596" width="8.28515625" style="9" customWidth="1"/>
    <col min="3597" max="3597" width="5.85546875" style="9" customWidth="1"/>
    <col min="3598" max="3598" width="13.5703125" style="9" customWidth="1"/>
    <col min="3599" max="3602" width="8" style="9" customWidth="1"/>
    <col min="3603" max="3603" width="25.140625" style="9" customWidth="1"/>
    <col min="3604" max="3604" width="6.5703125" style="9" customWidth="1"/>
    <col min="3605" max="3605" width="5.42578125" style="9" customWidth="1"/>
    <col min="3606" max="3606" width="15.5703125" style="9" customWidth="1"/>
    <col min="3607" max="3607" width="6.28515625" style="9" customWidth="1"/>
    <col min="3608" max="3608" width="12.5703125" style="9" customWidth="1"/>
    <col min="3609" max="3609" width="5" style="9" customWidth="1"/>
    <col min="3610" max="3610" width="18.7109375" style="9" customWidth="1"/>
    <col min="3611" max="3611" width="7.42578125" style="9" customWidth="1"/>
    <col min="3612" max="3612" width="17.85546875" style="9" customWidth="1"/>
    <col min="3613" max="3613" width="5.85546875" style="9" customWidth="1"/>
    <col min="3614" max="3614" width="15.7109375" style="9" customWidth="1"/>
    <col min="3615" max="3615" width="5.7109375" style="9" customWidth="1"/>
    <col min="3616" max="3617" width="12" style="9" customWidth="1"/>
    <col min="3618" max="3618" width="1.7109375" style="9" customWidth="1"/>
    <col min="3619" max="3619" width="3.5703125" style="9" customWidth="1"/>
    <col min="3620" max="3620" width="7.28515625" style="9" customWidth="1"/>
    <col min="3621" max="3822" width="11.42578125" style="9"/>
    <col min="3823" max="3823" width="12.140625" style="9" customWidth="1"/>
    <col min="3824" max="3824" width="23" style="9" customWidth="1"/>
    <col min="3825" max="3825" width="15.42578125" style="9" customWidth="1"/>
    <col min="3826" max="3826" width="32" style="9" customWidth="1"/>
    <col min="3827" max="3827" width="24.42578125" style="9" customWidth="1"/>
    <col min="3828" max="3828" width="17" style="9" customWidth="1"/>
    <col min="3829" max="3829" width="14.5703125" style="9" customWidth="1"/>
    <col min="3830" max="3830" width="10.5703125" style="9" customWidth="1"/>
    <col min="3831" max="3832" width="9.85546875" style="9" customWidth="1"/>
    <col min="3833" max="3833" width="5.28515625" style="9" customWidth="1"/>
    <col min="3834" max="3834" width="7.28515625" style="9" customWidth="1"/>
    <col min="3835" max="3835" width="10.140625" style="9" customWidth="1"/>
    <col min="3836" max="3836" width="10" style="9" customWidth="1"/>
    <col min="3837" max="3837" width="5.140625" style="9" customWidth="1"/>
    <col min="3838" max="3838" width="31" style="9" customWidth="1"/>
    <col min="3839" max="3839" width="11.42578125" style="9" customWidth="1"/>
    <col min="3840" max="3840" width="10.7109375" style="9" customWidth="1"/>
    <col min="3841" max="3843" width="5.42578125" style="9" customWidth="1"/>
    <col min="3844" max="3844" width="9.140625" style="9" customWidth="1"/>
    <col min="3845" max="3848" width="5.42578125" style="9" customWidth="1"/>
    <col min="3849" max="3849" width="10.28515625" style="9" customWidth="1"/>
    <col min="3850" max="3850" width="21.85546875" style="9" customWidth="1"/>
    <col min="3851" max="3851" width="3" style="9" customWidth="1"/>
    <col min="3852" max="3852" width="8.28515625" style="9" customWidth="1"/>
    <col min="3853" max="3853" width="5.85546875" style="9" customWidth="1"/>
    <col min="3854" max="3854" width="13.5703125" style="9" customWidth="1"/>
    <col min="3855" max="3858" width="8" style="9" customWidth="1"/>
    <col min="3859" max="3859" width="25.140625" style="9" customWidth="1"/>
    <col min="3860" max="3860" width="6.5703125" style="9" customWidth="1"/>
    <col min="3861" max="3861" width="5.42578125" style="9" customWidth="1"/>
    <col min="3862" max="3862" width="15.5703125" style="9" customWidth="1"/>
    <col min="3863" max="3863" width="6.28515625" style="9" customWidth="1"/>
    <col min="3864" max="3864" width="12.5703125" style="9" customWidth="1"/>
    <col min="3865" max="3865" width="5" style="9" customWidth="1"/>
    <col min="3866" max="3866" width="18.7109375" style="9" customWidth="1"/>
    <col min="3867" max="3867" width="7.42578125" style="9" customWidth="1"/>
    <col min="3868" max="3868" width="17.85546875" style="9" customWidth="1"/>
    <col min="3869" max="3869" width="5.85546875" style="9" customWidth="1"/>
    <col min="3870" max="3870" width="15.7109375" style="9" customWidth="1"/>
    <col min="3871" max="3871" width="5.7109375" style="9" customWidth="1"/>
    <col min="3872" max="3873" width="12" style="9" customWidth="1"/>
    <col min="3874" max="3874" width="1.7109375" style="9" customWidth="1"/>
    <col min="3875" max="3875" width="3.5703125" style="9" customWidth="1"/>
    <col min="3876" max="3876" width="7.28515625" style="9" customWidth="1"/>
    <col min="3877" max="4078" width="11.42578125" style="9"/>
    <col min="4079" max="4079" width="12.140625" style="9" customWidth="1"/>
    <col min="4080" max="4080" width="23" style="9" customWidth="1"/>
    <col min="4081" max="4081" width="15.42578125" style="9" customWidth="1"/>
    <col min="4082" max="4082" width="32" style="9" customWidth="1"/>
    <col min="4083" max="4083" width="24.42578125" style="9" customWidth="1"/>
    <col min="4084" max="4084" width="17" style="9" customWidth="1"/>
    <col min="4085" max="4085" width="14.5703125" style="9" customWidth="1"/>
    <col min="4086" max="4086" width="10.5703125" style="9" customWidth="1"/>
    <col min="4087" max="4088" width="9.85546875" style="9" customWidth="1"/>
    <col min="4089" max="4089" width="5.28515625" style="9" customWidth="1"/>
    <col min="4090" max="4090" width="7.28515625" style="9" customWidth="1"/>
    <col min="4091" max="4091" width="10.140625" style="9" customWidth="1"/>
    <col min="4092" max="4092" width="10" style="9" customWidth="1"/>
    <col min="4093" max="4093" width="5.140625" style="9" customWidth="1"/>
    <col min="4094" max="4094" width="31" style="9" customWidth="1"/>
    <col min="4095" max="4095" width="11.42578125" style="9" customWidth="1"/>
    <col min="4096" max="4096" width="10.7109375" style="9" customWidth="1"/>
    <col min="4097" max="4099" width="5.42578125" style="9" customWidth="1"/>
    <col min="4100" max="4100" width="9.140625" style="9" customWidth="1"/>
    <col min="4101" max="4104" width="5.42578125" style="9" customWidth="1"/>
    <col min="4105" max="4105" width="10.28515625" style="9" customWidth="1"/>
    <col min="4106" max="4106" width="21.85546875" style="9" customWidth="1"/>
    <col min="4107" max="4107" width="3" style="9" customWidth="1"/>
    <col min="4108" max="4108" width="8.28515625" style="9" customWidth="1"/>
    <col min="4109" max="4109" width="5.85546875" style="9" customWidth="1"/>
    <col min="4110" max="4110" width="13.5703125" style="9" customWidth="1"/>
    <col min="4111" max="4114" width="8" style="9" customWidth="1"/>
    <col min="4115" max="4115" width="25.140625" style="9" customWidth="1"/>
    <col min="4116" max="4116" width="6.5703125" style="9" customWidth="1"/>
    <col min="4117" max="4117" width="5.42578125" style="9" customWidth="1"/>
    <col min="4118" max="4118" width="15.5703125" style="9" customWidth="1"/>
    <col min="4119" max="4119" width="6.28515625" style="9" customWidth="1"/>
    <col min="4120" max="4120" width="12.5703125" style="9" customWidth="1"/>
    <col min="4121" max="4121" width="5" style="9" customWidth="1"/>
    <col min="4122" max="4122" width="18.7109375" style="9" customWidth="1"/>
    <col min="4123" max="4123" width="7.42578125" style="9" customWidth="1"/>
    <col min="4124" max="4124" width="17.85546875" style="9" customWidth="1"/>
    <col min="4125" max="4125" width="5.85546875" style="9" customWidth="1"/>
    <col min="4126" max="4126" width="15.7109375" style="9" customWidth="1"/>
    <col min="4127" max="4127" width="5.7109375" style="9" customWidth="1"/>
    <col min="4128" max="4129" width="12" style="9" customWidth="1"/>
    <col min="4130" max="4130" width="1.7109375" style="9" customWidth="1"/>
    <col min="4131" max="4131" width="3.5703125" style="9" customWidth="1"/>
    <col min="4132" max="4132" width="7.28515625" style="9" customWidth="1"/>
    <col min="4133" max="4334" width="11.42578125" style="9"/>
    <col min="4335" max="4335" width="12.140625" style="9" customWidth="1"/>
    <col min="4336" max="4336" width="23" style="9" customWidth="1"/>
    <col min="4337" max="4337" width="15.42578125" style="9" customWidth="1"/>
    <col min="4338" max="4338" width="32" style="9" customWidth="1"/>
    <col min="4339" max="4339" width="24.42578125" style="9" customWidth="1"/>
    <col min="4340" max="4340" width="17" style="9" customWidth="1"/>
    <col min="4341" max="4341" width="14.5703125" style="9" customWidth="1"/>
    <col min="4342" max="4342" width="10.5703125" style="9" customWidth="1"/>
    <col min="4343" max="4344" width="9.85546875" style="9" customWidth="1"/>
    <col min="4345" max="4345" width="5.28515625" style="9" customWidth="1"/>
    <col min="4346" max="4346" width="7.28515625" style="9" customWidth="1"/>
    <col min="4347" max="4347" width="10.140625" style="9" customWidth="1"/>
    <col min="4348" max="4348" width="10" style="9" customWidth="1"/>
    <col min="4349" max="4349" width="5.140625" style="9" customWidth="1"/>
    <col min="4350" max="4350" width="31" style="9" customWidth="1"/>
    <col min="4351" max="4351" width="11.42578125" style="9" customWidth="1"/>
    <col min="4352" max="4352" width="10.7109375" style="9" customWidth="1"/>
    <col min="4353" max="4355" width="5.42578125" style="9" customWidth="1"/>
    <col min="4356" max="4356" width="9.140625" style="9" customWidth="1"/>
    <col min="4357" max="4360" width="5.42578125" style="9" customWidth="1"/>
    <col min="4361" max="4361" width="10.28515625" style="9" customWidth="1"/>
    <col min="4362" max="4362" width="21.85546875" style="9" customWidth="1"/>
    <col min="4363" max="4363" width="3" style="9" customWidth="1"/>
    <col min="4364" max="4364" width="8.28515625" style="9" customWidth="1"/>
    <col min="4365" max="4365" width="5.85546875" style="9" customWidth="1"/>
    <col min="4366" max="4366" width="13.5703125" style="9" customWidth="1"/>
    <col min="4367" max="4370" width="8" style="9" customWidth="1"/>
    <col min="4371" max="4371" width="25.140625" style="9" customWidth="1"/>
    <col min="4372" max="4372" width="6.5703125" style="9" customWidth="1"/>
    <col min="4373" max="4373" width="5.42578125" style="9" customWidth="1"/>
    <col min="4374" max="4374" width="15.5703125" style="9" customWidth="1"/>
    <col min="4375" max="4375" width="6.28515625" style="9" customWidth="1"/>
    <col min="4376" max="4376" width="12.5703125" style="9" customWidth="1"/>
    <col min="4377" max="4377" width="5" style="9" customWidth="1"/>
    <col min="4378" max="4378" width="18.7109375" style="9" customWidth="1"/>
    <col min="4379" max="4379" width="7.42578125" style="9" customWidth="1"/>
    <col min="4380" max="4380" width="17.85546875" style="9" customWidth="1"/>
    <col min="4381" max="4381" width="5.85546875" style="9" customWidth="1"/>
    <col min="4382" max="4382" width="15.7109375" style="9" customWidth="1"/>
    <col min="4383" max="4383" width="5.7109375" style="9" customWidth="1"/>
    <col min="4384" max="4385" width="12" style="9" customWidth="1"/>
    <col min="4386" max="4386" width="1.7109375" style="9" customWidth="1"/>
    <col min="4387" max="4387" width="3.5703125" style="9" customWidth="1"/>
    <col min="4388" max="4388" width="7.28515625" style="9" customWidth="1"/>
    <col min="4389" max="4590" width="11.42578125" style="9"/>
    <col min="4591" max="4591" width="12.140625" style="9" customWidth="1"/>
    <col min="4592" max="4592" width="23" style="9" customWidth="1"/>
    <col min="4593" max="4593" width="15.42578125" style="9" customWidth="1"/>
    <col min="4594" max="4594" width="32" style="9" customWidth="1"/>
    <col min="4595" max="4595" width="24.42578125" style="9" customWidth="1"/>
    <col min="4596" max="4596" width="17" style="9" customWidth="1"/>
    <col min="4597" max="4597" width="14.5703125" style="9" customWidth="1"/>
    <col min="4598" max="4598" width="10.5703125" style="9" customWidth="1"/>
    <col min="4599" max="4600" width="9.85546875" style="9" customWidth="1"/>
    <col min="4601" max="4601" width="5.28515625" style="9" customWidth="1"/>
    <col min="4602" max="4602" width="7.28515625" style="9" customWidth="1"/>
    <col min="4603" max="4603" width="10.140625" style="9" customWidth="1"/>
    <col min="4604" max="4604" width="10" style="9" customWidth="1"/>
    <col min="4605" max="4605" width="5.140625" style="9" customWidth="1"/>
    <col min="4606" max="4606" width="31" style="9" customWidth="1"/>
    <col min="4607" max="4607" width="11.42578125" style="9" customWidth="1"/>
    <col min="4608" max="4608" width="10.7109375" style="9" customWidth="1"/>
    <col min="4609" max="4611" width="5.42578125" style="9" customWidth="1"/>
    <col min="4612" max="4612" width="9.140625" style="9" customWidth="1"/>
    <col min="4613" max="4616" width="5.42578125" style="9" customWidth="1"/>
    <col min="4617" max="4617" width="10.28515625" style="9" customWidth="1"/>
    <col min="4618" max="4618" width="21.85546875" style="9" customWidth="1"/>
    <col min="4619" max="4619" width="3" style="9" customWidth="1"/>
    <col min="4620" max="4620" width="8.28515625" style="9" customWidth="1"/>
    <col min="4621" max="4621" width="5.85546875" style="9" customWidth="1"/>
    <col min="4622" max="4622" width="13.5703125" style="9" customWidth="1"/>
    <col min="4623" max="4626" width="8" style="9" customWidth="1"/>
    <col min="4627" max="4627" width="25.140625" style="9" customWidth="1"/>
    <col min="4628" max="4628" width="6.5703125" style="9" customWidth="1"/>
    <col min="4629" max="4629" width="5.42578125" style="9" customWidth="1"/>
    <col min="4630" max="4630" width="15.5703125" style="9" customWidth="1"/>
    <col min="4631" max="4631" width="6.28515625" style="9" customWidth="1"/>
    <col min="4632" max="4632" width="12.5703125" style="9" customWidth="1"/>
    <col min="4633" max="4633" width="5" style="9" customWidth="1"/>
    <col min="4634" max="4634" width="18.7109375" style="9" customWidth="1"/>
    <col min="4635" max="4635" width="7.42578125" style="9" customWidth="1"/>
    <col min="4636" max="4636" width="17.85546875" style="9" customWidth="1"/>
    <col min="4637" max="4637" width="5.85546875" style="9" customWidth="1"/>
    <col min="4638" max="4638" width="15.7109375" style="9" customWidth="1"/>
    <col min="4639" max="4639" width="5.7109375" style="9" customWidth="1"/>
    <col min="4640" max="4641" width="12" style="9" customWidth="1"/>
    <col min="4642" max="4642" width="1.7109375" style="9" customWidth="1"/>
    <col min="4643" max="4643" width="3.5703125" style="9" customWidth="1"/>
    <col min="4644" max="4644" width="7.28515625" style="9" customWidth="1"/>
    <col min="4645" max="4846" width="11.42578125" style="9"/>
    <col min="4847" max="4847" width="12.140625" style="9" customWidth="1"/>
    <col min="4848" max="4848" width="23" style="9" customWidth="1"/>
    <col min="4849" max="4849" width="15.42578125" style="9" customWidth="1"/>
    <col min="4850" max="4850" width="32" style="9" customWidth="1"/>
    <col min="4851" max="4851" width="24.42578125" style="9" customWidth="1"/>
    <col min="4852" max="4852" width="17" style="9" customWidth="1"/>
    <col min="4853" max="4853" width="14.5703125" style="9" customWidth="1"/>
    <col min="4854" max="4854" width="10.5703125" style="9" customWidth="1"/>
    <col min="4855" max="4856" width="9.85546875" style="9" customWidth="1"/>
    <col min="4857" max="4857" width="5.28515625" style="9" customWidth="1"/>
    <col min="4858" max="4858" width="7.28515625" style="9" customWidth="1"/>
    <col min="4859" max="4859" width="10.140625" style="9" customWidth="1"/>
    <col min="4860" max="4860" width="10" style="9" customWidth="1"/>
    <col min="4861" max="4861" width="5.140625" style="9" customWidth="1"/>
    <col min="4862" max="4862" width="31" style="9" customWidth="1"/>
    <col min="4863" max="4863" width="11.42578125" style="9" customWidth="1"/>
    <col min="4864" max="4864" width="10.7109375" style="9" customWidth="1"/>
    <col min="4865" max="4867" width="5.42578125" style="9" customWidth="1"/>
    <col min="4868" max="4868" width="9.140625" style="9" customWidth="1"/>
    <col min="4869" max="4872" width="5.42578125" style="9" customWidth="1"/>
    <col min="4873" max="4873" width="10.28515625" style="9" customWidth="1"/>
    <col min="4874" max="4874" width="21.85546875" style="9" customWidth="1"/>
    <col min="4875" max="4875" width="3" style="9" customWidth="1"/>
    <col min="4876" max="4876" width="8.28515625" style="9" customWidth="1"/>
    <col min="4877" max="4877" width="5.85546875" style="9" customWidth="1"/>
    <col min="4878" max="4878" width="13.5703125" style="9" customWidth="1"/>
    <col min="4879" max="4882" width="8" style="9" customWidth="1"/>
    <col min="4883" max="4883" width="25.140625" style="9" customWidth="1"/>
    <col min="4884" max="4884" width="6.5703125" style="9" customWidth="1"/>
    <col min="4885" max="4885" width="5.42578125" style="9" customWidth="1"/>
    <col min="4886" max="4886" width="15.5703125" style="9" customWidth="1"/>
    <col min="4887" max="4887" width="6.28515625" style="9" customWidth="1"/>
    <col min="4888" max="4888" width="12.5703125" style="9" customWidth="1"/>
    <col min="4889" max="4889" width="5" style="9" customWidth="1"/>
    <col min="4890" max="4890" width="18.7109375" style="9" customWidth="1"/>
    <col min="4891" max="4891" width="7.42578125" style="9" customWidth="1"/>
    <col min="4892" max="4892" width="17.85546875" style="9" customWidth="1"/>
    <col min="4893" max="4893" width="5.85546875" style="9" customWidth="1"/>
    <col min="4894" max="4894" width="15.7109375" style="9" customWidth="1"/>
    <col min="4895" max="4895" width="5.7109375" style="9" customWidth="1"/>
    <col min="4896" max="4897" width="12" style="9" customWidth="1"/>
    <col min="4898" max="4898" width="1.7109375" style="9" customWidth="1"/>
    <col min="4899" max="4899" width="3.5703125" style="9" customWidth="1"/>
    <col min="4900" max="4900" width="7.28515625" style="9" customWidth="1"/>
    <col min="4901" max="5102" width="11.42578125" style="9"/>
    <col min="5103" max="5103" width="12.140625" style="9" customWidth="1"/>
    <col min="5104" max="5104" width="23" style="9" customWidth="1"/>
    <col min="5105" max="5105" width="15.42578125" style="9" customWidth="1"/>
    <col min="5106" max="5106" width="32" style="9" customWidth="1"/>
    <col min="5107" max="5107" width="24.42578125" style="9" customWidth="1"/>
    <col min="5108" max="5108" width="17" style="9" customWidth="1"/>
    <col min="5109" max="5109" width="14.5703125" style="9" customWidth="1"/>
    <col min="5110" max="5110" width="10.5703125" style="9" customWidth="1"/>
    <col min="5111" max="5112" width="9.85546875" style="9" customWidth="1"/>
    <col min="5113" max="5113" width="5.28515625" style="9" customWidth="1"/>
    <col min="5114" max="5114" width="7.28515625" style="9" customWidth="1"/>
    <col min="5115" max="5115" width="10.140625" style="9" customWidth="1"/>
    <col min="5116" max="5116" width="10" style="9" customWidth="1"/>
    <col min="5117" max="5117" width="5.140625" style="9" customWidth="1"/>
    <col min="5118" max="5118" width="31" style="9" customWidth="1"/>
    <col min="5119" max="5119" width="11.42578125" style="9" customWidth="1"/>
    <col min="5120" max="5120" width="10.7109375" style="9" customWidth="1"/>
    <col min="5121" max="5123" width="5.42578125" style="9" customWidth="1"/>
    <col min="5124" max="5124" width="9.140625" style="9" customWidth="1"/>
    <col min="5125" max="5128" width="5.42578125" style="9" customWidth="1"/>
    <col min="5129" max="5129" width="10.28515625" style="9" customWidth="1"/>
    <col min="5130" max="5130" width="21.85546875" style="9" customWidth="1"/>
    <col min="5131" max="5131" width="3" style="9" customWidth="1"/>
    <col min="5132" max="5132" width="8.28515625" style="9" customWidth="1"/>
    <col min="5133" max="5133" width="5.85546875" style="9" customWidth="1"/>
    <col min="5134" max="5134" width="13.5703125" style="9" customWidth="1"/>
    <col min="5135" max="5138" width="8" style="9" customWidth="1"/>
    <col min="5139" max="5139" width="25.140625" style="9" customWidth="1"/>
    <col min="5140" max="5140" width="6.5703125" style="9" customWidth="1"/>
    <col min="5141" max="5141" width="5.42578125" style="9" customWidth="1"/>
    <col min="5142" max="5142" width="15.5703125" style="9" customWidth="1"/>
    <col min="5143" max="5143" width="6.28515625" style="9" customWidth="1"/>
    <col min="5144" max="5144" width="12.5703125" style="9" customWidth="1"/>
    <col min="5145" max="5145" width="5" style="9" customWidth="1"/>
    <col min="5146" max="5146" width="18.7109375" style="9" customWidth="1"/>
    <col min="5147" max="5147" width="7.42578125" style="9" customWidth="1"/>
    <col min="5148" max="5148" width="17.85546875" style="9" customWidth="1"/>
    <col min="5149" max="5149" width="5.85546875" style="9" customWidth="1"/>
    <col min="5150" max="5150" width="15.7109375" style="9" customWidth="1"/>
    <col min="5151" max="5151" width="5.7109375" style="9" customWidth="1"/>
    <col min="5152" max="5153" width="12" style="9" customWidth="1"/>
    <col min="5154" max="5154" width="1.7109375" style="9" customWidth="1"/>
    <col min="5155" max="5155" width="3.5703125" style="9" customWidth="1"/>
    <col min="5156" max="5156" width="7.28515625" style="9" customWidth="1"/>
    <col min="5157" max="5358" width="11.42578125" style="9"/>
    <col min="5359" max="5359" width="12.140625" style="9" customWidth="1"/>
    <col min="5360" max="5360" width="23" style="9" customWidth="1"/>
    <col min="5361" max="5361" width="15.42578125" style="9" customWidth="1"/>
    <col min="5362" max="5362" width="32" style="9" customWidth="1"/>
    <col min="5363" max="5363" width="24.42578125" style="9" customWidth="1"/>
    <col min="5364" max="5364" width="17" style="9" customWidth="1"/>
    <col min="5365" max="5365" width="14.5703125" style="9" customWidth="1"/>
    <col min="5366" max="5366" width="10.5703125" style="9" customWidth="1"/>
    <col min="5367" max="5368" width="9.85546875" style="9" customWidth="1"/>
    <col min="5369" max="5369" width="5.28515625" style="9" customWidth="1"/>
    <col min="5370" max="5370" width="7.28515625" style="9" customWidth="1"/>
    <col min="5371" max="5371" width="10.140625" style="9" customWidth="1"/>
    <col min="5372" max="5372" width="10" style="9" customWidth="1"/>
    <col min="5373" max="5373" width="5.140625" style="9" customWidth="1"/>
    <col min="5374" max="5374" width="31" style="9" customWidth="1"/>
    <col min="5375" max="5375" width="11.42578125" style="9" customWidth="1"/>
    <col min="5376" max="5376" width="10.7109375" style="9" customWidth="1"/>
    <col min="5377" max="5379" width="5.42578125" style="9" customWidth="1"/>
    <col min="5380" max="5380" width="9.140625" style="9" customWidth="1"/>
    <col min="5381" max="5384" width="5.42578125" style="9" customWidth="1"/>
    <col min="5385" max="5385" width="10.28515625" style="9" customWidth="1"/>
    <col min="5386" max="5386" width="21.85546875" style="9" customWidth="1"/>
    <col min="5387" max="5387" width="3" style="9" customWidth="1"/>
    <col min="5388" max="5388" width="8.28515625" style="9" customWidth="1"/>
    <col min="5389" max="5389" width="5.85546875" style="9" customWidth="1"/>
    <col min="5390" max="5390" width="13.5703125" style="9" customWidth="1"/>
    <col min="5391" max="5394" width="8" style="9" customWidth="1"/>
    <col min="5395" max="5395" width="25.140625" style="9" customWidth="1"/>
    <col min="5396" max="5396" width="6.5703125" style="9" customWidth="1"/>
    <col min="5397" max="5397" width="5.42578125" style="9" customWidth="1"/>
    <col min="5398" max="5398" width="15.5703125" style="9" customWidth="1"/>
    <col min="5399" max="5399" width="6.28515625" style="9" customWidth="1"/>
    <col min="5400" max="5400" width="12.5703125" style="9" customWidth="1"/>
    <col min="5401" max="5401" width="5" style="9" customWidth="1"/>
    <col min="5402" max="5402" width="18.7109375" style="9" customWidth="1"/>
    <col min="5403" max="5403" width="7.42578125" style="9" customWidth="1"/>
    <col min="5404" max="5404" width="17.85546875" style="9" customWidth="1"/>
    <col min="5405" max="5405" width="5.85546875" style="9" customWidth="1"/>
    <col min="5406" max="5406" width="15.7109375" style="9" customWidth="1"/>
    <col min="5407" max="5407" width="5.7109375" style="9" customWidth="1"/>
    <col min="5408" max="5409" width="12" style="9" customWidth="1"/>
    <col min="5410" max="5410" width="1.7109375" style="9" customWidth="1"/>
    <col min="5411" max="5411" width="3.5703125" style="9" customWidth="1"/>
    <col min="5412" max="5412" width="7.28515625" style="9" customWidth="1"/>
    <col min="5413" max="5614" width="11.42578125" style="9"/>
    <col min="5615" max="5615" width="12.140625" style="9" customWidth="1"/>
    <col min="5616" max="5616" width="23" style="9" customWidth="1"/>
    <col min="5617" max="5617" width="15.42578125" style="9" customWidth="1"/>
    <col min="5618" max="5618" width="32" style="9" customWidth="1"/>
    <col min="5619" max="5619" width="24.42578125" style="9" customWidth="1"/>
    <col min="5620" max="5620" width="17" style="9" customWidth="1"/>
    <col min="5621" max="5621" width="14.5703125" style="9" customWidth="1"/>
    <col min="5622" max="5622" width="10.5703125" style="9" customWidth="1"/>
    <col min="5623" max="5624" width="9.85546875" style="9" customWidth="1"/>
    <col min="5625" max="5625" width="5.28515625" style="9" customWidth="1"/>
    <col min="5626" max="5626" width="7.28515625" style="9" customWidth="1"/>
    <col min="5627" max="5627" width="10.140625" style="9" customWidth="1"/>
    <col min="5628" max="5628" width="10" style="9" customWidth="1"/>
    <col min="5629" max="5629" width="5.140625" style="9" customWidth="1"/>
    <col min="5630" max="5630" width="31" style="9" customWidth="1"/>
    <col min="5631" max="5631" width="11.42578125" style="9" customWidth="1"/>
    <col min="5632" max="5632" width="10.7109375" style="9" customWidth="1"/>
    <col min="5633" max="5635" width="5.42578125" style="9" customWidth="1"/>
    <col min="5636" max="5636" width="9.140625" style="9" customWidth="1"/>
    <col min="5637" max="5640" width="5.42578125" style="9" customWidth="1"/>
    <col min="5641" max="5641" width="10.28515625" style="9" customWidth="1"/>
    <col min="5642" max="5642" width="21.85546875" style="9" customWidth="1"/>
    <col min="5643" max="5643" width="3" style="9" customWidth="1"/>
    <col min="5644" max="5644" width="8.28515625" style="9" customWidth="1"/>
    <col min="5645" max="5645" width="5.85546875" style="9" customWidth="1"/>
    <col min="5646" max="5646" width="13.5703125" style="9" customWidth="1"/>
    <col min="5647" max="5650" width="8" style="9" customWidth="1"/>
    <col min="5651" max="5651" width="25.140625" style="9" customWidth="1"/>
    <col min="5652" max="5652" width="6.5703125" style="9" customWidth="1"/>
    <col min="5653" max="5653" width="5.42578125" style="9" customWidth="1"/>
    <col min="5654" max="5654" width="15.5703125" style="9" customWidth="1"/>
    <col min="5655" max="5655" width="6.28515625" style="9" customWidth="1"/>
    <col min="5656" max="5656" width="12.5703125" style="9" customWidth="1"/>
    <col min="5657" max="5657" width="5" style="9" customWidth="1"/>
    <col min="5658" max="5658" width="18.7109375" style="9" customWidth="1"/>
    <col min="5659" max="5659" width="7.42578125" style="9" customWidth="1"/>
    <col min="5660" max="5660" width="17.85546875" style="9" customWidth="1"/>
    <col min="5661" max="5661" width="5.85546875" style="9" customWidth="1"/>
    <col min="5662" max="5662" width="15.7109375" style="9" customWidth="1"/>
    <col min="5663" max="5663" width="5.7109375" style="9" customWidth="1"/>
    <col min="5664" max="5665" width="12" style="9" customWidth="1"/>
    <col min="5666" max="5666" width="1.7109375" style="9" customWidth="1"/>
    <col min="5667" max="5667" width="3.5703125" style="9" customWidth="1"/>
    <col min="5668" max="5668" width="7.28515625" style="9" customWidth="1"/>
    <col min="5669" max="5870" width="11.42578125" style="9"/>
    <col min="5871" max="5871" width="12.140625" style="9" customWidth="1"/>
    <col min="5872" max="5872" width="23" style="9" customWidth="1"/>
    <col min="5873" max="5873" width="15.42578125" style="9" customWidth="1"/>
    <col min="5874" max="5874" width="32" style="9" customWidth="1"/>
    <col min="5875" max="5875" width="24.42578125" style="9" customWidth="1"/>
    <col min="5876" max="5876" width="17" style="9" customWidth="1"/>
    <col min="5877" max="5877" width="14.5703125" style="9" customWidth="1"/>
    <col min="5878" max="5878" width="10.5703125" style="9" customWidth="1"/>
    <col min="5879" max="5880" width="9.85546875" style="9" customWidth="1"/>
    <col min="5881" max="5881" width="5.28515625" style="9" customWidth="1"/>
    <col min="5882" max="5882" width="7.28515625" style="9" customWidth="1"/>
    <col min="5883" max="5883" width="10.140625" style="9" customWidth="1"/>
    <col min="5884" max="5884" width="10" style="9" customWidth="1"/>
    <col min="5885" max="5885" width="5.140625" style="9" customWidth="1"/>
    <col min="5886" max="5886" width="31" style="9" customWidth="1"/>
    <col min="5887" max="5887" width="11.42578125" style="9" customWidth="1"/>
    <col min="5888" max="5888" width="10.7109375" style="9" customWidth="1"/>
    <col min="5889" max="5891" width="5.42578125" style="9" customWidth="1"/>
    <col min="5892" max="5892" width="9.140625" style="9" customWidth="1"/>
    <col min="5893" max="5896" width="5.42578125" style="9" customWidth="1"/>
    <col min="5897" max="5897" width="10.28515625" style="9" customWidth="1"/>
    <col min="5898" max="5898" width="21.85546875" style="9" customWidth="1"/>
    <col min="5899" max="5899" width="3" style="9" customWidth="1"/>
    <col min="5900" max="5900" width="8.28515625" style="9" customWidth="1"/>
    <col min="5901" max="5901" width="5.85546875" style="9" customWidth="1"/>
    <col min="5902" max="5902" width="13.5703125" style="9" customWidth="1"/>
    <col min="5903" max="5906" width="8" style="9" customWidth="1"/>
    <col min="5907" max="5907" width="25.140625" style="9" customWidth="1"/>
    <col min="5908" max="5908" width="6.5703125" style="9" customWidth="1"/>
    <col min="5909" max="5909" width="5.42578125" style="9" customWidth="1"/>
    <col min="5910" max="5910" width="15.5703125" style="9" customWidth="1"/>
    <col min="5911" max="5911" width="6.28515625" style="9" customWidth="1"/>
    <col min="5912" max="5912" width="12.5703125" style="9" customWidth="1"/>
    <col min="5913" max="5913" width="5" style="9" customWidth="1"/>
    <col min="5914" max="5914" width="18.7109375" style="9" customWidth="1"/>
    <col min="5915" max="5915" width="7.42578125" style="9" customWidth="1"/>
    <col min="5916" max="5916" width="17.85546875" style="9" customWidth="1"/>
    <col min="5917" max="5917" width="5.85546875" style="9" customWidth="1"/>
    <col min="5918" max="5918" width="15.7109375" style="9" customWidth="1"/>
    <col min="5919" max="5919" width="5.7109375" style="9" customWidth="1"/>
    <col min="5920" max="5921" width="12" style="9" customWidth="1"/>
    <col min="5922" max="5922" width="1.7109375" style="9" customWidth="1"/>
    <col min="5923" max="5923" width="3.5703125" style="9" customWidth="1"/>
    <col min="5924" max="5924" width="7.28515625" style="9" customWidth="1"/>
    <col min="5925" max="6126" width="11.42578125" style="9"/>
    <col min="6127" max="6127" width="12.140625" style="9" customWidth="1"/>
    <col min="6128" max="6128" width="23" style="9" customWidth="1"/>
    <col min="6129" max="6129" width="15.42578125" style="9" customWidth="1"/>
    <col min="6130" max="6130" width="32" style="9" customWidth="1"/>
    <col min="6131" max="6131" width="24.42578125" style="9" customWidth="1"/>
    <col min="6132" max="6132" width="17" style="9" customWidth="1"/>
    <col min="6133" max="6133" width="14.5703125" style="9" customWidth="1"/>
    <col min="6134" max="6134" width="10.5703125" style="9" customWidth="1"/>
    <col min="6135" max="6136" width="9.85546875" style="9" customWidth="1"/>
    <col min="6137" max="6137" width="5.28515625" style="9" customWidth="1"/>
    <col min="6138" max="6138" width="7.28515625" style="9" customWidth="1"/>
    <col min="6139" max="6139" width="10.140625" style="9" customWidth="1"/>
    <col min="6140" max="6140" width="10" style="9" customWidth="1"/>
    <col min="6141" max="6141" width="5.140625" style="9" customWidth="1"/>
    <col min="6142" max="6142" width="31" style="9" customWidth="1"/>
    <col min="6143" max="6143" width="11.42578125" style="9" customWidth="1"/>
    <col min="6144" max="6144" width="10.7109375" style="9" customWidth="1"/>
    <col min="6145" max="6147" width="5.42578125" style="9" customWidth="1"/>
    <col min="6148" max="6148" width="9.140625" style="9" customWidth="1"/>
    <col min="6149" max="6152" width="5.42578125" style="9" customWidth="1"/>
    <col min="6153" max="6153" width="10.28515625" style="9" customWidth="1"/>
    <col min="6154" max="6154" width="21.85546875" style="9" customWidth="1"/>
    <col min="6155" max="6155" width="3" style="9" customWidth="1"/>
    <col min="6156" max="6156" width="8.28515625" style="9" customWidth="1"/>
    <col min="6157" max="6157" width="5.85546875" style="9" customWidth="1"/>
    <col min="6158" max="6158" width="13.5703125" style="9" customWidth="1"/>
    <col min="6159" max="6162" width="8" style="9" customWidth="1"/>
    <col min="6163" max="6163" width="25.140625" style="9" customWidth="1"/>
    <col min="6164" max="6164" width="6.5703125" style="9" customWidth="1"/>
    <col min="6165" max="6165" width="5.42578125" style="9" customWidth="1"/>
    <col min="6166" max="6166" width="15.5703125" style="9" customWidth="1"/>
    <col min="6167" max="6167" width="6.28515625" style="9" customWidth="1"/>
    <col min="6168" max="6168" width="12.5703125" style="9" customWidth="1"/>
    <col min="6169" max="6169" width="5" style="9" customWidth="1"/>
    <col min="6170" max="6170" width="18.7109375" style="9" customWidth="1"/>
    <col min="6171" max="6171" width="7.42578125" style="9" customWidth="1"/>
    <col min="6172" max="6172" width="17.85546875" style="9" customWidth="1"/>
    <col min="6173" max="6173" width="5.85546875" style="9" customWidth="1"/>
    <col min="6174" max="6174" width="15.7109375" style="9" customWidth="1"/>
    <col min="6175" max="6175" width="5.7109375" style="9" customWidth="1"/>
    <col min="6176" max="6177" width="12" style="9" customWidth="1"/>
    <col min="6178" max="6178" width="1.7109375" style="9" customWidth="1"/>
    <col min="6179" max="6179" width="3.5703125" style="9" customWidth="1"/>
    <col min="6180" max="6180" width="7.28515625" style="9" customWidth="1"/>
    <col min="6181" max="6382" width="11.42578125" style="9"/>
    <col min="6383" max="6383" width="12.140625" style="9" customWidth="1"/>
    <col min="6384" max="6384" width="23" style="9" customWidth="1"/>
    <col min="6385" max="6385" width="15.42578125" style="9" customWidth="1"/>
    <col min="6386" max="6386" width="32" style="9" customWidth="1"/>
    <col min="6387" max="6387" width="24.42578125" style="9" customWidth="1"/>
    <col min="6388" max="6388" width="17" style="9" customWidth="1"/>
    <col min="6389" max="6389" width="14.5703125" style="9" customWidth="1"/>
    <col min="6390" max="6390" width="10.5703125" style="9" customWidth="1"/>
    <col min="6391" max="6392" width="9.85546875" style="9" customWidth="1"/>
    <col min="6393" max="6393" width="5.28515625" style="9" customWidth="1"/>
    <col min="6394" max="6394" width="7.28515625" style="9" customWidth="1"/>
    <col min="6395" max="6395" width="10.140625" style="9" customWidth="1"/>
    <col min="6396" max="6396" width="10" style="9" customWidth="1"/>
    <col min="6397" max="6397" width="5.140625" style="9" customWidth="1"/>
    <col min="6398" max="6398" width="31" style="9" customWidth="1"/>
    <col min="6399" max="6399" width="11.42578125" style="9" customWidth="1"/>
    <col min="6400" max="6400" width="10.7109375" style="9" customWidth="1"/>
    <col min="6401" max="6403" width="5.42578125" style="9" customWidth="1"/>
    <col min="6404" max="6404" width="9.140625" style="9" customWidth="1"/>
    <col min="6405" max="6408" width="5.42578125" style="9" customWidth="1"/>
    <col min="6409" max="6409" width="10.28515625" style="9" customWidth="1"/>
    <col min="6410" max="6410" width="21.85546875" style="9" customWidth="1"/>
    <col min="6411" max="6411" width="3" style="9" customWidth="1"/>
    <col min="6412" max="6412" width="8.28515625" style="9" customWidth="1"/>
    <col min="6413" max="6413" width="5.85546875" style="9" customWidth="1"/>
    <col min="6414" max="6414" width="13.5703125" style="9" customWidth="1"/>
    <col min="6415" max="6418" width="8" style="9" customWidth="1"/>
    <col min="6419" max="6419" width="25.140625" style="9" customWidth="1"/>
    <col min="6420" max="6420" width="6.5703125" style="9" customWidth="1"/>
    <col min="6421" max="6421" width="5.42578125" style="9" customWidth="1"/>
    <col min="6422" max="6422" width="15.5703125" style="9" customWidth="1"/>
    <col min="6423" max="6423" width="6.28515625" style="9" customWidth="1"/>
    <col min="6424" max="6424" width="12.5703125" style="9" customWidth="1"/>
    <col min="6425" max="6425" width="5" style="9" customWidth="1"/>
    <col min="6426" max="6426" width="18.7109375" style="9" customWidth="1"/>
    <col min="6427" max="6427" width="7.42578125" style="9" customWidth="1"/>
    <col min="6428" max="6428" width="17.85546875" style="9" customWidth="1"/>
    <col min="6429" max="6429" width="5.85546875" style="9" customWidth="1"/>
    <col min="6430" max="6430" width="15.7109375" style="9" customWidth="1"/>
    <col min="6431" max="6431" width="5.7109375" style="9" customWidth="1"/>
    <col min="6432" max="6433" width="12" style="9" customWidth="1"/>
    <col min="6434" max="6434" width="1.7109375" style="9" customWidth="1"/>
    <col min="6435" max="6435" width="3.5703125" style="9" customWidth="1"/>
    <col min="6436" max="6436" width="7.28515625" style="9" customWidth="1"/>
    <col min="6437" max="6638" width="11.42578125" style="9"/>
    <col min="6639" max="6639" width="12.140625" style="9" customWidth="1"/>
    <col min="6640" max="6640" width="23" style="9" customWidth="1"/>
    <col min="6641" max="6641" width="15.42578125" style="9" customWidth="1"/>
    <col min="6642" max="6642" width="32" style="9" customWidth="1"/>
    <col min="6643" max="6643" width="24.42578125" style="9" customWidth="1"/>
    <col min="6644" max="6644" width="17" style="9" customWidth="1"/>
    <col min="6645" max="6645" width="14.5703125" style="9" customWidth="1"/>
    <col min="6646" max="6646" width="10.5703125" style="9" customWidth="1"/>
    <col min="6647" max="6648" width="9.85546875" style="9" customWidth="1"/>
    <col min="6649" max="6649" width="5.28515625" style="9" customWidth="1"/>
    <col min="6650" max="6650" width="7.28515625" style="9" customWidth="1"/>
    <col min="6651" max="6651" width="10.140625" style="9" customWidth="1"/>
    <col min="6652" max="6652" width="10" style="9" customWidth="1"/>
    <col min="6653" max="6653" width="5.140625" style="9" customWidth="1"/>
    <col min="6654" max="6654" width="31" style="9" customWidth="1"/>
    <col min="6655" max="6655" width="11.42578125" style="9" customWidth="1"/>
    <col min="6656" max="6656" width="10.7109375" style="9" customWidth="1"/>
    <col min="6657" max="6659" width="5.42578125" style="9" customWidth="1"/>
    <col min="6660" max="6660" width="9.140625" style="9" customWidth="1"/>
    <col min="6661" max="6664" width="5.42578125" style="9" customWidth="1"/>
    <col min="6665" max="6665" width="10.28515625" style="9" customWidth="1"/>
    <col min="6666" max="6666" width="21.85546875" style="9" customWidth="1"/>
    <col min="6667" max="6667" width="3" style="9" customWidth="1"/>
    <col min="6668" max="6668" width="8.28515625" style="9" customWidth="1"/>
    <col min="6669" max="6669" width="5.85546875" style="9" customWidth="1"/>
    <col min="6670" max="6670" width="13.5703125" style="9" customWidth="1"/>
    <col min="6671" max="6674" width="8" style="9" customWidth="1"/>
    <col min="6675" max="6675" width="25.140625" style="9" customWidth="1"/>
    <col min="6676" max="6676" width="6.5703125" style="9" customWidth="1"/>
    <col min="6677" max="6677" width="5.42578125" style="9" customWidth="1"/>
    <col min="6678" max="6678" width="15.5703125" style="9" customWidth="1"/>
    <col min="6679" max="6679" width="6.28515625" style="9" customWidth="1"/>
    <col min="6680" max="6680" width="12.5703125" style="9" customWidth="1"/>
    <col min="6681" max="6681" width="5" style="9" customWidth="1"/>
    <col min="6682" max="6682" width="18.7109375" style="9" customWidth="1"/>
    <col min="6683" max="6683" width="7.42578125" style="9" customWidth="1"/>
    <col min="6684" max="6684" width="17.85546875" style="9" customWidth="1"/>
    <col min="6685" max="6685" width="5.85546875" style="9" customWidth="1"/>
    <col min="6686" max="6686" width="15.7109375" style="9" customWidth="1"/>
    <col min="6687" max="6687" width="5.7109375" style="9" customWidth="1"/>
    <col min="6688" max="6689" width="12" style="9" customWidth="1"/>
    <col min="6690" max="6690" width="1.7109375" style="9" customWidth="1"/>
    <col min="6691" max="6691" width="3.5703125" style="9" customWidth="1"/>
    <col min="6692" max="6692" width="7.28515625" style="9" customWidth="1"/>
    <col min="6693" max="6894" width="11.42578125" style="9"/>
    <col min="6895" max="6895" width="12.140625" style="9" customWidth="1"/>
    <col min="6896" max="6896" width="23" style="9" customWidth="1"/>
    <col min="6897" max="6897" width="15.42578125" style="9" customWidth="1"/>
    <col min="6898" max="6898" width="32" style="9" customWidth="1"/>
    <col min="6899" max="6899" width="24.42578125" style="9" customWidth="1"/>
    <col min="6900" max="6900" width="17" style="9" customWidth="1"/>
    <col min="6901" max="6901" width="14.5703125" style="9" customWidth="1"/>
    <col min="6902" max="6902" width="10.5703125" style="9" customWidth="1"/>
    <col min="6903" max="6904" width="9.85546875" style="9" customWidth="1"/>
    <col min="6905" max="6905" width="5.28515625" style="9" customWidth="1"/>
    <col min="6906" max="6906" width="7.28515625" style="9" customWidth="1"/>
    <col min="6907" max="6907" width="10.140625" style="9" customWidth="1"/>
    <col min="6908" max="6908" width="10" style="9" customWidth="1"/>
    <col min="6909" max="6909" width="5.140625" style="9" customWidth="1"/>
    <col min="6910" max="6910" width="31" style="9" customWidth="1"/>
    <col min="6911" max="6911" width="11.42578125" style="9" customWidth="1"/>
    <col min="6912" max="6912" width="10.7109375" style="9" customWidth="1"/>
    <col min="6913" max="6915" width="5.42578125" style="9" customWidth="1"/>
    <col min="6916" max="6916" width="9.140625" style="9" customWidth="1"/>
    <col min="6917" max="6920" width="5.42578125" style="9" customWidth="1"/>
    <col min="6921" max="6921" width="10.28515625" style="9" customWidth="1"/>
    <col min="6922" max="6922" width="21.85546875" style="9" customWidth="1"/>
    <col min="6923" max="6923" width="3" style="9" customWidth="1"/>
    <col min="6924" max="6924" width="8.28515625" style="9" customWidth="1"/>
    <col min="6925" max="6925" width="5.85546875" style="9" customWidth="1"/>
    <col min="6926" max="6926" width="13.5703125" style="9" customWidth="1"/>
    <col min="6927" max="6930" width="8" style="9" customWidth="1"/>
    <col min="6931" max="6931" width="25.140625" style="9" customWidth="1"/>
    <col min="6932" max="6932" width="6.5703125" style="9" customWidth="1"/>
    <col min="6933" max="6933" width="5.42578125" style="9" customWidth="1"/>
    <col min="6934" max="6934" width="15.5703125" style="9" customWidth="1"/>
    <col min="6935" max="6935" width="6.28515625" style="9" customWidth="1"/>
    <col min="6936" max="6936" width="12.5703125" style="9" customWidth="1"/>
    <col min="6937" max="6937" width="5" style="9" customWidth="1"/>
    <col min="6938" max="6938" width="18.7109375" style="9" customWidth="1"/>
    <col min="6939" max="6939" width="7.42578125" style="9" customWidth="1"/>
    <col min="6940" max="6940" width="17.85546875" style="9" customWidth="1"/>
    <col min="6941" max="6941" width="5.85546875" style="9" customWidth="1"/>
    <col min="6942" max="6942" width="15.7109375" style="9" customWidth="1"/>
    <col min="6943" max="6943" width="5.7109375" style="9" customWidth="1"/>
    <col min="6944" max="6945" width="12" style="9" customWidth="1"/>
    <col min="6946" max="6946" width="1.7109375" style="9" customWidth="1"/>
    <col min="6947" max="6947" width="3.5703125" style="9" customWidth="1"/>
    <col min="6948" max="6948" width="7.28515625" style="9" customWidth="1"/>
    <col min="6949" max="7150" width="11.42578125" style="9"/>
    <col min="7151" max="7151" width="12.140625" style="9" customWidth="1"/>
    <col min="7152" max="7152" width="23" style="9" customWidth="1"/>
    <col min="7153" max="7153" width="15.42578125" style="9" customWidth="1"/>
    <col min="7154" max="7154" width="32" style="9" customWidth="1"/>
    <col min="7155" max="7155" width="24.42578125" style="9" customWidth="1"/>
    <col min="7156" max="7156" width="17" style="9" customWidth="1"/>
    <col min="7157" max="7157" width="14.5703125" style="9" customWidth="1"/>
    <col min="7158" max="7158" width="10.5703125" style="9" customWidth="1"/>
    <col min="7159" max="7160" width="9.85546875" style="9" customWidth="1"/>
    <col min="7161" max="7161" width="5.28515625" style="9" customWidth="1"/>
    <col min="7162" max="7162" width="7.28515625" style="9" customWidth="1"/>
    <col min="7163" max="7163" width="10.140625" style="9" customWidth="1"/>
    <col min="7164" max="7164" width="10" style="9" customWidth="1"/>
    <col min="7165" max="7165" width="5.140625" style="9" customWidth="1"/>
    <col min="7166" max="7166" width="31" style="9" customWidth="1"/>
    <col min="7167" max="7167" width="11.42578125" style="9" customWidth="1"/>
    <col min="7168" max="7168" width="10.7109375" style="9" customWidth="1"/>
    <col min="7169" max="7171" width="5.42578125" style="9" customWidth="1"/>
    <col min="7172" max="7172" width="9.140625" style="9" customWidth="1"/>
    <col min="7173" max="7176" width="5.42578125" style="9" customWidth="1"/>
    <col min="7177" max="7177" width="10.28515625" style="9" customWidth="1"/>
    <col min="7178" max="7178" width="21.85546875" style="9" customWidth="1"/>
    <col min="7179" max="7179" width="3" style="9" customWidth="1"/>
    <col min="7180" max="7180" width="8.28515625" style="9" customWidth="1"/>
    <col min="7181" max="7181" width="5.85546875" style="9" customWidth="1"/>
    <col min="7182" max="7182" width="13.5703125" style="9" customWidth="1"/>
    <col min="7183" max="7186" width="8" style="9" customWidth="1"/>
    <col min="7187" max="7187" width="25.140625" style="9" customWidth="1"/>
    <col min="7188" max="7188" width="6.5703125" style="9" customWidth="1"/>
    <col min="7189" max="7189" width="5.42578125" style="9" customWidth="1"/>
    <col min="7190" max="7190" width="15.5703125" style="9" customWidth="1"/>
    <col min="7191" max="7191" width="6.28515625" style="9" customWidth="1"/>
    <col min="7192" max="7192" width="12.5703125" style="9" customWidth="1"/>
    <col min="7193" max="7193" width="5" style="9" customWidth="1"/>
    <col min="7194" max="7194" width="18.7109375" style="9" customWidth="1"/>
    <col min="7195" max="7195" width="7.42578125" style="9" customWidth="1"/>
    <col min="7196" max="7196" width="17.85546875" style="9" customWidth="1"/>
    <col min="7197" max="7197" width="5.85546875" style="9" customWidth="1"/>
    <col min="7198" max="7198" width="15.7109375" style="9" customWidth="1"/>
    <col min="7199" max="7199" width="5.7109375" style="9" customWidth="1"/>
    <col min="7200" max="7201" width="12" style="9" customWidth="1"/>
    <col min="7202" max="7202" width="1.7109375" style="9" customWidth="1"/>
    <col min="7203" max="7203" width="3.5703125" style="9" customWidth="1"/>
    <col min="7204" max="7204" width="7.28515625" style="9" customWidth="1"/>
    <col min="7205" max="7406" width="11.42578125" style="9"/>
    <col min="7407" max="7407" width="12.140625" style="9" customWidth="1"/>
    <col min="7408" max="7408" width="23" style="9" customWidth="1"/>
    <col min="7409" max="7409" width="15.42578125" style="9" customWidth="1"/>
    <col min="7410" max="7410" width="32" style="9" customWidth="1"/>
    <col min="7411" max="7411" width="24.42578125" style="9" customWidth="1"/>
    <col min="7412" max="7412" width="17" style="9" customWidth="1"/>
    <col min="7413" max="7413" width="14.5703125" style="9" customWidth="1"/>
    <col min="7414" max="7414" width="10.5703125" style="9" customWidth="1"/>
    <col min="7415" max="7416" width="9.85546875" style="9" customWidth="1"/>
    <col min="7417" max="7417" width="5.28515625" style="9" customWidth="1"/>
    <col min="7418" max="7418" width="7.28515625" style="9" customWidth="1"/>
    <col min="7419" max="7419" width="10.140625" style="9" customWidth="1"/>
    <col min="7420" max="7420" width="10" style="9" customWidth="1"/>
    <col min="7421" max="7421" width="5.140625" style="9" customWidth="1"/>
    <col min="7422" max="7422" width="31" style="9" customWidth="1"/>
    <col min="7423" max="7423" width="11.42578125" style="9" customWidth="1"/>
    <col min="7424" max="7424" width="10.7109375" style="9" customWidth="1"/>
    <col min="7425" max="7427" width="5.42578125" style="9" customWidth="1"/>
    <col min="7428" max="7428" width="9.140625" style="9" customWidth="1"/>
    <col min="7429" max="7432" width="5.42578125" style="9" customWidth="1"/>
    <col min="7433" max="7433" width="10.28515625" style="9" customWidth="1"/>
    <col min="7434" max="7434" width="21.85546875" style="9" customWidth="1"/>
    <col min="7435" max="7435" width="3" style="9" customWidth="1"/>
    <col min="7436" max="7436" width="8.28515625" style="9" customWidth="1"/>
    <col min="7437" max="7437" width="5.85546875" style="9" customWidth="1"/>
    <col min="7438" max="7438" width="13.5703125" style="9" customWidth="1"/>
    <col min="7439" max="7442" width="8" style="9" customWidth="1"/>
    <col min="7443" max="7443" width="25.140625" style="9" customWidth="1"/>
    <col min="7444" max="7444" width="6.5703125" style="9" customWidth="1"/>
    <col min="7445" max="7445" width="5.42578125" style="9" customWidth="1"/>
    <col min="7446" max="7446" width="15.5703125" style="9" customWidth="1"/>
    <col min="7447" max="7447" width="6.28515625" style="9" customWidth="1"/>
    <col min="7448" max="7448" width="12.5703125" style="9" customWidth="1"/>
    <col min="7449" max="7449" width="5" style="9" customWidth="1"/>
    <col min="7450" max="7450" width="18.7109375" style="9" customWidth="1"/>
    <col min="7451" max="7451" width="7.42578125" style="9" customWidth="1"/>
    <col min="7452" max="7452" width="17.85546875" style="9" customWidth="1"/>
    <col min="7453" max="7453" width="5.85546875" style="9" customWidth="1"/>
    <col min="7454" max="7454" width="15.7109375" style="9" customWidth="1"/>
    <col min="7455" max="7455" width="5.7109375" style="9" customWidth="1"/>
    <col min="7456" max="7457" width="12" style="9" customWidth="1"/>
    <col min="7458" max="7458" width="1.7109375" style="9" customWidth="1"/>
    <col min="7459" max="7459" width="3.5703125" style="9" customWidth="1"/>
    <col min="7460" max="7460" width="7.28515625" style="9" customWidth="1"/>
    <col min="7461" max="7662" width="11.42578125" style="9"/>
    <col min="7663" max="7663" width="12.140625" style="9" customWidth="1"/>
    <col min="7664" max="7664" width="23" style="9" customWidth="1"/>
    <col min="7665" max="7665" width="15.42578125" style="9" customWidth="1"/>
    <col min="7666" max="7666" width="32" style="9" customWidth="1"/>
    <col min="7667" max="7667" width="24.42578125" style="9" customWidth="1"/>
    <col min="7668" max="7668" width="17" style="9" customWidth="1"/>
    <col min="7669" max="7669" width="14.5703125" style="9" customWidth="1"/>
    <col min="7670" max="7670" width="10.5703125" style="9" customWidth="1"/>
    <col min="7671" max="7672" width="9.85546875" style="9" customWidth="1"/>
    <col min="7673" max="7673" width="5.28515625" style="9" customWidth="1"/>
    <col min="7674" max="7674" width="7.28515625" style="9" customWidth="1"/>
    <col min="7675" max="7675" width="10.140625" style="9" customWidth="1"/>
    <col min="7676" max="7676" width="10" style="9" customWidth="1"/>
    <col min="7677" max="7677" width="5.140625" style="9" customWidth="1"/>
    <col min="7678" max="7678" width="31" style="9" customWidth="1"/>
    <col min="7679" max="7679" width="11.42578125" style="9" customWidth="1"/>
    <col min="7680" max="7680" width="10.7109375" style="9" customWidth="1"/>
    <col min="7681" max="7683" width="5.42578125" style="9" customWidth="1"/>
    <col min="7684" max="7684" width="9.140625" style="9" customWidth="1"/>
    <col min="7685" max="7688" width="5.42578125" style="9" customWidth="1"/>
    <col min="7689" max="7689" width="10.28515625" style="9" customWidth="1"/>
    <col min="7690" max="7690" width="21.85546875" style="9" customWidth="1"/>
    <col min="7691" max="7691" width="3" style="9" customWidth="1"/>
    <col min="7692" max="7692" width="8.28515625" style="9" customWidth="1"/>
    <col min="7693" max="7693" width="5.85546875" style="9" customWidth="1"/>
    <col min="7694" max="7694" width="13.5703125" style="9" customWidth="1"/>
    <col min="7695" max="7698" width="8" style="9" customWidth="1"/>
    <col min="7699" max="7699" width="25.140625" style="9" customWidth="1"/>
    <col min="7700" max="7700" width="6.5703125" style="9" customWidth="1"/>
    <col min="7701" max="7701" width="5.42578125" style="9" customWidth="1"/>
    <col min="7702" max="7702" width="15.5703125" style="9" customWidth="1"/>
    <col min="7703" max="7703" width="6.28515625" style="9" customWidth="1"/>
    <col min="7704" max="7704" width="12.5703125" style="9" customWidth="1"/>
    <col min="7705" max="7705" width="5" style="9" customWidth="1"/>
    <col min="7706" max="7706" width="18.7109375" style="9" customWidth="1"/>
    <col min="7707" max="7707" width="7.42578125" style="9" customWidth="1"/>
    <col min="7708" max="7708" width="17.85546875" style="9" customWidth="1"/>
    <col min="7709" max="7709" width="5.85546875" style="9" customWidth="1"/>
    <col min="7710" max="7710" width="15.7109375" style="9" customWidth="1"/>
    <col min="7711" max="7711" width="5.7109375" style="9" customWidth="1"/>
    <col min="7712" max="7713" width="12" style="9" customWidth="1"/>
    <col min="7714" max="7714" width="1.7109375" style="9" customWidth="1"/>
    <col min="7715" max="7715" width="3.5703125" style="9" customWidth="1"/>
    <col min="7716" max="7716" width="7.28515625" style="9" customWidth="1"/>
    <col min="7717" max="7918" width="11.42578125" style="9"/>
    <col min="7919" max="7919" width="12.140625" style="9" customWidth="1"/>
    <col min="7920" max="7920" width="23" style="9" customWidth="1"/>
    <col min="7921" max="7921" width="15.42578125" style="9" customWidth="1"/>
    <col min="7922" max="7922" width="32" style="9" customWidth="1"/>
    <col min="7923" max="7923" width="24.42578125" style="9" customWidth="1"/>
    <col min="7924" max="7924" width="17" style="9" customWidth="1"/>
    <col min="7925" max="7925" width="14.5703125" style="9" customWidth="1"/>
    <col min="7926" max="7926" width="10.5703125" style="9" customWidth="1"/>
    <col min="7927" max="7928" width="9.85546875" style="9" customWidth="1"/>
    <col min="7929" max="7929" width="5.28515625" style="9" customWidth="1"/>
    <col min="7930" max="7930" width="7.28515625" style="9" customWidth="1"/>
    <col min="7931" max="7931" width="10.140625" style="9" customWidth="1"/>
    <col min="7932" max="7932" width="10" style="9" customWidth="1"/>
    <col min="7933" max="7933" width="5.140625" style="9" customWidth="1"/>
    <col min="7934" max="7934" width="31" style="9" customWidth="1"/>
    <col min="7935" max="7935" width="11.42578125" style="9" customWidth="1"/>
    <col min="7936" max="7936" width="10.7109375" style="9" customWidth="1"/>
    <col min="7937" max="7939" width="5.42578125" style="9" customWidth="1"/>
    <col min="7940" max="7940" width="9.140625" style="9" customWidth="1"/>
    <col min="7941" max="7944" width="5.42578125" style="9" customWidth="1"/>
    <col min="7945" max="7945" width="10.28515625" style="9" customWidth="1"/>
    <col min="7946" max="7946" width="21.85546875" style="9" customWidth="1"/>
    <col min="7947" max="7947" width="3" style="9" customWidth="1"/>
    <col min="7948" max="7948" width="8.28515625" style="9" customWidth="1"/>
    <col min="7949" max="7949" width="5.85546875" style="9" customWidth="1"/>
    <col min="7950" max="7950" width="13.5703125" style="9" customWidth="1"/>
    <col min="7951" max="7954" width="8" style="9" customWidth="1"/>
    <col min="7955" max="7955" width="25.140625" style="9" customWidth="1"/>
    <col min="7956" max="7956" width="6.5703125" style="9" customWidth="1"/>
    <col min="7957" max="7957" width="5.42578125" style="9" customWidth="1"/>
    <col min="7958" max="7958" width="15.5703125" style="9" customWidth="1"/>
    <col min="7959" max="7959" width="6.28515625" style="9" customWidth="1"/>
    <col min="7960" max="7960" width="12.5703125" style="9" customWidth="1"/>
    <col min="7961" max="7961" width="5" style="9" customWidth="1"/>
    <col min="7962" max="7962" width="18.7109375" style="9" customWidth="1"/>
    <col min="7963" max="7963" width="7.42578125" style="9" customWidth="1"/>
    <col min="7964" max="7964" width="17.85546875" style="9" customWidth="1"/>
    <col min="7965" max="7965" width="5.85546875" style="9" customWidth="1"/>
    <col min="7966" max="7966" width="15.7109375" style="9" customWidth="1"/>
    <col min="7967" max="7967" width="5.7109375" style="9" customWidth="1"/>
    <col min="7968" max="7969" width="12" style="9" customWidth="1"/>
    <col min="7970" max="7970" width="1.7109375" style="9" customWidth="1"/>
    <col min="7971" max="7971" width="3.5703125" style="9" customWidth="1"/>
    <col min="7972" max="7972" width="7.28515625" style="9" customWidth="1"/>
    <col min="7973" max="8174" width="11.42578125" style="9"/>
    <col min="8175" max="8175" width="12.140625" style="9" customWidth="1"/>
    <col min="8176" max="8176" width="23" style="9" customWidth="1"/>
    <col min="8177" max="8177" width="15.42578125" style="9" customWidth="1"/>
    <col min="8178" max="8178" width="32" style="9" customWidth="1"/>
    <col min="8179" max="8179" width="24.42578125" style="9" customWidth="1"/>
    <col min="8180" max="8180" width="17" style="9" customWidth="1"/>
    <col min="8181" max="8181" width="14.5703125" style="9" customWidth="1"/>
    <col min="8182" max="8182" width="10.5703125" style="9" customWidth="1"/>
    <col min="8183" max="8184" width="9.85546875" style="9" customWidth="1"/>
    <col min="8185" max="8185" width="5.28515625" style="9" customWidth="1"/>
    <col min="8186" max="8186" width="7.28515625" style="9" customWidth="1"/>
    <col min="8187" max="8187" width="10.140625" style="9" customWidth="1"/>
    <col min="8188" max="8188" width="10" style="9" customWidth="1"/>
    <col min="8189" max="8189" width="5.140625" style="9" customWidth="1"/>
    <col min="8190" max="8190" width="31" style="9" customWidth="1"/>
    <col min="8191" max="8191" width="11.42578125" style="9" customWidth="1"/>
    <col min="8192" max="8192" width="10.7109375" style="9" customWidth="1"/>
    <col min="8193" max="8195" width="5.42578125" style="9" customWidth="1"/>
    <col min="8196" max="8196" width="9.140625" style="9" customWidth="1"/>
    <col min="8197" max="8200" width="5.42578125" style="9" customWidth="1"/>
    <col min="8201" max="8201" width="10.28515625" style="9" customWidth="1"/>
    <col min="8202" max="8202" width="21.85546875" style="9" customWidth="1"/>
    <col min="8203" max="8203" width="3" style="9" customWidth="1"/>
    <col min="8204" max="8204" width="8.28515625" style="9" customWidth="1"/>
    <col min="8205" max="8205" width="5.85546875" style="9" customWidth="1"/>
    <col min="8206" max="8206" width="13.5703125" style="9" customWidth="1"/>
    <col min="8207" max="8210" width="8" style="9" customWidth="1"/>
    <col min="8211" max="8211" width="25.140625" style="9" customWidth="1"/>
    <col min="8212" max="8212" width="6.5703125" style="9" customWidth="1"/>
    <col min="8213" max="8213" width="5.42578125" style="9" customWidth="1"/>
    <col min="8214" max="8214" width="15.5703125" style="9" customWidth="1"/>
    <col min="8215" max="8215" width="6.28515625" style="9" customWidth="1"/>
    <col min="8216" max="8216" width="12.5703125" style="9" customWidth="1"/>
    <col min="8217" max="8217" width="5" style="9" customWidth="1"/>
    <col min="8218" max="8218" width="18.7109375" style="9" customWidth="1"/>
    <col min="8219" max="8219" width="7.42578125" style="9" customWidth="1"/>
    <col min="8220" max="8220" width="17.85546875" style="9" customWidth="1"/>
    <col min="8221" max="8221" width="5.85546875" style="9" customWidth="1"/>
    <col min="8222" max="8222" width="15.7109375" style="9" customWidth="1"/>
    <col min="8223" max="8223" width="5.7109375" style="9" customWidth="1"/>
    <col min="8224" max="8225" width="12" style="9" customWidth="1"/>
    <col min="8226" max="8226" width="1.7109375" style="9" customWidth="1"/>
    <col min="8227" max="8227" width="3.5703125" style="9" customWidth="1"/>
    <col min="8228" max="8228" width="7.28515625" style="9" customWidth="1"/>
    <col min="8229" max="8430" width="11.42578125" style="9"/>
    <col min="8431" max="8431" width="12.140625" style="9" customWidth="1"/>
    <col min="8432" max="8432" width="23" style="9" customWidth="1"/>
    <col min="8433" max="8433" width="15.42578125" style="9" customWidth="1"/>
    <col min="8434" max="8434" width="32" style="9" customWidth="1"/>
    <col min="8435" max="8435" width="24.42578125" style="9" customWidth="1"/>
    <col min="8436" max="8436" width="17" style="9" customWidth="1"/>
    <col min="8437" max="8437" width="14.5703125" style="9" customWidth="1"/>
    <col min="8438" max="8438" width="10.5703125" style="9" customWidth="1"/>
    <col min="8439" max="8440" width="9.85546875" style="9" customWidth="1"/>
    <col min="8441" max="8441" width="5.28515625" style="9" customWidth="1"/>
    <col min="8442" max="8442" width="7.28515625" style="9" customWidth="1"/>
    <col min="8443" max="8443" width="10.140625" style="9" customWidth="1"/>
    <col min="8444" max="8444" width="10" style="9" customWidth="1"/>
    <col min="8445" max="8445" width="5.140625" style="9" customWidth="1"/>
    <col min="8446" max="8446" width="31" style="9" customWidth="1"/>
    <col min="8447" max="8447" width="11.42578125" style="9" customWidth="1"/>
    <col min="8448" max="8448" width="10.7109375" style="9" customWidth="1"/>
    <col min="8449" max="8451" width="5.42578125" style="9" customWidth="1"/>
    <col min="8452" max="8452" width="9.140625" style="9" customWidth="1"/>
    <col min="8453" max="8456" width="5.42578125" style="9" customWidth="1"/>
    <col min="8457" max="8457" width="10.28515625" style="9" customWidth="1"/>
    <col min="8458" max="8458" width="21.85546875" style="9" customWidth="1"/>
    <col min="8459" max="8459" width="3" style="9" customWidth="1"/>
    <col min="8460" max="8460" width="8.28515625" style="9" customWidth="1"/>
    <col min="8461" max="8461" width="5.85546875" style="9" customWidth="1"/>
    <col min="8462" max="8462" width="13.5703125" style="9" customWidth="1"/>
    <col min="8463" max="8466" width="8" style="9" customWidth="1"/>
    <col min="8467" max="8467" width="25.140625" style="9" customWidth="1"/>
    <col min="8468" max="8468" width="6.5703125" style="9" customWidth="1"/>
    <col min="8469" max="8469" width="5.42578125" style="9" customWidth="1"/>
    <col min="8470" max="8470" width="15.5703125" style="9" customWidth="1"/>
    <col min="8471" max="8471" width="6.28515625" style="9" customWidth="1"/>
    <col min="8472" max="8472" width="12.5703125" style="9" customWidth="1"/>
    <col min="8473" max="8473" width="5" style="9" customWidth="1"/>
    <col min="8474" max="8474" width="18.7109375" style="9" customWidth="1"/>
    <col min="8475" max="8475" width="7.42578125" style="9" customWidth="1"/>
    <col min="8476" max="8476" width="17.85546875" style="9" customWidth="1"/>
    <col min="8477" max="8477" width="5.85546875" style="9" customWidth="1"/>
    <col min="8478" max="8478" width="15.7109375" style="9" customWidth="1"/>
    <col min="8479" max="8479" width="5.7109375" style="9" customWidth="1"/>
    <col min="8480" max="8481" width="12" style="9" customWidth="1"/>
    <col min="8482" max="8482" width="1.7109375" style="9" customWidth="1"/>
    <col min="8483" max="8483" width="3.5703125" style="9" customWidth="1"/>
    <col min="8484" max="8484" width="7.28515625" style="9" customWidth="1"/>
    <col min="8485" max="8686" width="11.42578125" style="9"/>
    <col min="8687" max="8687" width="12.140625" style="9" customWidth="1"/>
    <col min="8688" max="8688" width="23" style="9" customWidth="1"/>
    <col min="8689" max="8689" width="15.42578125" style="9" customWidth="1"/>
    <col min="8690" max="8690" width="32" style="9" customWidth="1"/>
    <col min="8691" max="8691" width="24.42578125" style="9" customWidth="1"/>
    <col min="8692" max="8692" width="17" style="9" customWidth="1"/>
    <col min="8693" max="8693" width="14.5703125" style="9" customWidth="1"/>
    <col min="8694" max="8694" width="10.5703125" style="9" customWidth="1"/>
    <col min="8695" max="8696" width="9.85546875" style="9" customWidth="1"/>
    <col min="8697" max="8697" width="5.28515625" style="9" customWidth="1"/>
    <col min="8698" max="8698" width="7.28515625" style="9" customWidth="1"/>
    <col min="8699" max="8699" width="10.140625" style="9" customWidth="1"/>
    <col min="8700" max="8700" width="10" style="9" customWidth="1"/>
    <col min="8701" max="8701" width="5.140625" style="9" customWidth="1"/>
    <col min="8702" max="8702" width="31" style="9" customWidth="1"/>
    <col min="8703" max="8703" width="11.42578125" style="9" customWidth="1"/>
    <col min="8704" max="8704" width="10.7109375" style="9" customWidth="1"/>
    <col min="8705" max="8707" width="5.42578125" style="9" customWidth="1"/>
    <col min="8708" max="8708" width="9.140625" style="9" customWidth="1"/>
    <col min="8709" max="8712" width="5.42578125" style="9" customWidth="1"/>
    <col min="8713" max="8713" width="10.28515625" style="9" customWidth="1"/>
    <col min="8714" max="8714" width="21.85546875" style="9" customWidth="1"/>
    <col min="8715" max="8715" width="3" style="9" customWidth="1"/>
    <col min="8716" max="8716" width="8.28515625" style="9" customWidth="1"/>
    <col min="8717" max="8717" width="5.85546875" style="9" customWidth="1"/>
    <col min="8718" max="8718" width="13.5703125" style="9" customWidth="1"/>
    <col min="8719" max="8722" width="8" style="9" customWidth="1"/>
    <col min="8723" max="8723" width="25.140625" style="9" customWidth="1"/>
    <col min="8724" max="8724" width="6.5703125" style="9" customWidth="1"/>
    <col min="8725" max="8725" width="5.42578125" style="9" customWidth="1"/>
    <col min="8726" max="8726" width="15.5703125" style="9" customWidth="1"/>
    <col min="8727" max="8727" width="6.28515625" style="9" customWidth="1"/>
    <col min="8728" max="8728" width="12.5703125" style="9" customWidth="1"/>
    <col min="8729" max="8729" width="5" style="9" customWidth="1"/>
    <col min="8730" max="8730" width="18.7109375" style="9" customWidth="1"/>
    <col min="8731" max="8731" width="7.42578125" style="9" customWidth="1"/>
    <col min="8732" max="8732" width="17.85546875" style="9" customWidth="1"/>
    <col min="8733" max="8733" width="5.85546875" style="9" customWidth="1"/>
    <col min="8734" max="8734" width="15.7109375" style="9" customWidth="1"/>
    <col min="8735" max="8735" width="5.7109375" style="9" customWidth="1"/>
    <col min="8736" max="8737" width="12" style="9" customWidth="1"/>
    <col min="8738" max="8738" width="1.7109375" style="9" customWidth="1"/>
    <col min="8739" max="8739" width="3.5703125" style="9" customWidth="1"/>
    <col min="8740" max="8740" width="7.28515625" style="9" customWidth="1"/>
    <col min="8741" max="8942" width="11.42578125" style="9"/>
    <col min="8943" max="8943" width="12.140625" style="9" customWidth="1"/>
    <col min="8944" max="8944" width="23" style="9" customWidth="1"/>
    <col min="8945" max="8945" width="15.42578125" style="9" customWidth="1"/>
    <col min="8946" max="8946" width="32" style="9" customWidth="1"/>
    <col min="8947" max="8947" width="24.42578125" style="9" customWidth="1"/>
    <col min="8948" max="8948" width="17" style="9" customWidth="1"/>
    <col min="8949" max="8949" width="14.5703125" style="9" customWidth="1"/>
    <col min="8950" max="8950" width="10.5703125" style="9" customWidth="1"/>
    <col min="8951" max="8952" width="9.85546875" style="9" customWidth="1"/>
    <col min="8953" max="8953" width="5.28515625" style="9" customWidth="1"/>
    <col min="8954" max="8954" width="7.28515625" style="9" customWidth="1"/>
    <col min="8955" max="8955" width="10.140625" style="9" customWidth="1"/>
    <col min="8956" max="8956" width="10" style="9" customWidth="1"/>
    <col min="8957" max="8957" width="5.140625" style="9" customWidth="1"/>
    <col min="8958" max="8958" width="31" style="9" customWidth="1"/>
    <col min="8959" max="8959" width="11.42578125" style="9" customWidth="1"/>
    <col min="8960" max="8960" width="10.7109375" style="9" customWidth="1"/>
    <col min="8961" max="8963" width="5.42578125" style="9" customWidth="1"/>
    <col min="8964" max="8964" width="9.140625" style="9" customWidth="1"/>
    <col min="8965" max="8968" width="5.42578125" style="9" customWidth="1"/>
    <col min="8969" max="8969" width="10.28515625" style="9" customWidth="1"/>
    <col min="8970" max="8970" width="21.85546875" style="9" customWidth="1"/>
    <col min="8971" max="8971" width="3" style="9" customWidth="1"/>
    <col min="8972" max="8972" width="8.28515625" style="9" customWidth="1"/>
    <col min="8973" max="8973" width="5.85546875" style="9" customWidth="1"/>
    <col min="8974" max="8974" width="13.5703125" style="9" customWidth="1"/>
    <col min="8975" max="8978" width="8" style="9" customWidth="1"/>
    <col min="8979" max="8979" width="25.140625" style="9" customWidth="1"/>
    <col min="8980" max="8980" width="6.5703125" style="9" customWidth="1"/>
    <col min="8981" max="8981" width="5.42578125" style="9" customWidth="1"/>
    <col min="8982" max="8982" width="15.5703125" style="9" customWidth="1"/>
    <col min="8983" max="8983" width="6.28515625" style="9" customWidth="1"/>
    <col min="8984" max="8984" width="12.5703125" style="9" customWidth="1"/>
    <col min="8985" max="8985" width="5" style="9" customWidth="1"/>
    <col min="8986" max="8986" width="18.7109375" style="9" customWidth="1"/>
    <col min="8987" max="8987" width="7.42578125" style="9" customWidth="1"/>
    <col min="8988" max="8988" width="17.85546875" style="9" customWidth="1"/>
    <col min="8989" max="8989" width="5.85546875" style="9" customWidth="1"/>
    <col min="8990" max="8990" width="15.7109375" style="9" customWidth="1"/>
    <col min="8991" max="8991" width="5.7109375" style="9" customWidth="1"/>
    <col min="8992" max="8993" width="12" style="9" customWidth="1"/>
    <col min="8994" max="8994" width="1.7109375" style="9" customWidth="1"/>
    <col min="8995" max="8995" width="3.5703125" style="9" customWidth="1"/>
    <col min="8996" max="8996" width="7.28515625" style="9" customWidth="1"/>
    <col min="8997" max="9198" width="11.42578125" style="9"/>
    <col min="9199" max="9199" width="12.140625" style="9" customWidth="1"/>
    <col min="9200" max="9200" width="23" style="9" customWidth="1"/>
    <col min="9201" max="9201" width="15.42578125" style="9" customWidth="1"/>
    <col min="9202" max="9202" width="32" style="9" customWidth="1"/>
    <col min="9203" max="9203" width="24.42578125" style="9" customWidth="1"/>
    <col min="9204" max="9204" width="17" style="9" customWidth="1"/>
    <col min="9205" max="9205" width="14.5703125" style="9" customWidth="1"/>
    <col min="9206" max="9206" width="10.5703125" style="9" customWidth="1"/>
    <col min="9207" max="9208" width="9.85546875" style="9" customWidth="1"/>
    <col min="9209" max="9209" width="5.28515625" style="9" customWidth="1"/>
    <col min="9210" max="9210" width="7.28515625" style="9" customWidth="1"/>
    <col min="9211" max="9211" width="10.140625" style="9" customWidth="1"/>
    <col min="9212" max="9212" width="10" style="9" customWidth="1"/>
    <col min="9213" max="9213" width="5.140625" style="9" customWidth="1"/>
    <col min="9214" max="9214" width="31" style="9" customWidth="1"/>
    <col min="9215" max="9215" width="11.42578125" style="9" customWidth="1"/>
    <col min="9216" max="9216" width="10.7109375" style="9" customWidth="1"/>
    <col min="9217" max="9219" width="5.42578125" style="9" customWidth="1"/>
    <col min="9220" max="9220" width="9.140625" style="9" customWidth="1"/>
    <col min="9221" max="9224" width="5.42578125" style="9" customWidth="1"/>
    <col min="9225" max="9225" width="10.28515625" style="9" customWidth="1"/>
    <col min="9226" max="9226" width="21.85546875" style="9" customWidth="1"/>
    <col min="9227" max="9227" width="3" style="9" customWidth="1"/>
    <col min="9228" max="9228" width="8.28515625" style="9" customWidth="1"/>
    <col min="9229" max="9229" width="5.85546875" style="9" customWidth="1"/>
    <col min="9230" max="9230" width="13.5703125" style="9" customWidth="1"/>
    <col min="9231" max="9234" width="8" style="9" customWidth="1"/>
    <col min="9235" max="9235" width="25.140625" style="9" customWidth="1"/>
    <col min="9236" max="9236" width="6.5703125" style="9" customWidth="1"/>
    <col min="9237" max="9237" width="5.42578125" style="9" customWidth="1"/>
    <col min="9238" max="9238" width="15.5703125" style="9" customWidth="1"/>
    <col min="9239" max="9239" width="6.28515625" style="9" customWidth="1"/>
    <col min="9240" max="9240" width="12.5703125" style="9" customWidth="1"/>
    <col min="9241" max="9241" width="5" style="9" customWidth="1"/>
    <col min="9242" max="9242" width="18.7109375" style="9" customWidth="1"/>
    <col min="9243" max="9243" width="7.42578125" style="9" customWidth="1"/>
    <col min="9244" max="9244" width="17.85546875" style="9" customWidth="1"/>
    <col min="9245" max="9245" width="5.85546875" style="9" customWidth="1"/>
    <col min="9246" max="9246" width="15.7109375" style="9" customWidth="1"/>
    <col min="9247" max="9247" width="5.7109375" style="9" customWidth="1"/>
    <col min="9248" max="9249" width="12" style="9" customWidth="1"/>
    <col min="9250" max="9250" width="1.7109375" style="9" customWidth="1"/>
    <col min="9251" max="9251" width="3.5703125" style="9" customWidth="1"/>
    <col min="9252" max="9252" width="7.28515625" style="9" customWidth="1"/>
    <col min="9253" max="9454" width="11.42578125" style="9"/>
    <col min="9455" max="9455" width="12.140625" style="9" customWidth="1"/>
    <col min="9456" max="9456" width="23" style="9" customWidth="1"/>
    <col min="9457" max="9457" width="15.42578125" style="9" customWidth="1"/>
    <col min="9458" max="9458" width="32" style="9" customWidth="1"/>
    <col min="9459" max="9459" width="24.42578125" style="9" customWidth="1"/>
    <col min="9460" max="9460" width="17" style="9" customWidth="1"/>
    <col min="9461" max="9461" width="14.5703125" style="9" customWidth="1"/>
    <col min="9462" max="9462" width="10.5703125" style="9" customWidth="1"/>
    <col min="9463" max="9464" width="9.85546875" style="9" customWidth="1"/>
    <col min="9465" max="9465" width="5.28515625" style="9" customWidth="1"/>
    <col min="9466" max="9466" width="7.28515625" style="9" customWidth="1"/>
    <col min="9467" max="9467" width="10.140625" style="9" customWidth="1"/>
    <col min="9468" max="9468" width="10" style="9" customWidth="1"/>
    <col min="9469" max="9469" width="5.140625" style="9" customWidth="1"/>
    <col min="9470" max="9470" width="31" style="9" customWidth="1"/>
    <col min="9471" max="9471" width="11.42578125" style="9" customWidth="1"/>
    <col min="9472" max="9472" width="10.7109375" style="9" customWidth="1"/>
    <col min="9473" max="9475" width="5.42578125" style="9" customWidth="1"/>
    <col min="9476" max="9476" width="9.140625" style="9" customWidth="1"/>
    <col min="9477" max="9480" width="5.42578125" style="9" customWidth="1"/>
    <col min="9481" max="9481" width="10.28515625" style="9" customWidth="1"/>
    <col min="9482" max="9482" width="21.85546875" style="9" customWidth="1"/>
    <col min="9483" max="9483" width="3" style="9" customWidth="1"/>
    <col min="9484" max="9484" width="8.28515625" style="9" customWidth="1"/>
    <col min="9485" max="9485" width="5.85546875" style="9" customWidth="1"/>
    <col min="9486" max="9486" width="13.5703125" style="9" customWidth="1"/>
    <col min="9487" max="9490" width="8" style="9" customWidth="1"/>
    <col min="9491" max="9491" width="25.140625" style="9" customWidth="1"/>
    <col min="9492" max="9492" width="6.5703125" style="9" customWidth="1"/>
    <col min="9493" max="9493" width="5.42578125" style="9" customWidth="1"/>
    <col min="9494" max="9494" width="15.5703125" style="9" customWidth="1"/>
    <col min="9495" max="9495" width="6.28515625" style="9" customWidth="1"/>
    <col min="9496" max="9496" width="12.5703125" style="9" customWidth="1"/>
    <col min="9497" max="9497" width="5" style="9" customWidth="1"/>
    <col min="9498" max="9498" width="18.7109375" style="9" customWidth="1"/>
    <col min="9499" max="9499" width="7.42578125" style="9" customWidth="1"/>
    <col min="9500" max="9500" width="17.85546875" style="9" customWidth="1"/>
    <col min="9501" max="9501" width="5.85546875" style="9" customWidth="1"/>
    <col min="9502" max="9502" width="15.7109375" style="9" customWidth="1"/>
    <col min="9503" max="9503" width="5.7109375" style="9" customWidth="1"/>
    <col min="9504" max="9505" width="12" style="9" customWidth="1"/>
    <col min="9506" max="9506" width="1.7109375" style="9" customWidth="1"/>
    <col min="9507" max="9507" width="3.5703125" style="9" customWidth="1"/>
    <col min="9508" max="9508" width="7.28515625" style="9" customWidth="1"/>
    <col min="9509" max="9710" width="11.42578125" style="9"/>
    <col min="9711" max="9711" width="12.140625" style="9" customWidth="1"/>
    <col min="9712" max="9712" width="23" style="9" customWidth="1"/>
    <col min="9713" max="9713" width="15.42578125" style="9" customWidth="1"/>
    <col min="9714" max="9714" width="32" style="9" customWidth="1"/>
    <col min="9715" max="9715" width="24.42578125" style="9" customWidth="1"/>
    <col min="9716" max="9716" width="17" style="9" customWidth="1"/>
    <col min="9717" max="9717" width="14.5703125" style="9" customWidth="1"/>
    <col min="9718" max="9718" width="10.5703125" style="9" customWidth="1"/>
    <col min="9719" max="9720" width="9.85546875" style="9" customWidth="1"/>
    <col min="9721" max="9721" width="5.28515625" style="9" customWidth="1"/>
    <col min="9722" max="9722" width="7.28515625" style="9" customWidth="1"/>
    <col min="9723" max="9723" width="10.140625" style="9" customWidth="1"/>
    <col min="9724" max="9724" width="10" style="9" customWidth="1"/>
    <col min="9725" max="9725" width="5.140625" style="9" customWidth="1"/>
    <col min="9726" max="9726" width="31" style="9" customWidth="1"/>
    <col min="9727" max="9727" width="11.42578125" style="9" customWidth="1"/>
    <col min="9728" max="9728" width="10.7109375" style="9" customWidth="1"/>
    <col min="9729" max="9731" width="5.42578125" style="9" customWidth="1"/>
    <col min="9732" max="9732" width="9.140625" style="9" customWidth="1"/>
    <col min="9733" max="9736" width="5.42578125" style="9" customWidth="1"/>
    <col min="9737" max="9737" width="10.28515625" style="9" customWidth="1"/>
    <col min="9738" max="9738" width="21.85546875" style="9" customWidth="1"/>
    <col min="9739" max="9739" width="3" style="9" customWidth="1"/>
    <col min="9740" max="9740" width="8.28515625" style="9" customWidth="1"/>
    <col min="9741" max="9741" width="5.85546875" style="9" customWidth="1"/>
    <col min="9742" max="9742" width="13.5703125" style="9" customWidth="1"/>
    <col min="9743" max="9746" width="8" style="9" customWidth="1"/>
    <col min="9747" max="9747" width="25.140625" style="9" customWidth="1"/>
    <col min="9748" max="9748" width="6.5703125" style="9" customWidth="1"/>
    <col min="9749" max="9749" width="5.42578125" style="9" customWidth="1"/>
    <col min="9750" max="9750" width="15.5703125" style="9" customWidth="1"/>
    <col min="9751" max="9751" width="6.28515625" style="9" customWidth="1"/>
    <col min="9752" max="9752" width="12.5703125" style="9" customWidth="1"/>
    <col min="9753" max="9753" width="5" style="9" customWidth="1"/>
    <col min="9754" max="9754" width="18.7109375" style="9" customWidth="1"/>
    <col min="9755" max="9755" width="7.42578125" style="9" customWidth="1"/>
    <col min="9756" max="9756" width="17.85546875" style="9" customWidth="1"/>
    <col min="9757" max="9757" width="5.85546875" style="9" customWidth="1"/>
    <col min="9758" max="9758" width="15.7109375" style="9" customWidth="1"/>
    <col min="9759" max="9759" width="5.7109375" style="9" customWidth="1"/>
    <col min="9760" max="9761" width="12" style="9" customWidth="1"/>
    <col min="9762" max="9762" width="1.7109375" style="9" customWidth="1"/>
    <col min="9763" max="9763" width="3.5703125" style="9" customWidth="1"/>
    <col min="9764" max="9764" width="7.28515625" style="9" customWidth="1"/>
    <col min="9765" max="9966" width="11.42578125" style="9"/>
    <col min="9967" max="9967" width="12.140625" style="9" customWidth="1"/>
    <col min="9968" max="9968" width="23" style="9" customWidth="1"/>
    <col min="9969" max="9969" width="15.42578125" style="9" customWidth="1"/>
    <col min="9970" max="9970" width="32" style="9" customWidth="1"/>
    <col min="9971" max="9971" width="24.42578125" style="9" customWidth="1"/>
    <col min="9972" max="9972" width="17" style="9" customWidth="1"/>
    <col min="9973" max="9973" width="14.5703125" style="9" customWidth="1"/>
    <col min="9974" max="9974" width="10.5703125" style="9" customWidth="1"/>
    <col min="9975" max="9976" width="9.85546875" style="9" customWidth="1"/>
    <col min="9977" max="9977" width="5.28515625" style="9" customWidth="1"/>
    <col min="9978" max="9978" width="7.28515625" style="9" customWidth="1"/>
    <col min="9979" max="9979" width="10.140625" style="9" customWidth="1"/>
    <col min="9980" max="9980" width="10" style="9" customWidth="1"/>
    <col min="9981" max="9981" width="5.140625" style="9" customWidth="1"/>
    <col min="9982" max="9982" width="31" style="9" customWidth="1"/>
    <col min="9983" max="9983" width="11.42578125" style="9" customWidth="1"/>
    <col min="9984" max="9984" width="10.7109375" style="9" customWidth="1"/>
    <col min="9985" max="9987" width="5.42578125" style="9" customWidth="1"/>
    <col min="9988" max="9988" width="9.140625" style="9" customWidth="1"/>
    <col min="9989" max="9992" width="5.42578125" style="9" customWidth="1"/>
    <col min="9993" max="9993" width="10.28515625" style="9" customWidth="1"/>
    <col min="9994" max="9994" width="21.85546875" style="9" customWidth="1"/>
    <col min="9995" max="9995" width="3" style="9" customWidth="1"/>
    <col min="9996" max="9996" width="8.28515625" style="9" customWidth="1"/>
    <col min="9997" max="9997" width="5.85546875" style="9" customWidth="1"/>
    <col min="9998" max="9998" width="13.5703125" style="9" customWidth="1"/>
    <col min="9999" max="10002" width="8" style="9" customWidth="1"/>
    <col min="10003" max="10003" width="25.140625" style="9" customWidth="1"/>
    <col min="10004" max="10004" width="6.5703125" style="9" customWidth="1"/>
    <col min="10005" max="10005" width="5.42578125" style="9" customWidth="1"/>
    <col min="10006" max="10006" width="15.5703125" style="9" customWidth="1"/>
    <col min="10007" max="10007" width="6.28515625" style="9" customWidth="1"/>
    <col min="10008" max="10008" width="12.5703125" style="9" customWidth="1"/>
    <col min="10009" max="10009" width="5" style="9" customWidth="1"/>
    <col min="10010" max="10010" width="18.7109375" style="9" customWidth="1"/>
    <col min="10011" max="10011" width="7.42578125" style="9" customWidth="1"/>
    <col min="10012" max="10012" width="17.85546875" style="9" customWidth="1"/>
    <col min="10013" max="10013" width="5.85546875" style="9" customWidth="1"/>
    <col min="10014" max="10014" width="15.7109375" style="9" customWidth="1"/>
    <col min="10015" max="10015" width="5.7109375" style="9" customWidth="1"/>
    <col min="10016" max="10017" width="12" style="9" customWidth="1"/>
    <col min="10018" max="10018" width="1.7109375" style="9" customWidth="1"/>
    <col min="10019" max="10019" width="3.5703125" style="9" customWidth="1"/>
    <col min="10020" max="10020" width="7.28515625" style="9" customWidth="1"/>
    <col min="10021" max="10222" width="11.42578125" style="9"/>
    <col min="10223" max="10223" width="12.140625" style="9" customWidth="1"/>
    <col min="10224" max="10224" width="23" style="9" customWidth="1"/>
    <col min="10225" max="10225" width="15.42578125" style="9" customWidth="1"/>
    <col min="10226" max="10226" width="32" style="9" customWidth="1"/>
    <col min="10227" max="10227" width="24.42578125" style="9" customWidth="1"/>
    <col min="10228" max="10228" width="17" style="9" customWidth="1"/>
    <col min="10229" max="10229" width="14.5703125" style="9" customWidth="1"/>
    <col min="10230" max="10230" width="10.5703125" style="9" customWidth="1"/>
    <col min="10231" max="10232" width="9.85546875" style="9" customWidth="1"/>
    <col min="10233" max="10233" width="5.28515625" style="9" customWidth="1"/>
    <col min="10234" max="10234" width="7.28515625" style="9" customWidth="1"/>
    <col min="10235" max="10235" width="10.140625" style="9" customWidth="1"/>
    <col min="10236" max="10236" width="10" style="9" customWidth="1"/>
    <col min="10237" max="10237" width="5.140625" style="9" customWidth="1"/>
    <col min="10238" max="10238" width="31" style="9" customWidth="1"/>
    <col min="10239" max="10239" width="11.42578125" style="9" customWidth="1"/>
    <col min="10240" max="10240" width="10.7109375" style="9" customWidth="1"/>
    <col min="10241" max="10243" width="5.42578125" style="9" customWidth="1"/>
    <col min="10244" max="10244" width="9.140625" style="9" customWidth="1"/>
    <col min="10245" max="10248" width="5.42578125" style="9" customWidth="1"/>
    <col min="10249" max="10249" width="10.28515625" style="9" customWidth="1"/>
    <col min="10250" max="10250" width="21.85546875" style="9" customWidth="1"/>
    <col min="10251" max="10251" width="3" style="9" customWidth="1"/>
    <col min="10252" max="10252" width="8.28515625" style="9" customWidth="1"/>
    <col min="10253" max="10253" width="5.85546875" style="9" customWidth="1"/>
    <col min="10254" max="10254" width="13.5703125" style="9" customWidth="1"/>
    <col min="10255" max="10258" width="8" style="9" customWidth="1"/>
    <col min="10259" max="10259" width="25.140625" style="9" customWidth="1"/>
    <col min="10260" max="10260" width="6.5703125" style="9" customWidth="1"/>
    <col min="10261" max="10261" width="5.42578125" style="9" customWidth="1"/>
    <col min="10262" max="10262" width="15.5703125" style="9" customWidth="1"/>
    <col min="10263" max="10263" width="6.28515625" style="9" customWidth="1"/>
    <col min="10264" max="10264" width="12.5703125" style="9" customWidth="1"/>
    <col min="10265" max="10265" width="5" style="9" customWidth="1"/>
    <col min="10266" max="10266" width="18.7109375" style="9" customWidth="1"/>
    <col min="10267" max="10267" width="7.42578125" style="9" customWidth="1"/>
    <col min="10268" max="10268" width="17.85546875" style="9" customWidth="1"/>
    <col min="10269" max="10269" width="5.85546875" style="9" customWidth="1"/>
    <col min="10270" max="10270" width="15.7109375" style="9" customWidth="1"/>
    <col min="10271" max="10271" width="5.7109375" style="9" customWidth="1"/>
    <col min="10272" max="10273" width="12" style="9" customWidth="1"/>
    <col min="10274" max="10274" width="1.7109375" style="9" customWidth="1"/>
    <col min="10275" max="10275" width="3.5703125" style="9" customWidth="1"/>
    <col min="10276" max="10276" width="7.28515625" style="9" customWidth="1"/>
    <col min="10277" max="10478" width="11.42578125" style="9"/>
    <col min="10479" max="10479" width="12.140625" style="9" customWidth="1"/>
    <col min="10480" max="10480" width="23" style="9" customWidth="1"/>
    <col min="10481" max="10481" width="15.42578125" style="9" customWidth="1"/>
    <col min="10482" max="10482" width="32" style="9" customWidth="1"/>
    <col min="10483" max="10483" width="24.42578125" style="9" customWidth="1"/>
    <col min="10484" max="10484" width="17" style="9" customWidth="1"/>
    <col min="10485" max="10485" width="14.5703125" style="9" customWidth="1"/>
    <col min="10486" max="10486" width="10.5703125" style="9" customWidth="1"/>
    <col min="10487" max="10488" width="9.85546875" style="9" customWidth="1"/>
    <col min="10489" max="10489" width="5.28515625" style="9" customWidth="1"/>
    <col min="10490" max="10490" width="7.28515625" style="9" customWidth="1"/>
    <col min="10491" max="10491" width="10.140625" style="9" customWidth="1"/>
    <col min="10492" max="10492" width="10" style="9" customWidth="1"/>
    <col min="10493" max="10493" width="5.140625" style="9" customWidth="1"/>
    <col min="10494" max="10494" width="31" style="9" customWidth="1"/>
    <col min="10495" max="10495" width="11.42578125" style="9" customWidth="1"/>
    <col min="10496" max="10496" width="10.7109375" style="9" customWidth="1"/>
    <col min="10497" max="10499" width="5.42578125" style="9" customWidth="1"/>
    <col min="10500" max="10500" width="9.140625" style="9" customWidth="1"/>
    <col min="10501" max="10504" width="5.42578125" style="9" customWidth="1"/>
    <col min="10505" max="10505" width="10.28515625" style="9" customWidth="1"/>
    <col min="10506" max="10506" width="21.85546875" style="9" customWidth="1"/>
    <col min="10507" max="10507" width="3" style="9" customWidth="1"/>
    <col min="10508" max="10508" width="8.28515625" style="9" customWidth="1"/>
    <col min="10509" max="10509" width="5.85546875" style="9" customWidth="1"/>
    <col min="10510" max="10510" width="13.5703125" style="9" customWidth="1"/>
    <col min="10511" max="10514" width="8" style="9" customWidth="1"/>
    <col min="10515" max="10515" width="25.140625" style="9" customWidth="1"/>
    <col min="10516" max="10516" width="6.5703125" style="9" customWidth="1"/>
    <col min="10517" max="10517" width="5.42578125" style="9" customWidth="1"/>
    <col min="10518" max="10518" width="15.5703125" style="9" customWidth="1"/>
    <col min="10519" max="10519" width="6.28515625" style="9" customWidth="1"/>
    <col min="10520" max="10520" width="12.5703125" style="9" customWidth="1"/>
    <col min="10521" max="10521" width="5" style="9" customWidth="1"/>
    <col min="10522" max="10522" width="18.7109375" style="9" customWidth="1"/>
    <col min="10523" max="10523" width="7.42578125" style="9" customWidth="1"/>
    <col min="10524" max="10524" width="17.85546875" style="9" customWidth="1"/>
    <col min="10525" max="10525" width="5.85546875" style="9" customWidth="1"/>
    <col min="10526" max="10526" width="15.7109375" style="9" customWidth="1"/>
    <col min="10527" max="10527" width="5.7109375" style="9" customWidth="1"/>
    <col min="10528" max="10529" width="12" style="9" customWidth="1"/>
    <col min="10530" max="10530" width="1.7109375" style="9" customWidth="1"/>
    <col min="10531" max="10531" width="3.5703125" style="9" customWidth="1"/>
    <col min="10532" max="10532" width="7.28515625" style="9" customWidth="1"/>
    <col min="10533" max="10734" width="11.42578125" style="9"/>
    <col min="10735" max="10735" width="12.140625" style="9" customWidth="1"/>
    <col min="10736" max="10736" width="23" style="9" customWidth="1"/>
    <col min="10737" max="10737" width="15.42578125" style="9" customWidth="1"/>
    <col min="10738" max="10738" width="32" style="9" customWidth="1"/>
    <col min="10739" max="10739" width="24.42578125" style="9" customWidth="1"/>
    <col min="10740" max="10740" width="17" style="9" customWidth="1"/>
    <col min="10741" max="10741" width="14.5703125" style="9" customWidth="1"/>
    <col min="10742" max="10742" width="10.5703125" style="9" customWidth="1"/>
    <col min="10743" max="10744" width="9.85546875" style="9" customWidth="1"/>
    <col min="10745" max="10745" width="5.28515625" style="9" customWidth="1"/>
    <col min="10746" max="10746" width="7.28515625" style="9" customWidth="1"/>
    <col min="10747" max="10747" width="10.140625" style="9" customWidth="1"/>
    <col min="10748" max="10748" width="10" style="9" customWidth="1"/>
    <col min="10749" max="10749" width="5.140625" style="9" customWidth="1"/>
    <col min="10750" max="10750" width="31" style="9" customWidth="1"/>
    <col min="10751" max="10751" width="11.42578125" style="9" customWidth="1"/>
    <col min="10752" max="10752" width="10.7109375" style="9" customWidth="1"/>
    <col min="10753" max="10755" width="5.42578125" style="9" customWidth="1"/>
    <col min="10756" max="10756" width="9.140625" style="9" customWidth="1"/>
    <col min="10757" max="10760" width="5.42578125" style="9" customWidth="1"/>
    <col min="10761" max="10761" width="10.28515625" style="9" customWidth="1"/>
    <col min="10762" max="10762" width="21.85546875" style="9" customWidth="1"/>
    <col min="10763" max="10763" width="3" style="9" customWidth="1"/>
    <col min="10764" max="10764" width="8.28515625" style="9" customWidth="1"/>
    <col min="10765" max="10765" width="5.85546875" style="9" customWidth="1"/>
    <col min="10766" max="10766" width="13.5703125" style="9" customWidth="1"/>
    <col min="10767" max="10770" width="8" style="9" customWidth="1"/>
    <col min="10771" max="10771" width="25.140625" style="9" customWidth="1"/>
    <col min="10772" max="10772" width="6.5703125" style="9" customWidth="1"/>
    <col min="10773" max="10773" width="5.42578125" style="9" customWidth="1"/>
    <col min="10774" max="10774" width="15.5703125" style="9" customWidth="1"/>
    <col min="10775" max="10775" width="6.28515625" style="9" customWidth="1"/>
    <col min="10776" max="10776" width="12.5703125" style="9" customWidth="1"/>
    <col min="10777" max="10777" width="5" style="9" customWidth="1"/>
    <col min="10778" max="10778" width="18.7109375" style="9" customWidth="1"/>
    <col min="10779" max="10779" width="7.42578125" style="9" customWidth="1"/>
    <col min="10780" max="10780" width="17.85546875" style="9" customWidth="1"/>
    <col min="10781" max="10781" width="5.85546875" style="9" customWidth="1"/>
    <col min="10782" max="10782" width="15.7109375" style="9" customWidth="1"/>
    <col min="10783" max="10783" width="5.7109375" style="9" customWidth="1"/>
    <col min="10784" max="10785" width="12" style="9" customWidth="1"/>
    <col min="10786" max="10786" width="1.7109375" style="9" customWidth="1"/>
    <col min="10787" max="10787" width="3.5703125" style="9" customWidth="1"/>
    <col min="10788" max="10788" width="7.28515625" style="9" customWidth="1"/>
    <col min="10789" max="10990" width="11.42578125" style="9"/>
    <col min="10991" max="10991" width="12.140625" style="9" customWidth="1"/>
    <col min="10992" max="10992" width="23" style="9" customWidth="1"/>
    <col min="10993" max="10993" width="15.42578125" style="9" customWidth="1"/>
    <col min="10994" max="10994" width="32" style="9" customWidth="1"/>
    <col min="10995" max="10995" width="24.42578125" style="9" customWidth="1"/>
    <col min="10996" max="10996" width="17" style="9" customWidth="1"/>
    <col min="10997" max="10997" width="14.5703125" style="9" customWidth="1"/>
    <col min="10998" max="10998" width="10.5703125" style="9" customWidth="1"/>
    <col min="10999" max="11000" width="9.85546875" style="9" customWidth="1"/>
    <col min="11001" max="11001" width="5.28515625" style="9" customWidth="1"/>
    <col min="11002" max="11002" width="7.28515625" style="9" customWidth="1"/>
    <col min="11003" max="11003" width="10.140625" style="9" customWidth="1"/>
    <col min="11004" max="11004" width="10" style="9" customWidth="1"/>
    <col min="11005" max="11005" width="5.140625" style="9" customWidth="1"/>
    <col min="11006" max="11006" width="31" style="9" customWidth="1"/>
    <col min="11007" max="11007" width="11.42578125" style="9" customWidth="1"/>
    <col min="11008" max="11008" width="10.7109375" style="9" customWidth="1"/>
    <col min="11009" max="11011" width="5.42578125" style="9" customWidth="1"/>
    <col min="11012" max="11012" width="9.140625" style="9" customWidth="1"/>
    <col min="11013" max="11016" width="5.42578125" style="9" customWidth="1"/>
    <col min="11017" max="11017" width="10.28515625" style="9" customWidth="1"/>
    <col min="11018" max="11018" width="21.85546875" style="9" customWidth="1"/>
    <col min="11019" max="11019" width="3" style="9" customWidth="1"/>
    <col min="11020" max="11020" width="8.28515625" style="9" customWidth="1"/>
    <col min="11021" max="11021" width="5.85546875" style="9" customWidth="1"/>
    <col min="11022" max="11022" width="13.5703125" style="9" customWidth="1"/>
    <col min="11023" max="11026" width="8" style="9" customWidth="1"/>
    <col min="11027" max="11027" width="25.140625" style="9" customWidth="1"/>
    <col min="11028" max="11028" width="6.5703125" style="9" customWidth="1"/>
    <col min="11029" max="11029" width="5.42578125" style="9" customWidth="1"/>
    <col min="11030" max="11030" width="15.5703125" style="9" customWidth="1"/>
    <col min="11031" max="11031" width="6.28515625" style="9" customWidth="1"/>
    <col min="11032" max="11032" width="12.5703125" style="9" customWidth="1"/>
    <col min="11033" max="11033" width="5" style="9" customWidth="1"/>
    <col min="11034" max="11034" width="18.7109375" style="9" customWidth="1"/>
    <col min="11035" max="11035" width="7.42578125" style="9" customWidth="1"/>
    <col min="11036" max="11036" width="17.85546875" style="9" customWidth="1"/>
    <col min="11037" max="11037" width="5.85546875" style="9" customWidth="1"/>
    <col min="11038" max="11038" width="15.7109375" style="9" customWidth="1"/>
    <col min="11039" max="11039" width="5.7109375" style="9" customWidth="1"/>
    <col min="11040" max="11041" width="12" style="9" customWidth="1"/>
    <col min="11042" max="11042" width="1.7109375" style="9" customWidth="1"/>
    <col min="11043" max="11043" width="3.5703125" style="9" customWidth="1"/>
    <col min="11044" max="11044" width="7.28515625" style="9" customWidth="1"/>
    <col min="11045" max="11246" width="11.42578125" style="9"/>
    <col min="11247" max="11247" width="12.140625" style="9" customWidth="1"/>
    <col min="11248" max="11248" width="23" style="9" customWidth="1"/>
    <col min="11249" max="11249" width="15.42578125" style="9" customWidth="1"/>
    <col min="11250" max="11250" width="32" style="9" customWidth="1"/>
    <col min="11251" max="11251" width="24.42578125" style="9" customWidth="1"/>
    <col min="11252" max="11252" width="17" style="9" customWidth="1"/>
    <col min="11253" max="11253" width="14.5703125" style="9" customWidth="1"/>
    <col min="11254" max="11254" width="10.5703125" style="9" customWidth="1"/>
    <col min="11255" max="11256" width="9.85546875" style="9" customWidth="1"/>
    <col min="11257" max="11257" width="5.28515625" style="9" customWidth="1"/>
    <col min="11258" max="11258" width="7.28515625" style="9" customWidth="1"/>
    <col min="11259" max="11259" width="10.140625" style="9" customWidth="1"/>
    <col min="11260" max="11260" width="10" style="9" customWidth="1"/>
    <col min="11261" max="11261" width="5.140625" style="9" customWidth="1"/>
    <col min="11262" max="11262" width="31" style="9" customWidth="1"/>
    <col min="11263" max="11263" width="11.42578125" style="9" customWidth="1"/>
    <col min="11264" max="11264" width="10.7109375" style="9" customWidth="1"/>
    <col min="11265" max="11267" width="5.42578125" style="9" customWidth="1"/>
    <col min="11268" max="11268" width="9.140625" style="9" customWidth="1"/>
    <col min="11269" max="11272" width="5.42578125" style="9" customWidth="1"/>
    <col min="11273" max="11273" width="10.28515625" style="9" customWidth="1"/>
    <col min="11274" max="11274" width="21.85546875" style="9" customWidth="1"/>
    <col min="11275" max="11275" width="3" style="9" customWidth="1"/>
    <col min="11276" max="11276" width="8.28515625" style="9" customWidth="1"/>
    <col min="11277" max="11277" width="5.85546875" style="9" customWidth="1"/>
    <col min="11278" max="11278" width="13.5703125" style="9" customWidth="1"/>
    <col min="11279" max="11282" width="8" style="9" customWidth="1"/>
    <col min="11283" max="11283" width="25.140625" style="9" customWidth="1"/>
    <col min="11284" max="11284" width="6.5703125" style="9" customWidth="1"/>
    <col min="11285" max="11285" width="5.42578125" style="9" customWidth="1"/>
    <col min="11286" max="11286" width="15.5703125" style="9" customWidth="1"/>
    <col min="11287" max="11287" width="6.28515625" style="9" customWidth="1"/>
    <col min="11288" max="11288" width="12.5703125" style="9" customWidth="1"/>
    <col min="11289" max="11289" width="5" style="9" customWidth="1"/>
    <col min="11290" max="11290" width="18.7109375" style="9" customWidth="1"/>
    <col min="11291" max="11291" width="7.42578125" style="9" customWidth="1"/>
    <col min="11292" max="11292" width="17.85546875" style="9" customWidth="1"/>
    <col min="11293" max="11293" width="5.85546875" style="9" customWidth="1"/>
    <col min="11294" max="11294" width="15.7109375" style="9" customWidth="1"/>
    <col min="11295" max="11295" width="5.7109375" style="9" customWidth="1"/>
    <col min="11296" max="11297" width="12" style="9" customWidth="1"/>
    <col min="11298" max="11298" width="1.7109375" style="9" customWidth="1"/>
    <col min="11299" max="11299" width="3.5703125" style="9" customWidth="1"/>
    <col min="11300" max="11300" width="7.28515625" style="9" customWidth="1"/>
    <col min="11301" max="11502" width="11.42578125" style="9"/>
    <col min="11503" max="11503" width="12.140625" style="9" customWidth="1"/>
    <col min="11504" max="11504" width="23" style="9" customWidth="1"/>
    <col min="11505" max="11505" width="15.42578125" style="9" customWidth="1"/>
    <col min="11506" max="11506" width="32" style="9" customWidth="1"/>
    <col min="11507" max="11507" width="24.42578125" style="9" customWidth="1"/>
    <col min="11508" max="11508" width="17" style="9" customWidth="1"/>
    <col min="11509" max="11509" width="14.5703125" style="9" customWidth="1"/>
    <col min="11510" max="11510" width="10.5703125" style="9" customWidth="1"/>
    <col min="11511" max="11512" width="9.85546875" style="9" customWidth="1"/>
    <col min="11513" max="11513" width="5.28515625" style="9" customWidth="1"/>
    <col min="11514" max="11514" width="7.28515625" style="9" customWidth="1"/>
    <col min="11515" max="11515" width="10.140625" style="9" customWidth="1"/>
    <col min="11516" max="11516" width="10" style="9" customWidth="1"/>
    <col min="11517" max="11517" width="5.140625" style="9" customWidth="1"/>
    <col min="11518" max="11518" width="31" style="9" customWidth="1"/>
    <col min="11519" max="11519" width="11.42578125" style="9" customWidth="1"/>
    <col min="11520" max="11520" width="10.7109375" style="9" customWidth="1"/>
    <col min="11521" max="11523" width="5.42578125" style="9" customWidth="1"/>
    <col min="11524" max="11524" width="9.140625" style="9" customWidth="1"/>
    <col min="11525" max="11528" width="5.42578125" style="9" customWidth="1"/>
    <col min="11529" max="11529" width="10.28515625" style="9" customWidth="1"/>
    <col min="11530" max="11530" width="21.85546875" style="9" customWidth="1"/>
    <col min="11531" max="11531" width="3" style="9" customWidth="1"/>
    <col min="11532" max="11532" width="8.28515625" style="9" customWidth="1"/>
    <col min="11533" max="11533" width="5.85546875" style="9" customWidth="1"/>
    <col min="11534" max="11534" width="13.5703125" style="9" customWidth="1"/>
    <col min="11535" max="11538" width="8" style="9" customWidth="1"/>
    <col min="11539" max="11539" width="25.140625" style="9" customWidth="1"/>
    <col min="11540" max="11540" width="6.5703125" style="9" customWidth="1"/>
    <col min="11541" max="11541" width="5.42578125" style="9" customWidth="1"/>
    <col min="11542" max="11542" width="15.5703125" style="9" customWidth="1"/>
    <col min="11543" max="11543" width="6.28515625" style="9" customWidth="1"/>
    <col min="11544" max="11544" width="12.5703125" style="9" customWidth="1"/>
    <col min="11545" max="11545" width="5" style="9" customWidth="1"/>
    <col min="11546" max="11546" width="18.7109375" style="9" customWidth="1"/>
    <col min="11547" max="11547" width="7.42578125" style="9" customWidth="1"/>
    <col min="11548" max="11548" width="17.85546875" style="9" customWidth="1"/>
    <col min="11549" max="11549" width="5.85546875" style="9" customWidth="1"/>
    <col min="11550" max="11550" width="15.7109375" style="9" customWidth="1"/>
    <col min="11551" max="11551" width="5.7109375" style="9" customWidth="1"/>
    <col min="11552" max="11553" width="12" style="9" customWidth="1"/>
    <col min="11554" max="11554" width="1.7109375" style="9" customWidth="1"/>
    <col min="11555" max="11555" width="3.5703125" style="9" customWidth="1"/>
    <col min="11556" max="11556" width="7.28515625" style="9" customWidth="1"/>
    <col min="11557" max="11758" width="11.42578125" style="9"/>
    <col min="11759" max="11759" width="12.140625" style="9" customWidth="1"/>
    <col min="11760" max="11760" width="23" style="9" customWidth="1"/>
    <col min="11761" max="11761" width="15.42578125" style="9" customWidth="1"/>
    <col min="11762" max="11762" width="32" style="9" customWidth="1"/>
    <col min="11763" max="11763" width="24.42578125" style="9" customWidth="1"/>
    <col min="11764" max="11764" width="17" style="9" customWidth="1"/>
    <col min="11765" max="11765" width="14.5703125" style="9" customWidth="1"/>
    <col min="11766" max="11766" width="10.5703125" style="9" customWidth="1"/>
    <col min="11767" max="11768" width="9.85546875" style="9" customWidth="1"/>
    <col min="11769" max="11769" width="5.28515625" style="9" customWidth="1"/>
    <col min="11770" max="11770" width="7.28515625" style="9" customWidth="1"/>
    <col min="11771" max="11771" width="10.140625" style="9" customWidth="1"/>
    <col min="11772" max="11772" width="10" style="9" customWidth="1"/>
    <col min="11773" max="11773" width="5.140625" style="9" customWidth="1"/>
    <col min="11774" max="11774" width="31" style="9" customWidth="1"/>
    <col min="11775" max="11775" width="11.42578125" style="9" customWidth="1"/>
    <col min="11776" max="11776" width="10.7109375" style="9" customWidth="1"/>
    <col min="11777" max="11779" width="5.42578125" style="9" customWidth="1"/>
    <col min="11780" max="11780" width="9.140625" style="9" customWidth="1"/>
    <col min="11781" max="11784" width="5.42578125" style="9" customWidth="1"/>
    <col min="11785" max="11785" width="10.28515625" style="9" customWidth="1"/>
    <col min="11786" max="11786" width="21.85546875" style="9" customWidth="1"/>
    <col min="11787" max="11787" width="3" style="9" customWidth="1"/>
    <col min="11788" max="11788" width="8.28515625" style="9" customWidth="1"/>
    <col min="11789" max="11789" width="5.85546875" style="9" customWidth="1"/>
    <col min="11790" max="11790" width="13.5703125" style="9" customWidth="1"/>
    <col min="11791" max="11794" width="8" style="9" customWidth="1"/>
    <col min="11795" max="11795" width="25.140625" style="9" customWidth="1"/>
    <col min="11796" max="11796" width="6.5703125" style="9" customWidth="1"/>
    <col min="11797" max="11797" width="5.42578125" style="9" customWidth="1"/>
    <col min="11798" max="11798" width="15.5703125" style="9" customWidth="1"/>
    <col min="11799" max="11799" width="6.28515625" style="9" customWidth="1"/>
    <col min="11800" max="11800" width="12.5703125" style="9" customWidth="1"/>
    <col min="11801" max="11801" width="5" style="9" customWidth="1"/>
    <col min="11802" max="11802" width="18.7109375" style="9" customWidth="1"/>
    <col min="11803" max="11803" width="7.42578125" style="9" customWidth="1"/>
    <col min="11804" max="11804" width="17.85546875" style="9" customWidth="1"/>
    <col min="11805" max="11805" width="5.85546875" style="9" customWidth="1"/>
    <col min="11806" max="11806" width="15.7109375" style="9" customWidth="1"/>
    <col min="11807" max="11807" width="5.7109375" style="9" customWidth="1"/>
    <col min="11808" max="11809" width="12" style="9" customWidth="1"/>
    <col min="11810" max="11810" width="1.7109375" style="9" customWidth="1"/>
    <col min="11811" max="11811" width="3.5703125" style="9" customWidth="1"/>
    <col min="11812" max="11812" width="7.28515625" style="9" customWidth="1"/>
    <col min="11813" max="12014" width="11.42578125" style="9"/>
    <col min="12015" max="12015" width="12.140625" style="9" customWidth="1"/>
    <col min="12016" max="12016" width="23" style="9" customWidth="1"/>
    <col min="12017" max="12017" width="15.42578125" style="9" customWidth="1"/>
    <col min="12018" max="12018" width="32" style="9" customWidth="1"/>
    <col min="12019" max="12019" width="24.42578125" style="9" customWidth="1"/>
    <col min="12020" max="12020" width="17" style="9" customWidth="1"/>
    <col min="12021" max="12021" width="14.5703125" style="9" customWidth="1"/>
    <col min="12022" max="12022" width="10.5703125" style="9" customWidth="1"/>
    <col min="12023" max="12024" width="9.85546875" style="9" customWidth="1"/>
    <col min="12025" max="12025" width="5.28515625" style="9" customWidth="1"/>
    <col min="12026" max="12026" width="7.28515625" style="9" customWidth="1"/>
    <col min="12027" max="12027" width="10.140625" style="9" customWidth="1"/>
    <col min="12028" max="12028" width="10" style="9" customWidth="1"/>
    <col min="12029" max="12029" width="5.140625" style="9" customWidth="1"/>
    <col min="12030" max="12030" width="31" style="9" customWidth="1"/>
    <col min="12031" max="12031" width="11.42578125" style="9" customWidth="1"/>
    <col min="12032" max="12032" width="10.7109375" style="9" customWidth="1"/>
    <col min="12033" max="12035" width="5.42578125" style="9" customWidth="1"/>
    <col min="12036" max="12036" width="9.140625" style="9" customWidth="1"/>
    <col min="12037" max="12040" width="5.42578125" style="9" customWidth="1"/>
    <col min="12041" max="12041" width="10.28515625" style="9" customWidth="1"/>
    <col min="12042" max="12042" width="21.85546875" style="9" customWidth="1"/>
    <col min="12043" max="12043" width="3" style="9" customWidth="1"/>
    <col min="12044" max="12044" width="8.28515625" style="9" customWidth="1"/>
    <col min="12045" max="12045" width="5.85546875" style="9" customWidth="1"/>
    <col min="12046" max="12046" width="13.5703125" style="9" customWidth="1"/>
    <col min="12047" max="12050" width="8" style="9" customWidth="1"/>
    <col min="12051" max="12051" width="25.140625" style="9" customWidth="1"/>
    <col min="12052" max="12052" width="6.5703125" style="9" customWidth="1"/>
    <col min="12053" max="12053" width="5.42578125" style="9" customWidth="1"/>
    <col min="12054" max="12054" width="15.5703125" style="9" customWidth="1"/>
    <col min="12055" max="12055" width="6.28515625" style="9" customWidth="1"/>
    <col min="12056" max="12056" width="12.5703125" style="9" customWidth="1"/>
    <col min="12057" max="12057" width="5" style="9" customWidth="1"/>
    <col min="12058" max="12058" width="18.7109375" style="9" customWidth="1"/>
    <col min="12059" max="12059" width="7.42578125" style="9" customWidth="1"/>
    <col min="12060" max="12060" width="17.85546875" style="9" customWidth="1"/>
    <col min="12061" max="12061" width="5.85546875" style="9" customWidth="1"/>
    <col min="12062" max="12062" width="15.7109375" style="9" customWidth="1"/>
    <col min="12063" max="12063" width="5.7109375" style="9" customWidth="1"/>
    <col min="12064" max="12065" width="12" style="9" customWidth="1"/>
    <col min="12066" max="12066" width="1.7109375" style="9" customWidth="1"/>
    <col min="12067" max="12067" width="3.5703125" style="9" customWidth="1"/>
    <col min="12068" max="12068" width="7.28515625" style="9" customWidth="1"/>
    <col min="12069" max="12270" width="11.42578125" style="9"/>
    <col min="12271" max="12271" width="12.140625" style="9" customWidth="1"/>
    <col min="12272" max="12272" width="23" style="9" customWidth="1"/>
    <col min="12273" max="12273" width="15.42578125" style="9" customWidth="1"/>
    <col min="12274" max="12274" width="32" style="9" customWidth="1"/>
    <col min="12275" max="12275" width="24.42578125" style="9" customWidth="1"/>
    <col min="12276" max="12276" width="17" style="9" customWidth="1"/>
    <col min="12277" max="12277" width="14.5703125" style="9" customWidth="1"/>
    <col min="12278" max="12278" width="10.5703125" style="9" customWidth="1"/>
    <col min="12279" max="12280" width="9.85546875" style="9" customWidth="1"/>
    <col min="12281" max="12281" width="5.28515625" style="9" customWidth="1"/>
    <col min="12282" max="12282" width="7.28515625" style="9" customWidth="1"/>
    <col min="12283" max="12283" width="10.140625" style="9" customWidth="1"/>
    <col min="12284" max="12284" width="10" style="9" customWidth="1"/>
    <col min="12285" max="12285" width="5.140625" style="9" customWidth="1"/>
    <col min="12286" max="12286" width="31" style="9" customWidth="1"/>
    <col min="12287" max="12287" width="11.42578125" style="9" customWidth="1"/>
    <col min="12288" max="12288" width="10.7109375" style="9" customWidth="1"/>
    <col min="12289" max="12291" width="5.42578125" style="9" customWidth="1"/>
    <col min="12292" max="12292" width="9.140625" style="9" customWidth="1"/>
    <col min="12293" max="12296" width="5.42578125" style="9" customWidth="1"/>
    <col min="12297" max="12297" width="10.28515625" style="9" customWidth="1"/>
    <col min="12298" max="12298" width="21.85546875" style="9" customWidth="1"/>
    <col min="12299" max="12299" width="3" style="9" customWidth="1"/>
    <col min="12300" max="12300" width="8.28515625" style="9" customWidth="1"/>
    <col min="12301" max="12301" width="5.85546875" style="9" customWidth="1"/>
    <col min="12302" max="12302" width="13.5703125" style="9" customWidth="1"/>
    <col min="12303" max="12306" width="8" style="9" customWidth="1"/>
    <col min="12307" max="12307" width="25.140625" style="9" customWidth="1"/>
    <col min="12308" max="12308" width="6.5703125" style="9" customWidth="1"/>
    <col min="12309" max="12309" width="5.42578125" style="9" customWidth="1"/>
    <col min="12310" max="12310" width="15.5703125" style="9" customWidth="1"/>
    <col min="12311" max="12311" width="6.28515625" style="9" customWidth="1"/>
    <col min="12312" max="12312" width="12.5703125" style="9" customWidth="1"/>
    <col min="12313" max="12313" width="5" style="9" customWidth="1"/>
    <col min="12314" max="12314" width="18.7109375" style="9" customWidth="1"/>
    <col min="12315" max="12315" width="7.42578125" style="9" customWidth="1"/>
    <col min="12316" max="12316" width="17.85546875" style="9" customWidth="1"/>
    <col min="12317" max="12317" width="5.85546875" style="9" customWidth="1"/>
    <col min="12318" max="12318" width="15.7109375" style="9" customWidth="1"/>
    <col min="12319" max="12319" width="5.7109375" style="9" customWidth="1"/>
    <col min="12320" max="12321" width="12" style="9" customWidth="1"/>
    <col min="12322" max="12322" width="1.7109375" style="9" customWidth="1"/>
    <col min="12323" max="12323" width="3.5703125" style="9" customWidth="1"/>
    <col min="12324" max="12324" width="7.28515625" style="9" customWidth="1"/>
    <col min="12325" max="12526" width="11.42578125" style="9"/>
    <col min="12527" max="12527" width="12.140625" style="9" customWidth="1"/>
    <col min="12528" max="12528" width="23" style="9" customWidth="1"/>
    <col min="12529" max="12529" width="15.42578125" style="9" customWidth="1"/>
    <col min="12530" max="12530" width="32" style="9" customWidth="1"/>
    <col min="12531" max="12531" width="24.42578125" style="9" customWidth="1"/>
    <col min="12532" max="12532" width="17" style="9" customWidth="1"/>
    <col min="12533" max="12533" width="14.5703125" style="9" customWidth="1"/>
    <col min="12534" max="12534" width="10.5703125" style="9" customWidth="1"/>
    <col min="12535" max="12536" width="9.85546875" style="9" customWidth="1"/>
    <col min="12537" max="12537" width="5.28515625" style="9" customWidth="1"/>
    <col min="12538" max="12538" width="7.28515625" style="9" customWidth="1"/>
    <col min="12539" max="12539" width="10.140625" style="9" customWidth="1"/>
    <col min="12540" max="12540" width="10" style="9" customWidth="1"/>
    <col min="12541" max="12541" width="5.140625" style="9" customWidth="1"/>
    <col min="12542" max="12542" width="31" style="9" customWidth="1"/>
    <col min="12543" max="12543" width="11.42578125" style="9" customWidth="1"/>
    <col min="12544" max="12544" width="10.7109375" style="9" customWidth="1"/>
    <col min="12545" max="12547" width="5.42578125" style="9" customWidth="1"/>
    <col min="12548" max="12548" width="9.140625" style="9" customWidth="1"/>
    <col min="12549" max="12552" width="5.42578125" style="9" customWidth="1"/>
    <col min="12553" max="12553" width="10.28515625" style="9" customWidth="1"/>
    <col min="12554" max="12554" width="21.85546875" style="9" customWidth="1"/>
    <col min="12555" max="12555" width="3" style="9" customWidth="1"/>
    <col min="12556" max="12556" width="8.28515625" style="9" customWidth="1"/>
    <col min="12557" max="12557" width="5.85546875" style="9" customWidth="1"/>
    <col min="12558" max="12558" width="13.5703125" style="9" customWidth="1"/>
    <col min="12559" max="12562" width="8" style="9" customWidth="1"/>
    <col min="12563" max="12563" width="25.140625" style="9" customWidth="1"/>
    <col min="12564" max="12564" width="6.5703125" style="9" customWidth="1"/>
    <col min="12565" max="12565" width="5.42578125" style="9" customWidth="1"/>
    <col min="12566" max="12566" width="15.5703125" style="9" customWidth="1"/>
    <col min="12567" max="12567" width="6.28515625" style="9" customWidth="1"/>
    <col min="12568" max="12568" width="12.5703125" style="9" customWidth="1"/>
    <col min="12569" max="12569" width="5" style="9" customWidth="1"/>
    <col min="12570" max="12570" width="18.7109375" style="9" customWidth="1"/>
    <col min="12571" max="12571" width="7.42578125" style="9" customWidth="1"/>
    <col min="12572" max="12572" width="17.85546875" style="9" customWidth="1"/>
    <col min="12573" max="12573" width="5.85546875" style="9" customWidth="1"/>
    <col min="12574" max="12574" width="15.7109375" style="9" customWidth="1"/>
    <col min="12575" max="12575" width="5.7109375" style="9" customWidth="1"/>
    <col min="12576" max="12577" width="12" style="9" customWidth="1"/>
    <col min="12578" max="12578" width="1.7109375" style="9" customWidth="1"/>
    <col min="12579" max="12579" width="3.5703125" style="9" customWidth="1"/>
    <col min="12580" max="12580" width="7.28515625" style="9" customWidth="1"/>
    <col min="12581" max="12782" width="11.42578125" style="9"/>
    <col min="12783" max="12783" width="12.140625" style="9" customWidth="1"/>
    <col min="12784" max="12784" width="23" style="9" customWidth="1"/>
    <col min="12785" max="12785" width="15.42578125" style="9" customWidth="1"/>
    <col min="12786" max="12786" width="32" style="9" customWidth="1"/>
    <col min="12787" max="12787" width="24.42578125" style="9" customWidth="1"/>
    <col min="12788" max="12788" width="17" style="9" customWidth="1"/>
    <col min="12789" max="12789" width="14.5703125" style="9" customWidth="1"/>
    <col min="12790" max="12790" width="10.5703125" style="9" customWidth="1"/>
    <col min="12791" max="12792" width="9.85546875" style="9" customWidth="1"/>
    <col min="12793" max="12793" width="5.28515625" style="9" customWidth="1"/>
    <col min="12794" max="12794" width="7.28515625" style="9" customWidth="1"/>
    <col min="12795" max="12795" width="10.140625" style="9" customWidth="1"/>
    <col min="12796" max="12796" width="10" style="9" customWidth="1"/>
    <col min="12797" max="12797" width="5.140625" style="9" customWidth="1"/>
    <col min="12798" max="12798" width="31" style="9" customWidth="1"/>
    <col min="12799" max="12799" width="11.42578125" style="9" customWidth="1"/>
    <col min="12800" max="12800" width="10.7109375" style="9" customWidth="1"/>
    <col min="12801" max="12803" width="5.42578125" style="9" customWidth="1"/>
    <col min="12804" max="12804" width="9.140625" style="9" customWidth="1"/>
    <col min="12805" max="12808" width="5.42578125" style="9" customWidth="1"/>
    <col min="12809" max="12809" width="10.28515625" style="9" customWidth="1"/>
    <col min="12810" max="12810" width="21.85546875" style="9" customWidth="1"/>
    <col min="12811" max="12811" width="3" style="9" customWidth="1"/>
    <col min="12812" max="12812" width="8.28515625" style="9" customWidth="1"/>
    <col min="12813" max="12813" width="5.85546875" style="9" customWidth="1"/>
    <col min="12814" max="12814" width="13.5703125" style="9" customWidth="1"/>
    <col min="12815" max="12818" width="8" style="9" customWidth="1"/>
    <col min="12819" max="12819" width="25.140625" style="9" customWidth="1"/>
    <col min="12820" max="12820" width="6.5703125" style="9" customWidth="1"/>
    <col min="12821" max="12821" width="5.42578125" style="9" customWidth="1"/>
    <col min="12822" max="12822" width="15.5703125" style="9" customWidth="1"/>
    <col min="12823" max="12823" width="6.28515625" style="9" customWidth="1"/>
    <col min="12824" max="12824" width="12.5703125" style="9" customWidth="1"/>
    <col min="12825" max="12825" width="5" style="9" customWidth="1"/>
    <col min="12826" max="12826" width="18.7109375" style="9" customWidth="1"/>
    <col min="12827" max="12827" width="7.42578125" style="9" customWidth="1"/>
    <col min="12828" max="12828" width="17.85546875" style="9" customWidth="1"/>
    <col min="12829" max="12829" width="5.85546875" style="9" customWidth="1"/>
    <col min="12830" max="12830" width="15.7109375" style="9" customWidth="1"/>
    <col min="12831" max="12831" width="5.7109375" style="9" customWidth="1"/>
    <col min="12832" max="12833" width="12" style="9" customWidth="1"/>
    <col min="12834" max="12834" width="1.7109375" style="9" customWidth="1"/>
    <col min="12835" max="12835" width="3.5703125" style="9" customWidth="1"/>
    <col min="12836" max="12836" width="7.28515625" style="9" customWidth="1"/>
    <col min="12837" max="13038" width="11.42578125" style="9"/>
    <col min="13039" max="13039" width="12.140625" style="9" customWidth="1"/>
    <col min="13040" max="13040" width="23" style="9" customWidth="1"/>
    <col min="13041" max="13041" width="15.42578125" style="9" customWidth="1"/>
    <col min="13042" max="13042" width="32" style="9" customWidth="1"/>
    <col min="13043" max="13043" width="24.42578125" style="9" customWidth="1"/>
    <col min="13044" max="13044" width="17" style="9" customWidth="1"/>
    <col min="13045" max="13045" width="14.5703125" style="9" customWidth="1"/>
    <col min="13046" max="13046" width="10.5703125" style="9" customWidth="1"/>
    <col min="13047" max="13048" width="9.85546875" style="9" customWidth="1"/>
    <col min="13049" max="13049" width="5.28515625" style="9" customWidth="1"/>
    <col min="13050" max="13050" width="7.28515625" style="9" customWidth="1"/>
    <col min="13051" max="13051" width="10.140625" style="9" customWidth="1"/>
    <col min="13052" max="13052" width="10" style="9" customWidth="1"/>
    <col min="13053" max="13053" width="5.140625" style="9" customWidth="1"/>
    <col min="13054" max="13054" width="31" style="9" customWidth="1"/>
    <col min="13055" max="13055" width="11.42578125" style="9" customWidth="1"/>
    <col min="13056" max="13056" width="10.7109375" style="9" customWidth="1"/>
    <col min="13057" max="13059" width="5.42578125" style="9" customWidth="1"/>
    <col min="13060" max="13060" width="9.140625" style="9" customWidth="1"/>
    <col min="13061" max="13064" width="5.42578125" style="9" customWidth="1"/>
    <col min="13065" max="13065" width="10.28515625" style="9" customWidth="1"/>
    <col min="13066" max="13066" width="21.85546875" style="9" customWidth="1"/>
    <col min="13067" max="13067" width="3" style="9" customWidth="1"/>
    <col min="13068" max="13068" width="8.28515625" style="9" customWidth="1"/>
    <col min="13069" max="13069" width="5.85546875" style="9" customWidth="1"/>
    <col min="13070" max="13070" width="13.5703125" style="9" customWidth="1"/>
    <col min="13071" max="13074" width="8" style="9" customWidth="1"/>
    <col min="13075" max="13075" width="25.140625" style="9" customWidth="1"/>
    <col min="13076" max="13076" width="6.5703125" style="9" customWidth="1"/>
    <col min="13077" max="13077" width="5.42578125" style="9" customWidth="1"/>
    <col min="13078" max="13078" width="15.5703125" style="9" customWidth="1"/>
    <col min="13079" max="13079" width="6.28515625" style="9" customWidth="1"/>
    <col min="13080" max="13080" width="12.5703125" style="9" customWidth="1"/>
    <col min="13081" max="13081" width="5" style="9" customWidth="1"/>
    <col min="13082" max="13082" width="18.7109375" style="9" customWidth="1"/>
    <col min="13083" max="13083" width="7.42578125" style="9" customWidth="1"/>
    <col min="13084" max="13084" width="17.85546875" style="9" customWidth="1"/>
    <col min="13085" max="13085" width="5.85546875" style="9" customWidth="1"/>
    <col min="13086" max="13086" width="15.7109375" style="9" customWidth="1"/>
    <col min="13087" max="13087" width="5.7109375" style="9" customWidth="1"/>
    <col min="13088" max="13089" width="12" style="9" customWidth="1"/>
    <col min="13090" max="13090" width="1.7109375" style="9" customWidth="1"/>
    <col min="13091" max="13091" width="3.5703125" style="9" customWidth="1"/>
    <col min="13092" max="13092" width="7.28515625" style="9" customWidth="1"/>
    <col min="13093" max="13294" width="11.42578125" style="9"/>
    <col min="13295" max="13295" width="12.140625" style="9" customWidth="1"/>
    <col min="13296" max="13296" width="23" style="9" customWidth="1"/>
    <col min="13297" max="13297" width="15.42578125" style="9" customWidth="1"/>
    <col min="13298" max="13298" width="32" style="9" customWidth="1"/>
    <col min="13299" max="13299" width="24.42578125" style="9" customWidth="1"/>
    <col min="13300" max="13300" width="17" style="9" customWidth="1"/>
    <col min="13301" max="13301" width="14.5703125" style="9" customWidth="1"/>
    <col min="13302" max="13302" width="10.5703125" style="9" customWidth="1"/>
    <col min="13303" max="13304" width="9.85546875" style="9" customWidth="1"/>
    <col min="13305" max="13305" width="5.28515625" style="9" customWidth="1"/>
    <col min="13306" max="13306" width="7.28515625" style="9" customWidth="1"/>
    <col min="13307" max="13307" width="10.140625" style="9" customWidth="1"/>
    <col min="13308" max="13308" width="10" style="9" customWidth="1"/>
    <col min="13309" max="13309" width="5.140625" style="9" customWidth="1"/>
    <col min="13310" max="13310" width="31" style="9" customWidth="1"/>
    <col min="13311" max="13311" width="11.42578125" style="9" customWidth="1"/>
    <col min="13312" max="13312" width="10.7109375" style="9" customWidth="1"/>
    <col min="13313" max="13315" width="5.42578125" style="9" customWidth="1"/>
    <col min="13316" max="13316" width="9.140625" style="9" customWidth="1"/>
    <col min="13317" max="13320" width="5.42578125" style="9" customWidth="1"/>
    <col min="13321" max="13321" width="10.28515625" style="9" customWidth="1"/>
    <col min="13322" max="13322" width="21.85546875" style="9" customWidth="1"/>
    <col min="13323" max="13323" width="3" style="9" customWidth="1"/>
    <col min="13324" max="13324" width="8.28515625" style="9" customWidth="1"/>
    <col min="13325" max="13325" width="5.85546875" style="9" customWidth="1"/>
    <col min="13326" max="13326" width="13.5703125" style="9" customWidth="1"/>
    <col min="13327" max="13330" width="8" style="9" customWidth="1"/>
    <col min="13331" max="13331" width="25.140625" style="9" customWidth="1"/>
    <col min="13332" max="13332" width="6.5703125" style="9" customWidth="1"/>
    <col min="13333" max="13333" width="5.42578125" style="9" customWidth="1"/>
    <col min="13334" max="13334" width="15.5703125" style="9" customWidth="1"/>
    <col min="13335" max="13335" width="6.28515625" style="9" customWidth="1"/>
    <col min="13336" max="13336" width="12.5703125" style="9" customWidth="1"/>
    <col min="13337" max="13337" width="5" style="9" customWidth="1"/>
    <col min="13338" max="13338" width="18.7109375" style="9" customWidth="1"/>
    <col min="13339" max="13339" width="7.42578125" style="9" customWidth="1"/>
    <col min="13340" max="13340" width="17.85546875" style="9" customWidth="1"/>
    <col min="13341" max="13341" width="5.85546875" style="9" customWidth="1"/>
    <col min="13342" max="13342" width="15.7109375" style="9" customWidth="1"/>
    <col min="13343" max="13343" width="5.7109375" style="9" customWidth="1"/>
    <col min="13344" max="13345" width="12" style="9" customWidth="1"/>
    <col min="13346" max="13346" width="1.7109375" style="9" customWidth="1"/>
    <col min="13347" max="13347" width="3.5703125" style="9" customWidth="1"/>
    <col min="13348" max="13348" width="7.28515625" style="9" customWidth="1"/>
    <col min="13349" max="13550" width="11.42578125" style="9"/>
    <col min="13551" max="13551" width="12.140625" style="9" customWidth="1"/>
    <col min="13552" max="13552" width="23" style="9" customWidth="1"/>
    <col min="13553" max="13553" width="15.42578125" style="9" customWidth="1"/>
    <col min="13554" max="13554" width="32" style="9" customWidth="1"/>
    <col min="13555" max="13555" width="24.42578125" style="9" customWidth="1"/>
    <col min="13556" max="13556" width="17" style="9" customWidth="1"/>
    <col min="13557" max="13557" width="14.5703125" style="9" customWidth="1"/>
    <col min="13558" max="13558" width="10.5703125" style="9" customWidth="1"/>
    <col min="13559" max="13560" width="9.85546875" style="9" customWidth="1"/>
    <col min="13561" max="13561" width="5.28515625" style="9" customWidth="1"/>
    <col min="13562" max="13562" width="7.28515625" style="9" customWidth="1"/>
    <col min="13563" max="13563" width="10.140625" style="9" customWidth="1"/>
    <col min="13564" max="13564" width="10" style="9" customWidth="1"/>
    <col min="13565" max="13565" width="5.140625" style="9" customWidth="1"/>
    <col min="13566" max="13566" width="31" style="9" customWidth="1"/>
    <col min="13567" max="13567" width="11.42578125" style="9" customWidth="1"/>
    <col min="13568" max="13568" width="10.7109375" style="9" customWidth="1"/>
    <col min="13569" max="13571" width="5.42578125" style="9" customWidth="1"/>
    <col min="13572" max="13572" width="9.140625" style="9" customWidth="1"/>
    <col min="13573" max="13576" width="5.42578125" style="9" customWidth="1"/>
    <col min="13577" max="13577" width="10.28515625" style="9" customWidth="1"/>
    <col min="13578" max="13578" width="21.85546875" style="9" customWidth="1"/>
    <col min="13579" max="13579" width="3" style="9" customWidth="1"/>
    <col min="13580" max="13580" width="8.28515625" style="9" customWidth="1"/>
    <col min="13581" max="13581" width="5.85546875" style="9" customWidth="1"/>
    <col min="13582" max="13582" width="13.5703125" style="9" customWidth="1"/>
    <col min="13583" max="13586" width="8" style="9" customWidth="1"/>
    <col min="13587" max="13587" width="25.140625" style="9" customWidth="1"/>
    <col min="13588" max="13588" width="6.5703125" style="9" customWidth="1"/>
    <col min="13589" max="13589" width="5.42578125" style="9" customWidth="1"/>
    <col min="13590" max="13590" width="15.5703125" style="9" customWidth="1"/>
    <col min="13591" max="13591" width="6.28515625" style="9" customWidth="1"/>
    <col min="13592" max="13592" width="12.5703125" style="9" customWidth="1"/>
    <col min="13593" max="13593" width="5" style="9" customWidth="1"/>
    <col min="13594" max="13594" width="18.7109375" style="9" customWidth="1"/>
    <col min="13595" max="13595" width="7.42578125" style="9" customWidth="1"/>
    <col min="13596" max="13596" width="17.85546875" style="9" customWidth="1"/>
    <col min="13597" max="13597" width="5.85546875" style="9" customWidth="1"/>
    <col min="13598" max="13598" width="15.7109375" style="9" customWidth="1"/>
    <col min="13599" max="13599" width="5.7109375" style="9" customWidth="1"/>
    <col min="13600" max="13601" width="12" style="9" customWidth="1"/>
    <col min="13602" max="13602" width="1.7109375" style="9" customWidth="1"/>
    <col min="13603" max="13603" width="3.5703125" style="9" customWidth="1"/>
    <col min="13604" max="13604" width="7.28515625" style="9" customWidth="1"/>
    <col min="13605" max="13806" width="11.42578125" style="9"/>
    <col min="13807" max="13807" width="12.140625" style="9" customWidth="1"/>
    <col min="13808" max="13808" width="23" style="9" customWidth="1"/>
    <col min="13809" max="13809" width="15.42578125" style="9" customWidth="1"/>
    <col min="13810" max="13810" width="32" style="9" customWidth="1"/>
    <col min="13811" max="13811" width="24.42578125" style="9" customWidth="1"/>
    <col min="13812" max="13812" width="17" style="9" customWidth="1"/>
    <col min="13813" max="13813" width="14.5703125" style="9" customWidth="1"/>
    <col min="13814" max="13814" width="10.5703125" style="9" customWidth="1"/>
    <col min="13815" max="13816" width="9.85546875" style="9" customWidth="1"/>
    <col min="13817" max="13817" width="5.28515625" style="9" customWidth="1"/>
    <col min="13818" max="13818" width="7.28515625" style="9" customWidth="1"/>
    <col min="13819" max="13819" width="10.140625" style="9" customWidth="1"/>
    <col min="13820" max="13820" width="10" style="9" customWidth="1"/>
    <col min="13821" max="13821" width="5.140625" style="9" customWidth="1"/>
    <col min="13822" max="13822" width="31" style="9" customWidth="1"/>
    <col min="13823" max="13823" width="11.42578125" style="9" customWidth="1"/>
    <col min="13824" max="13824" width="10.7109375" style="9" customWidth="1"/>
    <col min="13825" max="13827" width="5.42578125" style="9" customWidth="1"/>
    <col min="13828" max="13828" width="9.140625" style="9" customWidth="1"/>
    <col min="13829" max="13832" width="5.42578125" style="9" customWidth="1"/>
    <col min="13833" max="13833" width="10.28515625" style="9" customWidth="1"/>
    <col min="13834" max="13834" width="21.85546875" style="9" customWidth="1"/>
    <col min="13835" max="13835" width="3" style="9" customWidth="1"/>
    <col min="13836" max="13836" width="8.28515625" style="9" customWidth="1"/>
    <col min="13837" max="13837" width="5.85546875" style="9" customWidth="1"/>
    <col min="13838" max="13838" width="13.5703125" style="9" customWidth="1"/>
    <col min="13839" max="13842" width="8" style="9" customWidth="1"/>
    <col min="13843" max="13843" width="25.140625" style="9" customWidth="1"/>
    <col min="13844" max="13844" width="6.5703125" style="9" customWidth="1"/>
    <col min="13845" max="13845" width="5.42578125" style="9" customWidth="1"/>
    <col min="13846" max="13846" width="15.5703125" style="9" customWidth="1"/>
    <col min="13847" max="13847" width="6.28515625" style="9" customWidth="1"/>
    <col min="13848" max="13848" width="12.5703125" style="9" customWidth="1"/>
    <col min="13849" max="13849" width="5" style="9" customWidth="1"/>
    <col min="13850" max="13850" width="18.7109375" style="9" customWidth="1"/>
    <col min="13851" max="13851" width="7.42578125" style="9" customWidth="1"/>
    <col min="13852" max="13852" width="17.85546875" style="9" customWidth="1"/>
    <col min="13853" max="13853" width="5.85546875" style="9" customWidth="1"/>
    <col min="13854" max="13854" width="15.7109375" style="9" customWidth="1"/>
    <col min="13855" max="13855" width="5.7109375" style="9" customWidth="1"/>
    <col min="13856" max="13857" width="12" style="9" customWidth="1"/>
    <col min="13858" max="13858" width="1.7109375" style="9" customWidth="1"/>
    <col min="13859" max="13859" width="3.5703125" style="9" customWidth="1"/>
    <col min="13860" max="13860" width="7.28515625" style="9" customWidth="1"/>
    <col min="13861" max="14062" width="11.42578125" style="9"/>
    <col min="14063" max="14063" width="12.140625" style="9" customWidth="1"/>
    <col min="14064" max="14064" width="23" style="9" customWidth="1"/>
    <col min="14065" max="14065" width="15.42578125" style="9" customWidth="1"/>
    <col min="14066" max="14066" width="32" style="9" customWidth="1"/>
    <col min="14067" max="14067" width="24.42578125" style="9" customWidth="1"/>
    <col min="14068" max="14068" width="17" style="9" customWidth="1"/>
    <col min="14069" max="14069" width="14.5703125" style="9" customWidth="1"/>
    <col min="14070" max="14070" width="10.5703125" style="9" customWidth="1"/>
    <col min="14071" max="14072" width="9.85546875" style="9" customWidth="1"/>
    <col min="14073" max="14073" width="5.28515625" style="9" customWidth="1"/>
    <col min="14074" max="14074" width="7.28515625" style="9" customWidth="1"/>
    <col min="14075" max="14075" width="10.140625" style="9" customWidth="1"/>
    <col min="14076" max="14076" width="10" style="9" customWidth="1"/>
    <col min="14077" max="14077" width="5.140625" style="9" customWidth="1"/>
    <col min="14078" max="14078" width="31" style="9" customWidth="1"/>
    <col min="14079" max="14079" width="11.42578125" style="9" customWidth="1"/>
    <col min="14080" max="14080" width="10.7109375" style="9" customWidth="1"/>
    <col min="14081" max="14083" width="5.42578125" style="9" customWidth="1"/>
    <col min="14084" max="14084" width="9.140625" style="9" customWidth="1"/>
    <col min="14085" max="14088" width="5.42578125" style="9" customWidth="1"/>
    <col min="14089" max="14089" width="10.28515625" style="9" customWidth="1"/>
    <col min="14090" max="14090" width="21.85546875" style="9" customWidth="1"/>
    <col min="14091" max="14091" width="3" style="9" customWidth="1"/>
    <col min="14092" max="14092" width="8.28515625" style="9" customWidth="1"/>
    <col min="14093" max="14093" width="5.85546875" style="9" customWidth="1"/>
    <col min="14094" max="14094" width="13.5703125" style="9" customWidth="1"/>
    <col min="14095" max="14098" width="8" style="9" customWidth="1"/>
    <col min="14099" max="14099" width="25.140625" style="9" customWidth="1"/>
    <col min="14100" max="14100" width="6.5703125" style="9" customWidth="1"/>
    <col min="14101" max="14101" width="5.42578125" style="9" customWidth="1"/>
    <col min="14102" max="14102" width="15.5703125" style="9" customWidth="1"/>
    <col min="14103" max="14103" width="6.28515625" style="9" customWidth="1"/>
    <col min="14104" max="14104" width="12.5703125" style="9" customWidth="1"/>
    <col min="14105" max="14105" width="5" style="9" customWidth="1"/>
    <col min="14106" max="14106" width="18.7109375" style="9" customWidth="1"/>
    <col min="14107" max="14107" width="7.42578125" style="9" customWidth="1"/>
    <col min="14108" max="14108" width="17.85546875" style="9" customWidth="1"/>
    <col min="14109" max="14109" width="5.85546875" style="9" customWidth="1"/>
    <col min="14110" max="14110" width="15.7109375" style="9" customWidth="1"/>
    <col min="14111" max="14111" width="5.7109375" style="9" customWidth="1"/>
    <col min="14112" max="14113" width="12" style="9" customWidth="1"/>
    <col min="14114" max="14114" width="1.7109375" style="9" customWidth="1"/>
    <col min="14115" max="14115" width="3.5703125" style="9" customWidth="1"/>
    <col min="14116" max="14116" width="7.28515625" style="9" customWidth="1"/>
    <col min="14117" max="14318" width="11.42578125" style="9"/>
    <col min="14319" max="14319" width="12.140625" style="9" customWidth="1"/>
    <col min="14320" max="14320" width="23" style="9" customWidth="1"/>
    <col min="14321" max="14321" width="15.42578125" style="9" customWidth="1"/>
    <col min="14322" max="14322" width="32" style="9" customWidth="1"/>
    <col min="14323" max="14323" width="24.42578125" style="9" customWidth="1"/>
    <col min="14324" max="14324" width="17" style="9" customWidth="1"/>
    <col min="14325" max="14325" width="14.5703125" style="9" customWidth="1"/>
    <col min="14326" max="14326" width="10.5703125" style="9" customWidth="1"/>
    <col min="14327" max="14328" width="9.85546875" style="9" customWidth="1"/>
    <col min="14329" max="14329" width="5.28515625" style="9" customWidth="1"/>
    <col min="14330" max="14330" width="7.28515625" style="9" customWidth="1"/>
    <col min="14331" max="14331" width="10.140625" style="9" customWidth="1"/>
    <col min="14332" max="14332" width="10" style="9" customWidth="1"/>
    <col min="14333" max="14333" width="5.140625" style="9" customWidth="1"/>
    <col min="14334" max="14334" width="31" style="9" customWidth="1"/>
    <col min="14335" max="14335" width="11.42578125" style="9" customWidth="1"/>
    <col min="14336" max="14336" width="10.7109375" style="9" customWidth="1"/>
    <col min="14337" max="14339" width="5.42578125" style="9" customWidth="1"/>
    <col min="14340" max="14340" width="9.140625" style="9" customWidth="1"/>
    <col min="14341" max="14344" width="5.42578125" style="9" customWidth="1"/>
    <col min="14345" max="14345" width="10.28515625" style="9" customWidth="1"/>
    <col min="14346" max="14346" width="21.85546875" style="9" customWidth="1"/>
    <col min="14347" max="14347" width="3" style="9" customWidth="1"/>
    <col min="14348" max="14348" width="8.28515625" style="9" customWidth="1"/>
    <col min="14349" max="14349" width="5.85546875" style="9" customWidth="1"/>
    <col min="14350" max="14350" width="13.5703125" style="9" customWidth="1"/>
    <col min="14351" max="14354" width="8" style="9" customWidth="1"/>
    <col min="14355" max="14355" width="25.140625" style="9" customWidth="1"/>
    <col min="14356" max="14356" width="6.5703125" style="9" customWidth="1"/>
    <col min="14357" max="14357" width="5.42578125" style="9" customWidth="1"/>
    <col min="14358" max="14358" width="15.5703125" style="9" customWidth="1"/>
    <col min="14359" max="14359" width="6.28515625" style="9" customWidth="1"/>
    <col min="14360" max="14360" width="12.5703125" style="9" customWidth="1"/>
    <col min="14361" max="14361" width="5" style="9" customWidth="1"/>
    <col min="14362" max="14362" width="18.7109375" style="9" customWidth="1"/>
    <col min="14363" max="14363" width="7.42578125" style="9" customWidth="1"/>
    <col min="14364" max="14364" width="17.85546875" style="9" customWidth="1"/>
    <col min="14365" max="14365" width="5.85546875" style="9" customWidth="1"/>
    <col min="14366" max="14366" width="15.7109375" style="9" customWidth="1"/>
    <col min="14367" max="14367" width="5.7109375" style="9" customWidth="1"/>
    <col min="14368" max="14369" width="12" style="9" customWidth="1"/>
    <col min="14370" max="14370" width="1.7109375" style="9" customWidth="1"/>
    <col min="14371" max="14371" width="3.5703125" style="9" customWidth="1"/>
    <col min="14372" max="14372" width="7.28515625" style="9" customWidth="1"/>
    <col min="14373" max="14574" width="11.42578125" style="9"/>
    <col min="14575" max="14575" width="12.140625" style="9" customWidth="1"/>
    <col min="14576" max="14576" width="23" style="9" customWidth="1"/>
    <col min="14577" max="14577" width="15.42578125" style="9" customWidth="1"/>
    <col min="14578" max="14578" width="32" style="9" customWidth="1"/>
    <col min="14579" max="14579" width="24.42578125" style="9" customWidth="1"/>
    <col min="14580" max="14580" width="17" style="9" customWidth="1"/>
    <col min="14581" max="14581" width="14.5703125" style="9" customWidth="1"/>
    <col min="14582" max="14582" width="10.5703125" style="9" customWidth="1"/>
    <col min="14583" max="14584" width="9.85546875" style="9" customWidth="1"/>
    <col min="14585" max="14585" width="5.28515625" style="9" customWidth="1"/>
    <col min="14586" max="14586" width="7.28515625" style="9" customWidth="1"/>
    <col min="14587" max="14587" width="10.140625" style="9" customWidth="1"/>
    <col min="14588" max="14588" width="10" style="9" customWidth="1"/>
    <col min="14589" max="14589" width="5.140625" style="9" customWidth="1"/>
    <col min="14590" max="14590" width="31" style="9" customWidth="1"/>
    <col min="14591" max="14591" width="11.42578125" style="9" customWidth="1"/>
    <col min="14592" max="14592" width="10.7109375" style="9" customWidth="1"/>
    <col min="14593" max="14595" width="5.42578125" style="9" customWidth="1"/>
    <col min="14596" max="14596" width="9.140625" style="9" customWidth="1"/>
    <col min="14597" max="14600" width="5.42578125" style="9" customWidth="1"/>
    <col min="14601" max="14601" width="10.28515625" style="9" customWidth="1"/>
    <col min="14602" max="14602" width="21.85546875" style="9" customWidth="1"/>
    <col min="14603" max="14603" width="3" style="9" customWidth="1"/>
    <col min="14604" max="14604" width="8.28515625" style="9" customWidth="1"/>
    <col min="14605" max="14605" width="5.85546875" style="9" customWidth="1"/>
    <col min="14606" max="14606" width="13.5703125" style="9" customWidth="1"/>
    <col min="14607" max="14610" width="8" style="9" customWidth="1"/>
    <col min="14611" max="14611" width="25.140625" style="9" customWidth="1"/>
    <col min="14612" max="14612" width="6.5703125" style="9" customWidth="1"/>
    <col min="14613" max="14613" width="5.42578125" style="9" customWidth="1"/>
    <col min="14614" max="14614" width="15.5703125" style="9" customWidth="1"/>
    <col min="14615" max="14615" width="6.28515625" style="9" customWidth="1"/>
    <col min="14616" max="14616" width="12.5703125" style="9" customWidth="1"/>
    <col min="14617" max="14617" width="5" style="9" customWidth="1"/>
    <col min="14618" max="14618" width="18.7109375" style="9" customWidth="1"/>
    <col min="14619" max="14619" width="7.42578125" style="9" customWidth="1"/>
    <col min="14620" max="14620" width="17.85546875" style="9" customWidth="1"/>
    <col min="14621" max="14621" width="5.85546875" style="9" customWidth="1"/>
    <col min="14622" max="14622" width="15.7109375" style="9" customWidth="1"/>
    <col min="14623" max="14623" width="5.7109375" style="9" customWidth="1"/>
    <col min="14624" max="14625" width="12" style="9" customWidth="1"/>
    <col min="14626" max="14626" width="1.7109375" style="9" customWidth="1"/>
    <col min="14627" max="14627" width="3.5703125" style="9" customWidth="1"/>
    <col min="14628" max="14628" width="7.28515625" style="9" customWidth="1"/>
    <col min="14629" max="14830" width="11.42578125" style="9"/>
    <col min="14831" max="14831" width="12.140625" style="9" customWidth="1"/>
    <col min="14832" max="14832" width="23" style="9" customWidth="1"/>
    <col min="14833" max="14833" width="15.42578125" style="9" customWidth="1"/>
    <col min="14834" max="14834" width="32" style="9" customWidth="1"/>
    <col min="14835" max="14835" width="24.42578125" style="9" customWidth="1"/>
    <col min="14836" max="14836" width="17" style="9" customWidth="1"/>
    <col min="14837" max="14837" width="14.5703125" style="9" customWidth="1"/>
    <col min="14838" max="14838" width="10.5703125" style="9" customWidth="1"/>
    <col min="14839" max="14840" width="9.85546875" style="9" customWidth="1"/>
    <col min="14841" max="14841" width="5.28515625" style="9" customWidth="1"/>
    <col min="14842" max="14842" width="7.28515625" style="9" customWidth="1"/>
    <col min="14843" max="14843" width="10.140625" style="9" customWidth="1"/>
    <col min="14844" max="14844" width="10" style="9" customWidth="1"/>
    <col min="14845" max="14845" width="5.140625" style="9" customWidth="1"/>
    <col min="14846" max="14846" width="31" style="9" customWidth="1"/>
    <col min="14847" max="14847" width="11.42578125" style="9" customWidth="1"/>
    <col min="14848" max="14848" width="10.7109375" style="9" customWidth="1"/>
    <col min="14849" max="14851" width="5.42578125" style="9" customWidth="1"/>
    <col min="14852" max="14852" width="9.140625" style="9" customWidth="1"/>
    <col min="14853" max="14856" width="5.42578125" style="9" customWidth="1"/>
    <col min="14857" max="14857" width="10.28515625" style="9" customWidth="1"/>
    <col min="14858" max="14858" width="21.85546875" style="9" customWidth="1"/>
    <col min="14859" max="14859" width="3" style="9" customWidth="1"/>
    <col min="14860" max="14860" width="8.28515625" style="9" customWidth="1"/>
    <col min="14861" max="14861" width="5.85546875" style="9" customWidth="1"/>
    <col min="14862" max="14862" width="13.5703125" style="9" customWidth="1"/>
    <col min="14863" max="14866" width="8" style="9" customWidth="1"/>
    <col min="14867" max="14867" width="25.140625" style="9" customWidth="1"/>
    <col min="14868" max="14868" width="6.5703125" style="9" customWidth="1"/>
    <col min="14869" max="14869" width="5.42578125" style="9" customWidth="1"/>
    <col min="14870" max="14870" width="15.5703125" style="9" customWidth="1"/>
    <col min="14871" max="14871" width="6.28515625" style="9" customWidth="1"/>
    <col min="14872" max="14872" width="12.5703125" style="9" customWidth="1"/>
    <col min="14873" max="14873" width="5" style="9" customWidth="1"/>
    <col min="14874" max="14874" width="18.7109375" style="9" customWidth="1"/>
    <col min="14875" max="14875" width="7.42578125" style="9" customWidth="1"/>
    <col min="14876" max="14876" width="17.85546875" style="9" customWidth="1"/>
    <col min="14877" max="14877" width="5.85546875" style="9" customWidth="1"/>
    <col min="14878" max="14878" width="15.7109375" style="9" customWidth="1"/>
    <col min="14879" max="14879" width="5.7109375" style="9" customWidth="1"/>
    <col min="14880" max="14881" width="12" style="9" customWidth="1"/>
    <col min="14882" max="14882" width="1.7109375" style="9" customWidth="1"/>
    <col min="14883" max="14883" width="3.5703125" style="9" customWidth="1"/>
    <col min="14884" max="14884" width="7.28515625" style="9" customWidth="1"/>
    <col min="14885" max="15086" width="11.42578125" style="9"/>
    <col min="15087" max="15087" width="12.140625" style="9" customWidth="1"/>
    <col min="15088" max="15088" width="23" style="9" customWidth="1"/>
    <col min="15089" max="15089" width="15.42578125" style="9" customWidth="1"/>
    <col min="15090" max="15090" width="32" style="9" customWidth="1"/>
    <col min="15091" max="15091" width="24.42578125" style="9" customWidth="1"/>
    <col min="15092" max="15092" width="17" style="9" customWidth="1"/>
    <col min="15093" max="15093" width="14.5703125" style="9" customWidth="1"/>
    <col min="15094" max="15094" width="10.5703125" style="9" customWidth="1"/>
    <col min="15095" max="15096" width="9.85546875" style="9" customWidth="1"/>
    <col min="15097" max="15097" width="5.28515625" style="9" customWidth="1"/>
    <col min="15098" max="15098" width="7.28515625" style="9" customWidth="1"/>
    <col min="15099" max="15099" width="10.140625" style="9" customWidth="1"/>
    <col min="15100" max="15100" width="10" style="9" customWidth="1"/>
    <col min="15101" max="15101" width="5.140625" style="9" customWidth="1"/>
    <col min="15102" max="15102" width="31" style="9" customWidth="1"/>
    <col min="15103" max="15103" width="11.42578125" style="9" customWidth="1"/>
    <col min="15104" max="15104" width="10.7109375" style="9" customWidth="1"/>
    <col min="15105" max="15107" width="5.42578125" style="9" customWidth="1"/>
    <col min="15108" max="15108" width="9.140625" style="9" customWidth="1"/>
    <col min="15109" max="15112" width="5.42578125" style="9" customWidth="1"/>
    <col min="15113" max="15113" width="10.28515625" style="9" customWidth="1"/>
    <col min="15114" max="15114" width="21.85546875" style="9" customWidth="1"/>
    <col min="15115" max="15115" width="3" style="9" customWidth="1"/>
    <col min="15116" max="15116" width="8.28515625" style="9" customWidth="1"/>
    <col min="15117" max="15117" width="5.85546875" style="9" customWidth="1"/>
    <col min="15118" max="15118" width="13.5703125" style="9" customWidth="1"/>
    <col min="15119" max="15122" width="8" style="9" customWidth="1"/>
    <col min="15123" max="15123" width="25.140625" style="9" customWidth="1"/>
    <col min="15124" max="15124" width="6.5703125" style="9" customWidth="1"/>
    <col min="15125" max="15125" width="5.42578125" style="9" customWidth="1"/>
    <col min="15126" max="15126" width="15.5703125" style="9" customWidth="1"/>
    <col min="15127" max="15127" width="6.28515625" style="9" customWidth="1"/>
    <col min="15128" max="15128" width="12.5703125" style="9" customWidth="1"/>
    <col min="15129" max="15129" width="5" style="9" customWidth="1"/>
    <col min="15130" max="15130" width="18.7109375" style="9" customWidth="1"/>
    <col min="15131" max="15131" width="7.42578125" style="9" customWidth="1"/>
    <col min="15132" max="15132" width="17.85546875" style="9" customWidth="1"/>
    <col min="15133" max="15133" width="5.85546875" style="9" customWidth="1"/>
    <col min="15134" max="15134" width="15.7109375" style="9" customWidth="1"/>
    <col min="15135" max="15135" width="5.7109375" style="9" customWidth="1"/>
    <col min="15136" max="15137" width="12" style="9" customWidth="1"/>
    <col min="15138" max="15138" width="1.7109375" style="9" customWidth="1"/>
    <col min="15139" max="15139" width="3.5703125" style="9" customWidth="1"/>
    <col min="15140" max="15140" width="7.28515625" style="9" customWidth="1"/>
    <col min="15141" max="15342" width="11.42578125" style="9"/>
    <col min="15343" max="15343" width="12.140625" style="9" customWidth="1"/>
    <col min="15344" max="15344" width="23" style="9" customWidth="1"/>
    <col min="15345" max="15345" width="15.42578125" style="9" customWidth="1"/>
    <col min="15346" max="15346" width="32" style="9" customWidth="1"/>
    <col min="15347" max="15347" width="24.42578125" style="9" customWidth="1"/>
    <col min="15348" max="15348" width="17" style="9" customWidth="1"/>
    <col min="15349" max="15349" width="14.5703125" style="9" customWidth="1"/>
    <col min="15350" max="15350" width="10.5703125" style="9" customWidth="1"/>
    <col min="15351" max="15352" width="9.85546875" style="9" customWidth="1"/>
    <col min="15353" max="15353" width="5.28515625" style="9" customWidth="1"/>
    <col min="15354" max="15354" width="7.28515625" style="9" customWidth="1"/>
    <col min="15355" max="15355" width="10.140625" style="9" customWidth="1"/>
    <col min="15356" max="15356" width="10" style="9" customWidth="1"/>
    <col min="15357" max="15357" width="5.140625" style="9" customWidth="1"/>
    <col min="15358" max="15358" width="31" style="9" customWidth="1"/>
    <col min="15359" max="15359" width="11.42578125" style="9" customWidth="1"/>
    <col min="15360" max="15360" width="10.7109375" style="9" customWidth="1"/>
    <col min="15361" max="15363" width="5.42578125" style="9" customWidth="1"/>
    <col min="15364" max="15364" width="9.140625" style="9" customWidth="1"/>
    <col min="15365" max="15368" width="5.42578125" style="9" customWidth="1"/>
    <col min="15369" max="15369" width="10.28515625" style="9" customWidth="1"/>
    <col min="15370" max="15370" width="21.85546875" style="9" customWidth="1"/>
    <col min="15371" max="15371" width="3" style="9" customWidth="1"/>
    <col min="15372" max="15372" width="8.28515625" style="9" customWidth="1"/>
    <col min="15373" max="15373" width="5.85546875" style="9" customWidth="1"/>
    <col min="15374" max="15374" width="13.5703125" style="9" customWidth="1"/>
    <col min="15375" max="15378" width="8" style="9" customWidth="1"/>
    <col min="15379" max="15379" width="25.140625" style="9" customWidth="1"/>
    <col min="15380" max="15380" width="6.5703125" style="9" customWidth="1"/>
    <col min="15381" max="15381" width="5.42578125" style="9" customWidth="1"/>
    <col min="15382" max="15382" width="15.5703125" style="9" customWidth="1"/>
    <col min="15383" max="15383" width="6.28515625" style="9" customWidth="1"/>
    <col min="15384" max="15384" width="12.5703125" style="9" customWidth="1"/>
    <col min="15385" max="15385" width="5" style="9" customWidth="1"/>
    <col min="15386" max="15386" width="18.7109375" style="9" customWidth="1"/>
    <col min="15387" max="15387" width="7.42578125" style="9" customWidth="1"/>
    <col min="15388" max="15388" width="17.85546875" style="9" customWidth="1"/>
    <col min="15389" max="15389" width="5.85546875" style="9" customWidth="1"/>
    <col min="15390" max="15390" width="15.7109375" style="9" customWidth="1"/>
    <col min="15391" max="15391" width="5.7109375" style="9" customWidth="1"/>
    <col min="15392" max="15393" width="12" style="9" customWidth="1"/>
    <col min="15394" max="15394" width="1.7109375" style="9" customWidth="1"/>
    <col min="15395" max="15395" width="3.5703125" style="9" customWidth="1"/>
    <col min="15396" max="15396" width="7.28515625" style="9" customWidth="1"/>
    <col min="15397" max="15598" width="11.42578125" style="9"/>
    <col min="15599" max="15599" width="12.140625" style="9" customWidth="1"/>
    <col min="15600" max="15600" width="23" style="9" customWidth="1"/>
    <col min="15601" max="15601" width="15.42578125" style="9" customWidth="1"/>
    <col min="15602" max="15602" width="32" style="9" customWidth="1"/>
    <col min="15603" max="15603" width="24.42578125" style="9" customWidth="1"/>
    <col min="15604" max="15604" width="17" style="9" customWidth="1"/>
    <col min="15605" max="15605" width="14.5703125" style="9" customWidth="1"/>
    <col min="15606" max="15606" width="10.5703125" style="9" customWidth="1"/>
    <col min="15607" max="15608" width="9.85546875" style="9" customWidth="1"/>
    <col min="15609" max="15609" width="5.28515625" style="9" customWidth="1"/>
    <col min="15610" max="15610" width="7.28515625" style="9" customWidth="1"/>
    <col min="15611" max="15611" width="10.140625" style="9" customWidth="1"/>
    <col min="15612" max="15612" width="10" style="9" customWidth="1"/>
    <col min="15613" max="15613" width="5.140625" style="9" customWidth="1"/>
    <col min="15614" max="15614" width="31" style="9" customWidth="1"/>
    <col min="15615" max="15615" width="11.42578125" style="9" customWidth="1"/>
    <col min="15616" max="15616" width="10.7109375" style="9" customWidth="1"/>
    <col min="15617" max="15619" width="5.42578125" style="9" customWidth="1"/>
    <col min="15620" max="15620" width="9.140625" style="9" customWidth="1"/>
    <col min="15621" max="15624" width="5.42578125" style="9" customWidth="1"/>
    <col min="15625" max="15625" width="10.28515625" style="9" customWidth="1"/>
    <col min="15626" max="15626" width="21.85546875" style="9" customWidth="1"/>
    <col min="15627" max="15627" width="3" style="9" customWidth="1"/>
    <col min="15628" max="15628" width="8.28515625" style="9" customWidth="1"/>
    <col min="15629" max="15629" width="5.85546875" style="9" customWidth="1"/>
    <col min="15630" max="15630" width="13.5703125" style="9" customWidth="1"/>
    <col min="15631" max="15634" width="8" style="9" customWidth="1"/>
    <col min="15635" max="15635" width="25.140625" style="9" customWidth="1"/>
    <col min="15636" max="15636" width="6.5703125" style="9" customWidth="1"/>
    <col min="15637" max="15637" width="5.42578125" style="9" customWidth="1"/>
    <col min="15638" max="15638" width="15.5703125" style="9" customWidth="1"/>
    <col min="15639" max="15639" width="6.28515625" style="9" customWidth="1"/>
    <col min="15640" max="15640" width="12.5703125" style="9" customWidth="1"/>
    <col min="15641" max="15641" width="5" style="9" customWidth="1"/>
    <col min="15642" max="15642" width="18.7109375" style="9" customWidth="1"/>
    <col min="15643" max="15643" width="7.42578125" style="9" customWidth="1"/>
    <col min="15644" max="15644" width="17.85546875" style="9" customWidth="1"/>
    <col min="15645" max="15645" width="5.85546875" style="9" customWidth="1"/>
    <col min="15646" max="15646" width="15.7109375" style="9" customWidth="1"/>
    <col min="15647" max="15647" width="5.7109375" style="9" customWidth="1"/>
    <col min="15648" max="15649" width="12" style="9" customWidth="1"/>
    <col min="15650" max="15650" width="1.7109375" style="9" customWidth="1"/>
    <col min="15651" max="15651" width="3.5703125" style="9" customWidth="1"/>
    <col min="15652" max="15652" width="7.28515625" style="9" customWidth="1"/>
    <col min="15653" max="15854" width="11.42578125" style="9"/>
    <col min="15855" max="15855" width="12.140625" style="9" customWidth="1"/>
    <col min="15856" max="15856" width="23" style="9" customWidth="1"/>
    <col min="15857" max="15857" width="15.42578125" style="9" customWidth="1"/>
    <col min="15858" max="15858" width="32" style="9" customWidth="1"/>
    <col min="15859" max="15859" width="24.42578125" style="9" customWidth="1"/>
    <col min="15860" max="15860" width="17" style="9" customWidth="1"/>
    <col min="15861" max="15861" width="14.5703125" style="9" customWidth="1"/>
    <col min="15862" max="15862" width="10.5703125" style="9" customWidth="1"/>
    <col min="15863" max="15864" width="9.85546875" style="9" customWidth="1"/>
    <col min="15865" max="15865" width="5.28515625" style="9" customWidth="1"/>
    <col min="15866" max="15866" width="7.28515625" style="9" customWidth="1"/>
    <col min="15867" max="15867" width="10.140625" style="9" customWidth="1"/>
    <col min="15868" max="15868" width="10" style="9" customWidth="1"/>
    <col min="15869" max="15869" width="5.140625" style="9" customWidth="1"/>
    <col min="15870" max="15870" width="31" style="9" customWidth="1"/>
    <col min="15871" max="15871" width="11.42578125" style="9" customWidth="1"/>
    <col min="15872" max="15872" width="10.7109375" style="9" customWidth="1"/>
    <col min="15873" max="15875" width="5.42578125" style="9" customWidth="1"/>
    <col min="15876" max="15876" width="9.140625" style="9" customWidth="1"/>
    <col min="15877" max="15880" width="5.42578125" style="9" customWidth="1"/>
    <col min="15881" max="15881" width="10.28515625" style="9" customWidth="1"/>
    <col min="15882" max="15882" width="21.85546875" style="9" customWidth="1"/>
    <col min="15883" max="15883" width="3" style="9" customWidth="1"/>
    <col min="15884" max="15884" width="8.28515625" style="9" customWidth="1"/>
    <col min="15885" max="15885" width="5.85546875" style="9" customWidth="1"/>
    <col min="15886" max="15886" width="13.5703125" style="9" customWidth="1"/>
    <col min="15887" max="15890" width="8" style="9" customWidth="1"/>
    <col min="15891" max="15891" width="25.140625" style="9" customWidth="1"/>
    <col min="15892" max="15892" width="6.5703125" style="9" customWidth="1"/>
    <col min="15893" max="15893" width="5.42578125" style="9" customWidth="1"/>
    <col min="15894" max="15894" width="15.5703125" style="9" customWidth="1"/>
    <col min="15895" max="15895" width="6.28515625" style="9" customWidth="1"/>
    <col min="15896" max="15896" width="12.5703125" style="9" customWidth="1"/>
    <col min="15897" max="15897" width="5" style="9" customWidth="1"/>
    <col min="15898" max="15898" width="18.7109375" style="9" customWidth="1"/>
    <col min="15899" max="15899" width="7.42578125" style="9" customWidth="1"/>
    <col min="15900" max="15900" width="17.85546875" style="9" customWidth="1"/>
    <col min="15901" max="15901" width="5.85546875" style="9" customWidth="1"/>
    <col min="15902" max="15902" width="15.7109375" style="9" customWidth="1"/>
    <col min="15903" max="15903" width="5.7109375" style="9" customWidth="1"/>
    <col min="15904" max="15905" width="12" style="9" customWidth="1"/>
    <col min="15906" max="15906" width="1.7109375" style="9" customWidth="1"/>
    <col min="15907" max="15907" width="3.5703125" style="9" customWidth="1"/>
    <col min="15908" max="15908" width="7.28515625" style="9" customWidth="1"/>
    <col min="15909" max="16110" width="11.42578125" style="9"/>
    <col min="16111" max="16111" width="12.140625" style="9" customWidth="1"/>
    <col min="16112" max="16112" width="23" style="9" customWidth="1"/>
    <col min="16113" max="16113" width="15.42578125" style="9" customWidth="1"/>
    <col min="16114" max="16114" width="32" style="9" customWidth="1"/>
    <col min="16115" max="16115" width="24.42578125" style="9" customWidth="1"/>
    <col min="16116" max="16116" width="17" style="9" customWidth="1"/>
    <col min="16117" max="16117" width="14.5703125" style="9" customWidth="1"/>
    <col min="16118" max="16118" width="10.5703125" style="9" customWidth="1"/>
    <col min="16119" max="16120" width="9.85546875" style="9" customWidth="1"/>
    <col min="16121" max="16121" width="5.28515625" style="9" customWidth="1"/>
    <col min="16122" max="16122" width="7.28515625" style="9" customWidth="1"/>
    <col min="16123" max="16123" width="10.140625" style="9" customWidth="1"/>
    <col min="16124" max="16124" width="10" style="9" customWidth="1"/>
    <col min="16125" max="16125" width="5.140625" style="9" customWidth="1"/>
    <col min="16126" max="16126" width="31" style="9" customWidth="1"/>
    <col min="16127" max="16127" width="11.42578125" style="9" customWidth="1"/>
    <col min="16128" max="16128" width="10.7109375" style="9" customWidth="1"/>
    <col min="16129" max="16131" width="5.42578125" style="9" customWidth="1"/>
    <col min="16132" max="16132" width="9.140625" style="9" customWidth="1"/>
    <col min="16133" max="16136" width="5.42578125" style="9" customWidth="1"/>
    <col min="16137" max="16137" width="10.28515625" style="9" customWidth="1"/>
    <col min="16138" max="16138" width="21.85546875" style="9" customWidth="1"/>
    <col min="16139" max="16139" width="3" style="9" customWidth="1"/>
    <col min="16140" max="16140" width="8.28515625" style="9" customWidth="1"/>
    <col min="16141" max="16141" width="5.85546875" style="9" customWidth="1"/>
    <col min="16142" max="16142" width="13.5703125" style="9" customWidth="1"/>
    <col min="16143" max="16146" width="8" style="9" customWidth="1"/>
    <col min="16147" max="16147" width="25.140625" style="9" customWidth="1"/>
    <col min="16148" max="16148" width="6.5703125" style="9" customWidth="1"/>
    <col min="16149" max="16149" width="5.42578125" style="9" customWidth="1"/>
    <col min="16150" max="16150" width="15.5703125" style="9" customWidth="1"/>
    <col min="16151" max="16151" width="6.28515625" style="9" customWidth="1"/>
    <col min="16152" max="16152" width="12.5703125" style="9" customWidth="1"/>
    <col min="16153" max="16153" width="5" style="9" customWidth="1"/>
    <col min="16154" max="16154" width="18.7109375" style="9" customWidth="1"/>
    <col min="16155" max="16155" width="7.42578125" style="9" customWidth="1"/>
    <col min="16156" max="16156" width="17.85546875" style="9" customWidth="1"/>
    <col min="16157" max="16157" width="5.85546875" style="9" customWidth="1"/>
    <col min="16158" max="16158" width="15.7109375" style="9" customWidth="1"/>
    <col min="16159" max="16159" width="5.7109375" style="9" customWidth="1"/>
    <col min="16160" max="16161" width="12" style="9" customWidth="1"/>
    <col min="16162" max="16162" width="1.7109375" style="9" customWidth="1"/>
    <col min="16163" max="16163" width="3.5703125" style="9" customWidth="1"/>
    <col min="16164" max="16164" width="7.28515625" style="9" customWidth="1"/>
    <col min="16165" max="16384" width="11.42578125" style="9"/>
  </cols>
  <sheetData>
    <row r="1" spans="1:63" ht="15.75" x14ac:dyDescent="0.25">
      <c r="E1" s="60"/>
      <c r="F1" s="61"/>
      <c r="G1" s="62"/>
      <c r="N1" s="63"/>
    </row>
    <row r="2" spans="1:63" x14ac:dyDescent="0.2">
      <c r="A2" s="64" t="s">
        <v>157</v>
      </c>
      <c r="B2" s="65"/>
      <c r="C2" s="66"/>
      <c r="E2" s="9"/>
      <c r="F2" s="65"/>
      <c r="G2" s="65"/>
      <c r="H2" s="65"/>
      <c r="I2" s="67"/>
      <c r="J2" s="67"/>
      <c r="K2" s="68"/>
      <c r="L2" s="68"/>
      <c r="M2" s="69" t="s">
        <v>158</v>
      </c>
      <c r="N2" s="70"/>
      <c r="O2" s="71"/>
      <c r="P2" s="71"/>
      <c r="Q2" s="71"/>
      <c r="R2" s="71"/>
      <c r="S2" s="71"/>
      <c r="T2" s="71"/>
      <c r="U2" s="71"/>
      <c r="V2" s="71"/>
      <c r="W2" s="71"/>
      <c r="Y2" s="72" t="s">
        <v>159</v>
      </c>
      <c r="Z2" s="73"/>
      <c r="AA2" s="74"/>
    </row>
    <row r="3" spans="1:63" x14ac:dyDescent="0.2">
      <c r="A3" s="75" t="s">
        <v>160</v>
      </c>
      <c r="B3" s="76">
        <v>500</v>
      </c>
      <c r="C3" s="9"/>
      <c r="D3" s="65"/>
      <c r="E3" s="77" t="s">
        <v>161</v>
      </c>
      <c r="F3" s="65"/>
      <c r="G3" s="65"/>
      <c r="H3" s="65"/>
      <c r="I3" s="65"/>
      <c r="J3" s="65"/>
      <c r="K3" s="68"/>
      <c r="L3" s="68"/>
      <c r="M3" s="78" t="s">
        <v>162</v>
      </c>
      <c r="N3" s="79"/>
      <c r="Z3" s="73"/>
      <c r="AA3" s="74"/>
    </row>
    <row r="4" spans="1:63" x14ac:dyDescent="0.2">
      <c r="A4" s="9"/>
      <c r="B4" s="9"/>
      <c r="C4" s="9"/>
      <c r="D4" s="7" t="s">
        <v>163</v>
      </c>
      <c r="E4" s="76">
        <v>3</v>
      </c>
      <c r="F4" s="17" t="s">
        <v>164</v>
      </c>
      <c r="G4" s="80">
        <f>IF(E4=3,2.68%,IF(E4=4,3.36%,IF(E4=5,4.05%,IF(E4=6,4.73%,IF(E4=9,6.81%,IF(E4=10,7.5%,IF(E4=12,8.91%,"INCORRECTO")))))))</f>
        <v>2.6800000000000001E-2</v>
      </c>
      <c r="H4" s="81"/>
      <c r="I4" s="67"/>
      <c r="J4" s="67"/>
      <c r="K4" s="68"/>
      <c r="L4" s="65"/>
      <c r="M4" s="82" t="s">
        <v>165</v>
      </c>
      <c r="N4" s="17"/>
      <c r="Z4" s="73"/>
      <c r="AA4" s="74"/>
    </row>
    <row r="5" spans="1:63" x14ac:dyDescent="0.2">
      <c r="B5" s="77" t="s">
        <v>166</v>
      </c>
      <c r="C5" s="9"/>
      <c r="D5" s="9"/>
      <c r="E5" s="9"/>
      <c r="F5" s="9"/>
      <c r="G5" s="9"/>
      <c r="H5" s="9"/>
      <c r="I5" s="65"/>
      <c r="J5" s="65"/>
      <c r="K5" s="68"/>
      <c r="L5" s="68"/>
      <c r="M5" s="83" t="s">
        <v>167</v>
      </c>
      <c r="N5" s="68"/>
      <c r="Z5" s="73"/>
      <c r="AA5" s="74"/>
    </row>
    <row r="6" spans="1:63" x14ac:dyDescent="0.2">
      <c r="A6" s="84" t="s">
        <v>168</v>
      </c>
      <c r="B6" s="84">
        <f>ROUND(B3/1.12,2)</f>
        <v>446.43</v>
      </c>
      <c r="C6" s="9"/>
      <c r="D6" s="7" t="s">
        <v>169</v>
      </c>
      <c r="E6" s="85">
        <f>B3*0.12</f>
        <v>60</v>
      </c>
      <c r="F6" s="65"/>
      <c r="G6" s="65"/>
      <c r="H6" s="65"/>
      <c r="I6" s="65"/>
      <c r="J6" s="65"/>
      <c r="K6" s="68"/>
      <c r="L6" s="65"/>
      <c r="M6" s="86" t="s">
        <v>170</v>
      </c>
      <c r="N6" s="17"/>
      <c r="Z6" s="73"/>
      <c r="AA6" s="74"/>
    </row>
    <row r="7" spans="1:63" x14ac:dyDescent="0.2">
      <c r="A7" s="87" t="s">
        <v>169</v>
      </c>
      <c r="B7" s="87">
        <f>ROUND(B6*0.12,2)</f>
        <v>53.57</v>
      </c>
      <c r="C7" s="9"/>
      <c r="D7" s="7" t="s">
        <v>14</v>
      </c>
      <c r="E7" s="88">
        <f>B3+E6</f>
        <v>560</v>
      </c>
      <c r="F7" s="65"/>
      <c r="G7" s="65"/>
      <c r="H7" s="65"/>
      <c r="I7" s="17"/>
      <c r="J7" s="17"/>
      <c r="K7" s="89"/>
      <c r="L7" s="65"/>
      <c r="M7" s="90" t="s">
        <v>171</v>
      </c>
      <c r="N7" s="17"/>
      <c r="Z7" s="73"/>
      <c r="AA7" s="74"/>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row>
    <row r="8" spans="1:63" x14ac:dyDescent="0.2">
      <c r="A8" s="9"/>
      <c r="B8" s="9"/>
      <c r="C8" s="9"/>
      <c r="D8" s="91" t="s">
        <v>172</v>
      </c>
      <c r="E8" s="87">
        <f>E7*G4</f>
        <v>15.008000000000001</v>
      </c>
      <c r="F8" s="9"/>
      <c r="G8" s="92"/>
      <c r="H8" s="65"/>
      <c r="I8" s="89"/>
      <c r="J8" s="89"/>
      <c r="K8" s="89"/>
      <c r="L8" s="17"/>
      <c r="M8" s="93" t="s">
        <v>173</v>
      </c>
      <c r="N8" s="17"/>
      <c r="Z8" s="73"/>
      <c r="AA8" s="74"/>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row>
    <row r="9" spans="1:63" s="18" customFormat="1" ht="12.75" customHeight="1" x14ac:dyDescent="0.2">
      <c r="A9" s="17"/>
      <c r="B9" s="17"/>
      <c r="D9" s="91" t="s">
        <v>160</v>
      </c>
      <c r="E9" s="84">
        <f>E8+E7</f>
        <v>575.00800000000004</v>
      </c>
      <c r="F9" s="65" t="s">
        <v>174</v>
      </c>
      <c r="G9" s="84">
        <f>E9/E4</f>
        <v>191.66933333333336</v>
      </c>
      <c r="H9" s="94"/>
      <c r="I9" s="95"/>
      <c r="J9" s="95"/>
      <c r="K9" s="95"/>
      <c r="L9" s="95"/>
      <c r="M9" s="34"/>
      <c r="N9" s="34">
        <f>0.6*60</f>
        <v>36</v>
      </c>
      <c r="O9" s="7"/>
      <c r="P9" s="7"/>
      <c r="Q9" s="7"/>
      <c r="R9" s="7"/>
      <c r="S9" s="7"/>
      <c r="T9" s="7"/>
      <c r="U9" s="7"/>
      <c r="V9" s="7"/>
      <c r="W9" s="7"/>
      <c r="X9" s="7"/>
      <c r="Y9" s="7"/>
      <c r="Z9" s="73"/>
      <c r="AA9" s="74"/>
      <c r="AB9" s="9"/>
      <c r="AC9" s="9"/>
      <c r="AD9" s="9"/>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row>
    <row r="10" spans="1:63" s="18" customFormat="1" ht="21.75" customHeight="1" x14ac:dyDescent="0.2">
      <c r="A10" s="11" t="s">
        <v>29</v>
      </c>
      <c r="B10" s="12" t="s">
        <v>30</v>
      </c>
      <c r="C10" s="12" t="s">
        <v>31</v>
      </c>
      <c r="D10" s="12" t="s">
        <v>32</v>
      </c>
      <c r="E10" s="12" t="s">
        <v>33</v>
      </c>
      <c r="F10" s="12" t="s">
        <v>34</v>
      </c>
      <c r="G10" s="12" t="s">
        <v>35</v>
      </c>
      <c r="H10" s="12" t="s">
        <v>36</v>
      </c>
      <c r="I10" s="13" t="s">
        <v>37</v>
      </c>
      <c r="J10" s="13"/>
      <c r="K10" s="13" t="s">
        <v>38</v>
      </c>
      <c r="L10" s="13"/>
      <c r="M10" s="13" t="s">
        <v>175</v>
      </c>
      <c r="N10" s="14" t="s">
        <v>41</v>
      </c>
      <c r="O10" s="14" t="s">
        <v>176</v>
      </c>
      <c r="P10" s="14" t="s">
        <v>177</v>
      </c>
      <c r="Q10" s="14" t="s">
        <v>29</v>
      </c>
      <c r="R10" s="14" t="s">
        <v>178</v>
      </c>
      <c r="S10" s="14" t="s">
        <v>29</v>
      </c>
      <c r="T10" s="14" t="s">
        <v>179</v>
      </c>
      <c r="U10" s="14" t="s">
        <v>29</v>
      </c>
      <c r="V10" s="14" t="s">
        <v>180</v>
      </c>
      <c r="W10" s="14" t="s">
        <v>29</v>
      </c>
      <c r="X10" s="15" t="s">
        <v>43</v>
      </c>
      <c r="Y10" s="15" t="s">
        <v>44</v>
      </c>
      <c r="Z10" s="15" t="s">
        <v>45</v>
      </c>
      <c r="AA10" s="16"/>
      <c r="AB10" s="9"/>
      <c r="AC10" s="9"/>
      <c r="AD10" s="9"/>
    </row>
    <row r="11" spans="1:63" s="17" customFormat="1" ht="12.75" customHeight="1" x14ac:dyDescent="0.2">
      <c r="A11" s="50">
        <v>42830</v>
      </c>
      <c r="B11" s="96" t="s">
        <v>181</v>
      </c>
      <c r="C11" s="96" t="s">
        <v>182</v>
      </c>
      <c r="D11" s="97" t="s">
        <v>183</v>
      </c>
      <c r="E11" s="96" t="s">
        <v>184</v>
      </c>
      <c r="F11" s="51" t="s">
        <v>185</v>
      </c>
      <c r="G11" s="51" t="s">
        <v>186</v>
      </c>
      <c r="H11" s="51"/>
      <c r="I11" s="55">
        <v>42838</v>
      </c>
      <c r="J11" s="55" t="s">
        <v>187</v>
      </c>
      <c r="K11" s="93" t="s">
        <v>188</v>
      </c>
      <c r="L11" s="51"/>
      <c r="M11" s="51" t="s">
        <v>189</v>
      </c>
      <c r="N11" s="75">
        <v>2500</v>
      </c>
      <c r="O11" s="96">
        <f>700+800+500</f>
        <v>2000</v>
      </c>
      <c r="P11" s="51"/>
      <c r="Q11" s="51"/>
      <c r="R11" s="51"/>
      <c r="S11" s="51"/>
      <c r="T11" s="51"/>
      <c r="U11" s="51"/>
      <c r="V11" s="51"/>
      <c r="W11" s="51"/>
      <c r="X11" s="98">
        <f>N11-O11-P11-R11-T11-V11</f>
        <v>500</v>
      </c>
      <c r="Y11" s="51"/>
      <c r="Z11" s="51"/>
      <c r="AA11" s="99">
        <v>500</v>
      </c>
      <c r="AC11" s="9"/>
      <c r="AD11" s="9"/>
    </row>
    <row r="12" spans="1:63" s="17" customFormat="1" ht="12.75" customHeight="1" x14ac:dyDescent="0.2">
      <c r="A12" s="50">
        <v>42702</v>
      </c>
      <c r="B12" s="96" t="s">
        <v>190</v>
      </c>
      <c r="C12" s="96" t="s">
        <v>191</v>
      </c>
      <c r="D12" s="97" t="s">
        <v>192</v>
      </c>
      <c r="E12" s="96" t="s">
        <v>193</v>
      </c>
      <c r="F12" s="51" t="s">
        <v>194</v>
      </c>
      <c r="G12" s="51" t="s">
        <v>195</v>
      </c>
      <c r="H12" s="51"/>
      <c r="I12" s="55">
        <v>42937</v>
      </c>
      <c r="J12" s="55" t="s">
        <v>196</v>
      </c>
      <c r="K12" s="93" t="s">
        <v>197</v>
      </c>
      <c r="L12" s="51"/>
      <c r="M12" s="51" t="s">
        <v>198</v>
      </c>
      <c r="N12" s="75">
        <f>400+80+70+1200</f>
        <v>1750</v>
      </c>
      <c r="O12" s="96">
        <f>200+200+200+400+200+200</f>
        <v>1400</v>
      </c>
      <c r="P12" s="51">
        <v>200</v>
      </c>
      <c r="Q12" s="50" t="s">
        <v>199</v>
      </c>
      <c r="R12" s="51"/>
      <c r="S12" s="51"/>
      <c r="T12" s="51"/>
      <c r="U12" s="51"/>
      <c r="V12" s="51"/>
      <c r="W12" s="51"/>
      <c r="X12" s="75">
        <f>N12-O12-P12-R12-T12-V12</f>
        <v>150</v>
      </c>
      <c r="Y12" s="51"/>
      <c r="Z12" s="51"/>
      <c r="AA12" s="99">
        <v>300</v>
      </c>
      <c r="AC12" s="9"/>
      <c r="AD12" s="9"/>
    </row>
    <row r="13" spans="1:63" s="17" customFormat="1" ht="12.75" customHeight="1" x14ac:dyDescent="0.25">
      <c r="A13" s="50">
        <v>42963</v>
      </c>
      <c r="B13" s="96" t="s">
        <v>200</v>
      </c>
      <c r="C13" s="100" t="s">
        <v>201</v>
      </c>
      <c r="D13" s="97" t="s">
        <v>202</v>
      </c>
      <c r="E13" s="96" t="s">
        <v>203</v>
      </c>
      <c r="F13" s="51" t="s">
        <v>204</v>
      </c>
      <c r="G13" s="51" t="s">
        <v>205</v>
      </c>
      <c r="H13" s="51"/>
      <c r="I13" s="55">
        <v>42978</v>
      </c>
      <c r="J13" s="55" t="s">
        <v>206</v>
      </c>
      <c r="K13" s="93" t="s">
        <v>207</v>
      </c>
      <c r="L13" s="51"/>
      <c r="M13" s="51" t="s">
        <v>208</v>
      </c>
      <c r="N13" s="75">
        <v>950</v>
      </c>
      <c r="O13" s="96">
        <f>240+300</f>
        <v>540</v>
      </c>
      <c r="P13" s="51"/>
      <c r="Q13" s="51"/>
      <c r="R13" s="51"/>
      <c r="S13" s="51"/>
      <c r="T13" s="51"/>
      <c r="U13" s="51"/>
      <c r="V13" s="51"/>
      <c r="W13" s="51"/>
      <c r="X13" s="75">
        <f>N13-O13-P13-R13-T13-V13</f>
        <v>410</v>
      </c>
      <c r="Y13" s="51" t="s">
        <v>209</v>
      </c>
      <c r="Z13" s="51"/>
      <c r="AA13" s="99">
        <v>200</v>
      </c>
      <c r="AC13" s="9"/>
      <c r="AD13" s="9"/>
    </row>
    <row r="14" spans="1:63" s="17" customFormat="1" ht="14.25" customHeight="1" x14ac:dyDescent="0.2">
      <c r="A14" s="50">
        <v>42965</v>
      </c>
      <c r="B14" s="96" t="s">
        <v>210</v>
      </c>
      <c r="C14" s="101" t="s">
        <v>211</v>
      </c>
      <c r="D14" s="97" t="s">
        <v>212</v>
      </c>
      <c r="E14" s="96" t="s">
        <v>213</v>
      </c>
      <c r="F14" s="51" t="s">
        <v>214</v>
      </c>
      <c r="G14" s="51" t="s">
        <v>72</v>
      </c>
      <c r="H14" s="51"/>
      <c r="I14" s="55">
        <v>42980</v>
      </c>
      <c r="J14" s="55" t="s">
        <v>215</v>
      </c>
      <c r="K14" s="93" t="s">
        <v>216</v>
      </c>
      <c r="L14" s="51"/>
      <c r="M14" s="51" t="s">
        <v>217</v>
      </c>
      <c r="N14" s="75">
        <v>600</v>
      </c>
      <c r="O14" s="96">
        <v>300</v>
      </c>
      <c r="P14" s="51">
        <v>100</v>
      </c>
      <c r="Q14" s="51" t="s">
        <v>218</v>
      </c>
      <c r="R14" s="51">
        <v>200</v>
      </c>
      <c r="S14" s="102">
        <v>43011</v>
      </c>
      <c r="T14" s="51"/>
      <c r="U14" s="51"/>
      <c r="V14" s="51"/>
      <c r="W14" s="51"/>
      <c r="X14" s="75">
        <f>N14-O14-P14-R14-T14-V14</f>
        <v>0</v>
      </c>
      <c r="Y14" s="51"/>
      <c r="Z14" s="51"/>
      <c r="AA14" s="99">
        <v>200</v>
      </c>
      <c r="AC14" s="9"/>
      <c r="AD14" s="9"/>
    </row>
    <row r="15" spans="1:63" s="17" customFormat="1" ht="12.75" customHeight="1" x14ac:dyDescent="0.2">
      <c r="A15" s="50">
        <v>42955</v>
      </c>
      <c r="B15" s="96" t="s">
        <v>219</v>
      </c>
      <c r="C15" s="101" t="s">
        <v>220</v>
      </c>
      <c r="D15" s="97" t="s">
        <v>221</v>
      </c>
      <c r="E15" s="96" t="s">
        <v>222</v>
      </c>
      <c r="F15" s="51" t="s">
        <v>223</v>
      </c>
      <c r="G15" s="51" t="s">
        <v>224</v>
      </c>
      <c r="H15" s="51"/>
      <c r="I15" s="55">
        <v>42988</v>
      </c>
      <c r="J15" s="55"/>
      <c r="K15" s="55" t="s">
        <v>225</v>
      </c>
      <c r="L15" s="51"/>
      <c r="M15" s="51" t="s">
        <v>226</v>
      </c>
      <c r="N15" s="75">
        <v>1800</v>
      </c>
      <c r="O15" s="96">
        <v>400</v>
      </c>
      <c r="P15" s="51"/>
      <c r="Q15" s="51"/>
      <c r="R15" s="51"/>
      <c r="S15" s="51"/>
      <c r="T15" s="51"/>
      <c r="U15" s="51"/>
      <c r="V15" s="51"/>
      <c r="W15" s="51"/>
      <c r="X15" s="98">
        <f>N15-O15-P15-R15-T15-V15</f>
        <v>1400</v>
      </c>
      <c r="Y15" s="51"/>
      <c r="Z15" s="51"/>
      <c r="AC15" s="9"/>
      <c r="AD15" s="9"/>
    </row>
    <row r="16" spans="1:63" ht="21.75" customHeight="1" x14ac:dyDescent="0.2">
      <c r="A16" s="50">
        <v>42566</v>
      </c>
      <c r="B16" s="96" t="s">
        <v>227</v>
      </c>
      <c r="C16" s="96" t="s">
        <v>228</v>
      </c>
      <c r="D16" s="103" t="s">
        <v>229</v>
      </c>
      <c r="E16" s="75" t="s">
        <v>230</v>
      </c>
      <c r="F16" s="56" t="s">
        <v>231</v>
      </c>
      <c r="G16" s="56" t="s">
        <v>232</v>
      </c>
      <c r="H16" s="104"/>
      <c r="I16" s="55">
        <v>42996</v>
      </c>
      <c r="J16" s="55" t="s">
        <v>233</v>
      </c>
      <c r="K16" s="93" t="s">
        <v>234</v>
      </c>
      <c r="L16" s="51"/>
      <c r="M16" s="51" t="s">
        <v>235</v>
      </c>
      <c r="N16" s="96">
        <v>1600</v>
      </c>
      <c r="O16" s="96">
        <f>400+400+400+200</f>
        <v>1400</v>
      </c>
      <c r="P16" s="105"/>
      <c r="Q16" s="105"/>
      <c r="R16" s="105"/>
      <c r="S16" s="105"/>
      <c r="T16" s="105"/>
      <c r="U16" s="105"/>
      <c r="V16" s="105"/>
      <c r="W16" s="105"/>
      <c r="X16" s="98">
        <f>N16-O16-P16-R16-T16-V16</f>
        <v>200</v>
      </c>
      <c r="Y16" s="51"/>
      <c r="Z16" s="51"/>
      <c r="AA16" s="17"/>
    </row>
    <row r="17" spans="1:32" ht="12.75" customHeight="1" x14ac:dyDescent="0.2">
      <c r="A17" s="50">
        <v>42930</v>
      </c>
      <c r="B17" s="96" t="s">
        <v>236</v>
      </c>
      <c r="C17" s="101" t="s">
        <v>237</v>
      </c>
      <c r="D17" s="97" t="s">
        <v>238</v>
      </c>
      <c r="E17" s="96"/>
      <c r="F17" s="51" t="s">
        <v>239</v>
      </c>
      <c r="G17" s="51" t="s">
        <v>240</v>
      </c>
      <c r="H17" s="51"/>
      <c r="I17" s="55">
        <v>42999</v>
      </c>
      <c r="J17" s="55" t="s">
        <v>241</v>
      </c>
      <c r="K17" s="55" t="s">
        <v>234</v>
      </c>
      <c r="L17" s="51"/>
      <c r="M17" s="51" t="s">
        <v>242</v>
      </c>
      <c r="N17" s="75">
        <f>650+150</f>
        <v>800</v>
      </c>
      <c r="O17" s="96">
        <f>200+80+120</f>
        <v>400</v>
      </c>
      <c r="P17" s="51">
        <v>200</v>
      </c>
      <c r="Q17" s="51" t="s">
        <v>243</v>
      </c>
      <c r="R17" s="51"/>
      <c r="S17" s="51"/>
      <c r="T17" s="51"/>
      <c r="U17" s="51"/>
      <c r="V17" s="51"/>
      <c r="W17" s="51"/>
      <c r="X17" s="98">
        <f>N17-O17-P17-R17-T17-V17</f>
        <v>200</v>
      </c>
      <c r="Y17" s="51"/>
      <c r="Z17" s="51"/>
      <c r="AA17" s="17"/>
      <c r="AE17" s="17"/>
      <c r="AF17" s="17"/>
    </row>
    <row r="18" spans="1:32" ht="15.75" customHeight="1" x14ac:dyDescent="0.2">
      <c r="A18" s="50">
        <v>41386</v>
      </c>
      <c r="B18" s="96" t="s">
        <v>244</v>
      </c>
      <c r="C18" s="96" t="s">
        <v>245</v>
      </c>
      <c r="D18" s="97" t="s">
        <v>246</v>
      </c>
      <c r="E18" s="96" t="s">
        <v>247</v>
      </c>
      <c r="F18" s="51" t="s">
        <v>248</v>
      </c>
      <c r="G18" s="51" t="s">
        <v>232</v>
      </c>
      <c r="H18" s="51"/>
      <c r="I18" s="55">
        <v>43007</v>
      </c>
      <c r="J18" s="55"/>
      <c r="K18" s="93" t="s">
        <v>216</v>
      </c>
      <c r="L18" s="51"/>
      <c r="M18" s="51" t="s">
        <v>249</v>
      </c>
      <c r="N18" s="96">
        <f>250+950+50+150+400</f>
        <v>1800</v>
      </c>
      <c r="O18" s="96">
        <f>250+350+400</f>
        <v>1000</v>
      </c>
      <c r="P18" s="51"/>
      <c r="Q18" s="51"/>
      <c r="R18" s="51"/>
      <c r="S18" s="51"/>
      <c r="T18" s="51"/>
      <c r="U18" s="51"/>
      <c r="V18" s="51"/>
      <c r="W18" s="51"/>
      <c r="X18" s="98">
        <f>N18-O18-P18-R18-T18-V18</f>
        <v>800</v>
      </c>
      <c r="Y18" s="106"/>
      <c r="Z18" s="106"/>
      <c r="AA18" s="17"/>
    </row>
    <row r="19" spans="1:32" ht="11.25" customHeight="1" x14ac:dyDescent="0.2">
      <c r="A19" s="50">
        <v>43006</v>
      </c>
      <c r="B19" s="51" t="s">
        <v>75</v>
      </c>
      <c r="C19" s="52" t="s">
        <v>76</v>
      </c>
      <c r="D19" s="53" t="s">
        <v>77</v>
      </c>
      <c r="E19" s="51" t="s">
        <v>78</v>
      </c>
      <c r="F19" s="51" t="s">
        <v>79</v>
      </c>
      <c r="G19" s="51" t="s">
        <v>80</v>
      </c>
      <c r="H19" s="51"/>
      <c r="I19" s="55">
        <v>43010</v>
      </c>
      <c r="J19" s="55"/>
      <c r="K19" s="55" t="s">
        <v>207</v>
      </c>
      <c r="L19" s="51"/>
      <c r="M19" s="51" t="s">
        <v>81</v>
      </c>
      <c r="N19" s="56">
        <v>200</v>
      </c>
      <c r="O19" s="51"/>
      <c r="P19" s="51">
        <v>100</v>
      </c>
      <c r="Q19" s="51" t="s">
        <v>250</v>
      </c>
      <c r="R19" s="51">
        <v>100</v>
      </c>
      <c r="S19" s="50">
        <v>43010</v>
      </c>
      <c r="T19" s="51"/>
      <c r="U19" s="51"/>
      <c r="V19" s="51"/>
      <c r="W19" s="51"/>
      <c r="X19" s="57">
        <f>N19-O19-P19-R19-T19-V19</f>
        <v>0</v>
      </c>
      <c r="Y19" s="51"/>
      <c r="Z19" s="51"/>
      <c r="AA19" s="17"/>
      <c r="AE19" s="17"/>
      <c r="AF19" s="17"/>
    </row>
    <row r="20" spans="1:32" s="17" customFormat="1" ht="12.75" customHeight="1" x14ac:dyDescent="0.2">
      <c r="A20" s="50">
        <v>42549</v>
      </c>
      <c r="B20" s="96" t="s">
        <v>251</v>
      </c>
      <c r="C20" s="96"/>
      <c r="D20" s="97" t="s">
        <v>252</v>
      </c>
      <c r="E20" s="96" t="s">
        <v>253</v>
      </c>
      <c r="F20" s="51" t="s">
        <v>254</v>
      </c>
      <c r="G20" s="51"/>
      <c r="H20" s="50"/>
      <c r="I20" s="55">
        <v>43010</v>
      </c>
      <c r="J20" s="55"/>
      <c r="K20" s="93" t="s">
        <v>255</v>
      </c>
      <c r="L20" s="51"/>
      <c r="M20" s="51" t="s">
        <v>256</v>
      </c>
      <c r="N20" s="96">
        <f>1500+100</f>
        <v>1600</v>
      </c>
      <c r="O20" s="96">
        <f>500+300+300+300+200</f>
        <v>1600</v>
      </c>
      <c r="P20" s="105"/>
      <c r="Q20" s="105"/>
      <c r="R20" s="51"/>
      <c r="S20" s="51"/>
      <c r="T20" s="51"/>
      <c r="U20" s="51"/>
      <c r="V20" s="51"/>
      <c r="W20" s="51"/>
      <c r="X20" s="98">
        <f>N20-O20-P20-R20-T20-V20</f>
        <v>0</v>
      </c>
      <c r="Y20" s="51"/>
      <c r="Z20" s="51"/>
      <c r="AA20" s="9"/>
      <c r="AB20" s="9"/>
      <c r="AC20" s="9"/>
      <c r="AD20" s="9"/>
    </row>
    <row r="21" spans="1:32" s="17" customFormat="1" ht="12.75" customHeight="1" x14ac:dyDescent="0.2">
      <c r="A21" s="50">
        <v>43006</v>
      </c>
      <c r="B21" s="51" t="s">
        <v>257</v>
      </c>
      <c r="C21" s="52">
        <v>984774862</v>
      </c>
      <c r="D21" s="53" t="s">
        <v>77</v>
      </c>
      <c r="E21" s="51" t="s">
        <v>258</v>
      </c>
      <c r="F21" s="51" t="s">
        <v>259</v>
      </c>
      <c r="G21" s="51" t="s">
        <v>260</v>
      </c>
      <c r="H21" s="51"/>
      <c r="I21" s="55">
        <v>43010</v>
      </c>
      <c r="J21" s="55"/>
      <c r="K21" s="55"/>
      <c r="L21" s="51"/>
      <c r="M21" s="54" t="s">
        <v>261</v>
      </c>
      <c r="N21" s="56">
        <v>200</v>
      </c>
      <c r="O21" s="51">
        <v>100</v>
      </c>
      <c r="P21" s="51">
        <v>100</v>
      </c>
      <c r="Q21" s="51"/>
      <c r="R21" s="51"/>
      <c r="S21" s="51"/>
      <c r="T21" s="51"/>
      <c r="U21" s="51"/>
      <c r="V21" s="51"/>
      <c r="W21" s="51"/>
      <c r="X21" s="56">
        <f>N21-O21-P21-R21-T21-V21</f>
        <v>0</v>
      </c>
      <c r="Y21" s="51"/>
      <c r="Z21" s="51"/>
      <c r="AC21" s="9"/>
      <c r="AD21" s="9"/>
    </row>
    <row r="22" spans="1:32" s="17" customFormat="1" ht="12.75" customHeight="1" x14ac:dyDescent="0.2">
      <c r="A22" s="107">
        <v>43005</v>
      </c>
      <c r="B22" s="108" t="s">
        <v>262</v>
      </c>
      <c r="C22" s="109" t="s">
        <v>263</v>
      </c>
      <c r="D22" s="110" t="s">
        <v>264</v>
      </c>
      <c r="E22" s="108" t="s">
        <v>265</v>
      </c>
      <c r="F22" s="111" t="s">
        <v>266</v>
      </c>
      <c r="G22" s="111" t="s">
        <v>72</v>
      </c>
      <c r="H22" s="111"/>
      <c r="I22" s="112">
        <v>43012</v>
      </c>
      <c r="J22" s="112"/>
      <c r="K22" s="55" t="s">
        <v>207</v>
      </c>
      <c r="L22" s="111"/>
      <c r="M22" s="111" t="s">
        <v>267</v>
      </c>
      <c r="N22" s="113">
        <v>1500</v>
      </c>
      <c r="O22" s="108"/>
      <c r="P22" s="111">
        <v>400</v>
      </c>
      <c r="Q22" s="111" t="s">
        <v>268</v>
      </c>
      <c r="R22" s="111"/>
      <c r="S22" s="111"/>
      <c r="T22" s="111"/>
      <c r="U22" s="111"/>
      <c r="V22" s="111"/>
      <c r="W22" s="111"/>
      <c r="X22" s="98">
        <f>N22-O22-P22-R22-T22-V22</f>
        <v>1100</v>
      </c>
      <c r="Y22" s="111" t="s">
        <v>269</v>
      </c>
      <c r="Z22" s="51"/>
      <c r="AB22" s="9"/>
      <c r="AC22" s="9"/>
      <c r="AD22" s="9"/>
    </row>
    <row r="23" spans="1:32" s="17" customFormat="1" ht="12.75" customHeight="1" x14ac:dyDescent="0.2">
      <c r="A23" s="50">
        <v>42776</v>
      </c>
      <c r="B23" s="96" t="s">
        <v>270</v>
      </c>
      <c r="C23" s="96" t="s">
        <v>271</v>
      </c>
      <c r="D23" s="97" t="s">
        <v>272</v>
      </c>
      <c r="E23" s="96" t="s">
        <v>273</v>
      </c>
      <c r="F23" s="51" t="s">
        <v>274</v>
      </c>
      <c r="G23" s="51" t="s">
        <v>72</v>
      </c>
      <c r="H23" s="51"/>
      <c r="I23" s="55">
        <v>43012</v>
      </c>
      <c r="J23" s="55"/>
      <c r="K23" s="93" t="s">
        <v>216</v>
      </c>
      <c r="L23" s="51"/>
      <c r="M23" s="51" t="s">
        <v>276</v>
      </c>
      <c r="N23" s="96">
        <f>250+950+300+350</f>
        <v>1850</v>
      </c>
      <c r="O23" s="96">
        <f>250+50+50+500+300+300</f>
        <v>1450</v>
      </c>
      <c r="P23" s="111"/>
      <c r="Q23" s="111"/>
      <c r="R23" s="111"/>
      <c r="S23" s="111"/>
      <c r="T23" s="111"/>
      <c r="U23" s="111"/>
      <c r="V23" s="111"/>
      <c r="W23" s="111"/>
      <c r="X23" s="98">
        <f>N23-O23-P23-R23-T23-V23</f>
        <v>400</v>
      </c>
      <c r="Y23" s="106" t="s">
        <v>277</v>
      </c>
      <c r="Z23" s="106"/>
      <c r="AA23" s="114"/>
      <c r="AB23" s="9"/>
      <c r="AC23" s="9"/>
      <c r="AD23" s="9"/>
    </row>
    <row r="24" spans="1:32" s="17" customFormat="1" ht="12.75" customHeight="1" x14ac:dyDescent="0.2">
      <c r="A24" s="50">
        <v>43007</v>
      </c>
      <c r="B24" s="51" t="s">
        <v>47</v>
      </c>
      <c r="C24" s="52" t="s">
        <v>48</v>
      </c>
      <c r="D24" s="53" t="s">
        <v>49</v>
      </c>
      <c r="E24" s="51" t="s">
        <v>50</v>
      </c>
      <c r="F24" s="51" t="s">
        <v>51</v>
      </c>
      <c r="G24" s="51" t="s">
        <v>52</v>
      </c>
      <c r="H24" s="51"/>
      <c r="I24" s="55">
        <v>43024</v>
      </c>
      <c r="J24" s="55"/>
      <c r="K24" s="55" t="s">
        <v>207</v>
      </c>
      <c r="L24" s="51"/>
      <c r="M24" s="51" t="s">
        <v>53</v>
      </c>
      <c r="N24" s="56">
        <v>1550</v>
      </c>
      <c r="O24" s="51">
        <v>100</v>
      </c>
      <c r="P24" s="51">
        <v>250</v>
      </c>
      <c r="Q24" s="51" t="s">
        <v>250</v>
      </c>
      <c r="R24" s="51"/>
      <c r="S24" s="51"/>
      <c r="T24" s="51"/>
      <c r="U24" s="51"/>
      <c r="V24" s="51"/>
      <c r="W24" s="51"/>
      <c r="X24" s="57">
        <f>N24-O24-P24-R24-T24-V24</f>
        <v>1200</v>
      </c>
      <c r="Y24" s="51"/>
      <c r="Z24" s="51"/>
      <c r="AB24" s="9"/>
      <c r="AC24" s="9"/>
      <c r="AD24" s="9"/>
    </row>
    <row r="25" spans="1:32" s="17" customFormat="1" ht="12.75" customHeight="1" x14ac:dyDescent="0.2">
      <c r="A25" s="50">
        <v>42619</v>
      </c>
      <c r="B25" s="96" t="s">
        <v>278</v>
      </c>
      <c r="C25" s="96" t="s">
        <v>279</v>
      </c>
      <c r="D25" s="97" t="s">
        <v>280</v>
      </c>
      <c r="E25" s="96" t="s">
        <v>281</v>
      </c>
      <c r="F25" s="51" t="s">
        <v>282</v>
      </c>
      <c r="G25" s="51" t="s">
        <v>283</v>
      </c>
      <c r="H25" s="50" t="s">
        <v>284</v>
      </c>
      <c r="I25" s="55">
        <v>43024</v>
      </c>
      <c r="J25" s="55" t="s">
        <v>285</v>
      </c>
      <c r="K25" s="93" t="s">
        <v>286</v>
      </c>
      <c r="L25" s="51"/>
      <c r="M25" s="51" t="s">
        <v>287</v>
      </c>
      <c r="N25" s="96">
        <f>1700-100</f>
        <v>1600</v>
      </c>
      <c r="O25" s="96">
        <f>200+400+200+200+100+200+150+150</f>
        <v>1600</v>
      </c>
      <c r="P25" s="51"/>
      <c r="Q25" s="51"/>
      <c r="R25" s="51"/>
      <c r="S25" s="51"/>
      <c r="T25" s="51"/>
      <c r="U25" s="51"/>
      <c r="V25" s="51"/>
      <c r="W25" s="51"/>
      <c r="X25" s="98">
        <f>N25-O25-P25-R25-T25-V25</f>
        <v>0</v>
      </c>
      <c r="Y25" s="51"/>
      <c r="Z25" s="51"/>
      <c r="AA25" s="9"/>
      <c r="AB25" s="9"/>
      <c r="AC25" s="9"/>
      <c r="AD25" s="9"/>
    </row>
    <row r="26" spans="1:32" s="17" customFormat="1" ht="12.75" customHeight="1" x14ac:dyDescent="0.2">
      <c r="A26" s="50">
        <v>43012</v>
      </c>
      <c r="B26" s="51" t="s">
        <v>61</v>
      </c>
      <c r="C26" s="52">
        <v>9844651001</v>
      </c>
      <c r="D26" s="53" t="s">
        <v>63</v>
      </c>
      <c r="E26" s="115" t="s">
        <v>64</v>
      </c>
      <c r="F26" s="51" t="s">
        <v>65</v>
      </c>
      <c r="G26" s="51" t="s">
        <v>66</v>
      </c>
      <c r="H26" s="51"/>
      <c r="I26" s="55">
        <v>43026</v>
      </c>
      <c r="J26" s="55"/>
      <c r="K26" s="55" t="s">
        <v>288</v>
      </c>
      <c r="L26" s="51"/>
      <c r="M26" s="51" t="s">
        <v>67</v>
      </c>
      <c r="N26" s="56">
        <v>300</v>
      </c>
      <c r="O26" s="51">
        <v>150</v>
      </c>
      <c r="P26" s="50">
        <v>0</v>
      </c>
      <c r="Q26" s="51" t="s">
        <v>289</v>
      </c>
      <c r="R26" s="51"/>
      <c r="S26" s="51"/>
      <c r="T26" s="51"/>
      <c r="U26" s="51"/>
      <c r="V26" s="51"/>
      <c r="W26" s="51"/>
      <c r="X26" s="57">
        <f>N26-O26-P26-R26-T26-V26</f>
        <v>150</v>
      </c>
      <c r="Y26" s="51"/>
      <c r="Z26" s="51"/>
      <c r="AB26" s="9"/>
      <c r="AC26" s="9"/>
      <c r="AD26" s="9"/>
    </row>
    <row r="27" spans="1:32" s="17" customFormat="1" ht="12.75" customHeight="1" x14ac:dyDescent="0.2">
      <c r="A27" s="50">
        <v>42993</v>
      </c>
      <c r="B27" s="96" t="s">
        <v>290</v>
      </c>
      <c r="C27" s="101" t="s">
        <v>291</v>
      </c>
      <c r="D27" s="116" t="s">
        <v>292</v>
      </c>
      <c r="E27" s="96"/>
      <c r="F27" s="51" t="s">
        <v>293</v>
      </c>
      <c r="G27" s="51" t="s">
        <v>195</v>
      </c>
      <c r="H27" s="51"/>
      <c r="I27" s="55">
        <v>43026</v>
      </c>
      <c r="J27" s="55"/>
      <c r="K27" s="55" t="s">
        <v>234</v>
      </c>
      <c r="L27" s="51"/>
      <c r="M27" s="51" t="s">
        <v>294</v>
      </c>
      <c r="N27" s="75">
        <v>750</v>
      </c>
      <c r="O27" s="96">
        <v>300</v>
      </c>
      <c r="P27" s="51"/>
      <c r="Q27" s="51"/>
      <c r="R27" s="51"/>
      <c r="S27" s="51"/>
      <c r="T27" s="51"/>
      <c r="U27" s="51"/>
      <c r="V27" s="51"/>
      <c r="W27" s="51"/>
      <c r="X27" s="98">
        <f>N27-O27-P27-R27-T27-V27</f>
        <v>450</v>
      </c>
      <c r="Y27" s="51" t="s">
        <v>295</v>
      </c>
      <c r="Z27" s="51"/>
      <c r="AB27" s="9"/>
      <c r="AC27" s="9"/>
      <c r="AD27" s="9"/>
    </row>
    <row r="28" spans="1:32" s="17" customFormat="1" ht="12.75" customHeight="1" x14ac:dyDescent="0.2">
      <c r="A28" s="50">
        <v>42898</v>
      </c>
      <c r="B28" s="96" t="s">
        <v>296</v>
      </c>
      <c r="C28" s="117" t="s">
        <v>297</v>
      </c>
      <c r="D28" s="97" t="s">
        <v>298</v>
      </c>
      <c r="E28" s="96" t="s">
        <v>299</v>
      </c>
      <c r="F28" s="51" t="s">
        <v>300</v>
      </c>
      <c r="G28" s="51" t="s">
        <v>301</v>
      </c>
      <c r="H28" s="51"/>
      <c r="I28" s="55">
        <v>43027</v>
      </c>
      <c r="J28" s="55"/>
      <c r="K28" s="93" t="s">
        <v>302</v>
      </c>
      <c r="L28" s="51"/>
      <c r="M28" s="51" t="s">
        <v>303</v>
      </c>
      <c r="N28" s="75">
        <v>300</v>
      </c>
      <c r="O28" s="96">
        <f>150+150</f>
        <v>300</v>
      </c>
      <c r="P28" s="51"/>
      <c r="Q28" s="51"/>
      <c r="R28" s="51"/>
      <c r="S28" s="51"/>
      <c r="T28" s="51"/>
      <c r="U28" s="51"/>
      <c r="V28" s="51"/>
      <c r="W28" s="51"/>
      <c r="X28" s="98">
        <f>N28-O28-P28-R28-T28-V28</f>
        <v>0</v>
      </c>
      <c r="Y28" s="51"/>
      <c r="Z28" s="51"/>
      <c r="AC28" s="9"/>
      <c r="AD28" s="9"/>
    </row>
    <row r="29" spans="1:32" s="17" customFormat="1" ht="12.75" customHeight="1" x14ac:dyDescent="0.2">
      <c r="A29" s="50">
        <v>43018</v>
      </c>
      <c r="B29" s="51" t="s">
        <v>54</v>
      </c>
      <c r="C29" s="52">
        <v>900864075</v>
      </c>
      <c r="D29" s="53" t="s">
        <v>56</v>
      </c>
      <c r="E29" s="54" t="s">
        <v>57</v>
      </c>
      <c r="F29" s="51" t="s">
        <v>58</v>
      </c>
      <c r="G29" s="51" t="s">
        <v>59</v>
      </c>
      <c r="H29" s="51"/>
      <c r="I29" s="55">
        <v>43028</v>
      </c>
      <c r="J29" s="55"/>
      <c r="K29" s="55" t="s">
        <v>304</v>
      </c>
      <c r="L29" s="51"/>
      <c r="M29" s="51" t="s">
        <v>60</v>
      </c>
      <c r="N29" s="56">
        <v>1200</v>
      </c>
      <c r="O29" s="51">
        <v>200</v>
      </c>
      <c r="P29" s="51"/>
      <c r="Q29" s="51"/>
      <c r="R29" s="51"/>
      <c r="S29" s="51"/>
      <c r="T29" s="51"/>
      <c r="U29" s="51"/>
      <c r="V29" s="51"/>
      <c r="W29" s="51"/>
      <c r="X29" s="57">
        <f>N29-O29-P29-R29-T29-V29</f>
        <v>1000</v>
      </c>
      <c r="Y29" s="51"/>
      <c r="Z29" s="51"/>
      <c r="AB29" s="9"/>
      <c r="AC29" s="9"/>
      <c r="AD29" s="9"/>
    </row>
    <row r="30" spans="1:32" s="17" customFormat="1" ht="12.75" customHeight="1" x14ac:dyDescent="0.2">
      <c r="A30" s="50">
        <v>42852</v>
      </c>
      <c r="B30" s="96" t="s">
        <v>305</v>
      </c>
      <c r="C30" s="101" t="s">
        <v>306</v>
      </c>
      <c r="D30" s="97" t="s">
        <v>307</v>
      </c>
      <c r="E30" s="96" t="s">
        <v>308</v>
      </c>
      <c r="F30" s="51" t="s">
        <v>309</v>
      </c>
      <c r="G30" s="51" t="s">
        <v>310</v>
      </c>
      <c r="H30" s="51"/>
      <c r="I30" s="55">
        <v>43028</v>
      </c>
      <c r="J30" s="55"/>
      <c r="K30" s="93" t="s">
        <v>188</v>
      </c>
      <c r="L30" s="51"/>
      <c r="M30" s="51" t="s">
        <v>311</v>
      </c>
      <c r="N30" s="75">
        <v>1250</v>
      </c>
      <c r="O30" s="96">
        <f>300+150+300+200+200</f>
        <v>1150</v>
      </c>
      <c r="P30" s="51"/>
      <c r="Q30" s="51"/>
      <c r="R30" s="51"/>
      <c r="S30" s="51"/>
      <c r="T30" s="51"/>
      <c r="U30" s="51"/>
      <c r="V30" s="51"/>
      <c r="W30" s="51"/>
      <c r="X30" s="98">
        <f>N30-O30-P30-R30-T30-V30</f>
        <v>100</v>
      </c>
      <c r="Y30" s="51"/>
      <c r="Z30" s="51"/>
      <c r="AB30" s="9"/>
      <c r="AC30" s="9"/>
      <c r="AD30" s="9"/>
    </row>
    <row r="31" spans="1:32" s="17" customFormat="1" ht="12.75" customHeight="1" x14ac:dyDescent="0.2">
      <c r="A31" s="118">
        <v>43024</v>
      </c>
      <c r="B31" s="119" t="s">
        <v>312</v>
      </c>
      <c r="C31" s="120" t="s">
        <v>313</v>
      </c>
      <c r="D31" s="97" t="s">
        <v>314</v>
      </c>
      <c r="E31" s="119" t="s">
        <v>315</v>
      </c>
      <c r="F31" s="119" t="s">
        <v>316</v>
      </c>
      <c r="G31" s="119" t="s">
        <v>232</v>
      </c>
      <c r="H31" s="119"/>
      <c r="I31" s="121">
        <v>43033</v>
      </c>
      <c r="J31" s="121"/>
      <c r="K31" s="121"/>
      <c r="L31" s="119"/>
      <c r="M31" s="119" t="s">
        <v>317</v>
      </c>
      <c r="N31" s="122">
        <v>1800</v>
      </c>
      <c r="O31" s="51">
        <v>150</v>
      </c>
      <c r="P31" s="105"/>
      <c r="Q31" s="105" t="s">
        <v>318</v>
      </c>
      <c r="R31" s="105"/>
      <c r="S31" s="105"/>
      <c r="T31" s="105"/>
      <c r="U31" s="105"/>
      <c r="V31" s="105"/>
      <c r="W31" s="105"/>
      <c r="X31" s="57">
        <f>N31-O31-P31-R31-T31-V31</f>
        <v>1650</v>
      </c>
      <c r="Y31" s="51"/>
      <c r="Z31" s="51"/>
      <c r="AB31" s="9"/>
      <c r="AC31" s="9"/>
      <c r="AD31" s="9"/>
    </row>
    <row r="32" spans="1:32" ht="13.5" customHeight="1" x14ac:dyDescent="0.2">
      <c r="A32" s="50">
        <v>42850</v>
      </c>
      <c r="B32" s="96" t="s">
        <v>319</v>
      </c>
      <c r="C32" s="101" t="s">
        <v>320</v>
      </c>
      <c r="D32" s="97" t="s">
        <v>321</v>
      </c>
      <c r="E32" s="96" t="s">
        <v>322</v>
      </c>
      <c r="F32" s="51" t="s">
        <v>323</v>
      </c>
      <c r="G32" s="51" t="s">
        <v>232</v>
      </c>
      <c r="H32" s="51"/>
      <c r="I32" s="55">
        <v>43035</v>
      </c>
      <c r="J32" s="55"/>
      <c r="K32" s="93" t="s">
        <v>324</v>
      </c>
      <c r="L32" s="51"/>
      <c r="M32" s="51" t="s">
        <v>325</v>
      </c>
      <c r="N32" s="75">
        <v>950</v>
      </c>
      <c r="O32" s="96">
        <v>200</v>
      </c>
      <c r="P32" s="51">
        <v>280</v>
      </c>
      <c r="Q32" s="51" t="s">
        <v>326</v>
      </c>
      <c r="R32" s="51"/>
      <c r="S32" s="51"/>
      <c r="T32" s="51"/>
      <c r="U32" s="51"/>
      <c r="V32" s="51"/>
      <c r="W32" s="51"/>
      <c r="X32" s="98">
        <f>N32-O32-P32-R32-T32-V32</f>
        <v>470</v>
      </c>
      <c r="Y32" s="51"/>
      <c r="Z32" s="51"/>
      <c r="AA32" s="17"/>
      <c r="AB32" s="17"/>
      <c r="AC32" s="17"/>
      <c r="AD32" s="17"/>
    </row>
    <row r="33" spans="1:238" s="17" customFormat="1" ht="12.75" customHeight="1" x14ac:dyDescent="0.2">
      <c r="A33" s="123">
        <v>43020</v>
      </c>
      <c r="B33" s="124" t="s">
        <v>327</v>
      </c>
      <c r="C33" s="125" t="s">
        <v>328</v>
      </c>
      <c r="D33" s="126" t="s">
        <v>329</v>
      </c>
      <c r="E33" s="124" t="s">
        <v>330</v>
      </c>
      <c r="G33" s="17" t="s">
        <v>195</v>
      </c>
      <c r="I33" s="127">
        <v>43039</v>
      </c>
      <c r="J33" s="127"/>
      <c r="K33" s="89" t="s">
        <v>225</v>
      </c>
      <c r="M33" s="17" t="s">
        <v>331</v>
      </c>
      <c r="N33" s="128">
        <f>100+150</f>
        <v>250</v>
      </c>
      <c r="O33" s="124">
        <f>100+100</f>
        <v>200</v>
      </c>
      <c r="P33" s="17">
        <v>300</v>
      </c>
      <c r="Q33" s="17" t="s">
        <v>332</v>
      </c>
      <c r="X33" s="128">
        <f>N33-O33-P33-R33-T33-V33</f>
        <v>-250</v>
      </c>
      <c r="AC33" s="9"/>
      <c r="AD33" s="9"/>
    </row>
    <row r="34" spans="1:238" s="17" customFormat="1" ht="12.75" customHeight="1" x14ac:dyDescent="0.2">
      <c r="A34" s="50">
        <v>42928</v>
      </c>
      <c r="B34" s="96" t="s">
        <v>333</v>
      </c>
      <c r="C34" s="101" t="s">
        <v>334</v>
      </c>
      <c r="D34" s="97" t="s">
        <v>335</v>
      </c>
      <c r="E34" s="96" t="s">
        <v>336</v>
      </c>
      <c r="F34" s="51" t="s">
        <v>337</v>
      </c>
      <c r="G34" s="51" t="s">
        <v>195</v>
      </c>
      <c r="H34" s="51"/>
      <c r="I34" s="55">
        <v>43046</v>
      </c>
      <c r="J34" s="55"/>
      <c r="K34" s="93" t="s">
        <v>324</v>
      </c>
      <c r="L34" s="51"/>
      <c r="M34" s="51" t="s">
        <v>338</v>
      </c>
      <c r="N34" s="75">
        <v>1200</v>
      </c>
      <c r="O34" s="96">
        <f>100+150+300+150</f>
        <v>700</v>
      </c>
      <c r="P34" s="51">
        <v>200</v>
      </c>
      <c r="Q34" s="51" t="s">
        <v>339</v>
      </c>
      <c r="R34" s="51"/>
      <c r="S34" s="51"/>
      <c r="T34" s="51"/>
      <c r="U34" s="51"/>
      <c r="V34" s="51"/>
      <c r="W34" s="51"/>
      <c r="X34" s="98">
        <f>N34-O34-P34-R34-T34-V34</f>
        <v>300</v>
      </c>
      <c r="Y34" s="51"/>
      <c r="Z34" s="51"/>
    </row>
    <row r="35" spans="1:238" s="17" customFormat="1" ht="12.75" customHeight="1" x14ac:dyDescent="0.2">
      <c r="A35" s="50">
        <v>42851</v>
      </c>
      <c r="B35" s="96" t="s">
        <v>340</v>
      </c>
      <c r="C35" s="101" t="s">
        <v>341</v>
      </c>
      <c r="D35" s="97" t="s">
        <v>342</v>
      </c>
      <c r="E35" s="96" t="s">
        <v>343</v>
      </c>
      <c r="F35" s="51" t="s">
        <v>344</v>
      </c>
      <c r="G35" s="51" t="s">
        <v>232</v>
      </c>
      <c r="H35" s="51"/>
      <c r="I35" s="55" t="s">
        <v>345</v>
      </c>
      <c r="J35" s="55"/>
      <c r="K35" s="93" t="s">
        <v>324</v>
      </c>
      <c r="L35" s="51"/>
      <c r="M35" s="51" t="s">
        <v>346</v>
      </c>
      <c r="N35" s="75">
        <v>1500</v>
      </c>
      <c r="O35" s="96">
        <f>400+400+400</f>
        <v>1200</v>
      </c>
      <c r="P35" s="51">
        <v>300</v>
      </c>
      <c r="Q35" s="51" t="s">
        <v>347</v>
      </c>
      <c r="R35" s="51"/>
      <c r="S35" s="51"/>
      <c r="T35" s="51"/>
      <c r="U35" s="51"/>
      <c r="V35" s="51"/>
      <c r="W35" s="51"/>
      <c r="X35" s="98">
        <f>N35-O35-P35-R35-T35-V35</f>
        <v>0</v>
      </c>
      <c r="Y35" s="51"/>
      <c r="Z35" s="51"/>
      <c r="AA35" s="9"/>
    </row>
    <row r="36" spans="1:238" s="17" customFormat="1" ht="12.75" customHeight="1" x14ac:dyDescent="0.2">
      <c r="A36" s="50">
        <v>42527</v>
      </c>
      <c r="B36" s="96" t="s">
        <v>348</v>
      </c>
      <c r="C36" s="96" t="s">
        <v>349</v>
      </c>
      <c r="D36" s="97" t="s">
        <v>350</v>
      </c>
      <c r="E36" s="96" t="s">
        <v>351</v>
      </c>
      <c r="F36" s="51"/>
      <c r="G36" s="51" t="s">
        <v>352</v>
      </c>
      <c r="H36" s="50"/>
      <c r="I36" s="55" t="s">
        <v>345</v>
      </c>
      <c r="J36" s="55"/>
      <c r="K36" s="93" t="s">
        <v>353</v>
      </c>
      <c r="L36" s="51"/>
      <c r="M36" s="51" t="s">
        <v>354</v>
      </c>
      <c r="N36" s="96">
        <v>1000</v>
      </c>
      <c r="O36" s="96">
        <f>300+300+300</f>
        <v>900</v>
      </c>
      <c r="P36" s="51"/>
      <c r="Q36" s="51"/>
      <c r="R36" s="51"/>
      <c r="S36" s="51"/>
      <c r="T36" s="51"/>
      <c r="U36" s="51"/>
      <c r="V36" s="51"/>
      <c r="W36" s="51"/>
      <c r="X36" s="98">
        <f>N36-O36-P36-R36-T36-V36</f>
        <v>100</v>
      </c>
      <c r="Y36" s="51" t="s">
        <v>355</v>
      </c>
      <c r="Z36" s="51"/>
      <c r="AA36" s="72">
        <v>100</v>
      </c>
    </row>
    <row r="37" spans="1:238" s="17" customFormat="1" ht="12.75" customHeight="1" x14ac:dyDescent="0.2">
      <c r="A37" s="50">
        <v>43011</v>
      </c>
      <c r="B37" s="51" t="s">
        <v>68</v>
      </c>
      <c r="C37" s="52">
        <v>998033484</v>
      </c>
      <c r="D37" s="53"/>
      <c r="E37" s="51" t="s">
        <v>70</v>
      </c>
      <c r="F37" s="54" t="s">
        <v>71</v>
      </c>
      <c r="G37" s="51" t="s">
        <v>72</v>
      </c>
      <c r="H37" s="51"/>
      <c r="I37" s="55" t="s">
        <v>73</v>
      </c>
      <c r="J37" s="55" t="s">
        <v>356</v>
      </c>
      <c r="K37" s="55"/>
      <c r="L37" s="51"/>
      <c r="M37" s="54" t="s">
        <v>74</v>
      </c>
      <c r="N37" s="56">
        <v>150</v>
      </c>
      <c r="O37" s="51">
        <v>60</v>
      </c>
      <c r="P37" s="51">
        <v>90</v>
      </c>
      <c r="Q37" s="51" t="s">
        <v>357</v>
      </c>
      <c r="R37" s="51"/>
      <c r="S37" s="51"/>
      <c r="T37" s="51"/>
      <c r="U37" s="51"/>
      <c r="V37" s="51"/>
      <c r="W37" s="51"/>
      <c r="X37" s="57">
        <f>N37-O37-P37-R37-T37-V37</f>
        <v>0</v>
      </c>
      <c r="Y37" s="51"/>
      <c r="Z37" s="51"/>
      <c r="AC37" s="9"/>
      <c r="AD37" s="9"/>
    </row>
    <row r="38" spans="1:238" s="17" customFormat="1" ht="12.75" customHeight="1" x14ac:dyDescent="0.2">
      <c r="A38" s="50">
        <v>42828</v>
      </c>
      <c r="B38" s="96" t="s">
        <v>358</v>
      </c>
      <c r="C38" s="96" t="s">
        <v>359</v>
      </c>
      <c r="D38" s="97" t="s">
        <v>360</v>
      </c>
      <c r="E38" s="96" t="s">
        <v>361</v>
      </c>
      <c r="F38" s="51" t="s">
        <v>362</v>
      </c>
      <c r="G38" s="51" t="s">
        <v>283</v>
      </c>
      <c r="H38" s="51"/>
      <c r="I38" s="55" t="s">
        <v>73</v>
      </c>
      <c r="J38" s="55" t="s">
        <v>199</v>
      </c>
      <c r="K38" s="93" t="s">
        <v>188</v>
      </c>
      <c r="L38" s="51"/>
      <c r="M38" s="51" t="s">
        <v>363</v>
      </c>
      <c r="N38" s="75">
        <v>1800</v>
      </c>
      <c r="O38" s="96">
        <f>300+700</f>
        <v>1000</v>
      </c>
      <c r="P38" s="51">
        <v>400</v>
      </c>
      <c r="Q38" s="51" t="s">
        <v>218</v>
      </c>
      <c r="R38" s="51"/>
      <c r="S38" s="51"/>
      <c r="T38" s="51"/>
      <c r="U38" s="51"/>
      <c r="V38" s="51"/>
      <c r="W38" s="51"/>
      <c r="X38" s="98">
        <f>N38-O38-P38-R38-T38-V38</f>
        <v>400</v>
      </c>
      <c r="Y38" s="51"/>
      <c r="Z38" s="51"/>
      <c r="AB38" s="9"/>
      <c r="AC38" s="9"/>
      <c r="AD38" s="9"/>
    </row>
    <row r="39" spans="1:238" s="17" customFormat="1" ht="12.75" customHeight="1" x14ac:dyDescent="0.2">
      <c r="A39" s="50">
        <v>42993</v>
      </c>
      <c r="B39" s="96" t="s">
        <v>364</v>
      </c>
      <c r="C39" s="101" t="s">
        <v>365</v>
      </c>
      <c r="D39" s="97" t="s">
        <v>366</v>
      </c>
      <c r="E39" s="96"/>
      <c r="F39" s="51" t="s">
        <v>367</v>
      </c>
      <c r="G39" s="51" t="s">
        <v>232</v>
      </c>
      <c r="H39" s="51"/>
      <c r="I39" s="55" t="s">
        <v>73</v>
      </c>
      <c r="J39" s="55"/>
      <c r="K39" s="55" t="s">
        <v>368</v>
      </c>
      <c r="L39" s="51"/>
      <c r="M39" s="51" t="s">
        <v>369</v>
      </c>
      <c r="N39" s="75">
        <v>550</v>
      </c>
      <c r="O39" s="96">
        <v>250</v>
      </c>
      <c r="P39" s="51"/>
      <c r="Q39" s="51"/>
      <c r="R39" s="51"/>
      <c r="S39" s="51"/>
      <c r="T39" s="51"/>
      <c r="U39" s="51"/>
      <c r="V39" s="51"/>
      <c r="W39" s="51"/>
      <c r="X39" s="98">
        <f>N39-O39-P39-R39-T39-V39</f>
        <v>300</v>
      </c>
      <c r="Y39" s="51"/>
      <c r="Z39" s="51"/>
      <c r="AA39" s="99">
        <v>300</v>
      </c>
      <c r="AB39" s="9"/>
      <c r="AC39" s="9"/>
      <c r="AD39" s="9"/>
    </row>
    <row r="40" spans="1:238" s="17" customFormat="1" ht="12.75" customHeight="1" x14ac:dyDescent="0.2">
      <c r="A40" s="50">
        <v>42975</v>
      </c>
      <c r="B40" s="96" t="s">
        <v>370</v>
      </c>
      <c r="C40" s="101" t="s">
        <v>371</v>
      </c>
      <c r="D40" s="97" t="s">
        <v>372</v>
      </c>
      <c r="E40" s="96" t="s">
        <v>373</v>
      </c>
      <c r="F40" s="51" t="s">
        <v>374</v>
      </c>
      <c r="G40" s="51" t="s">
        <v>375</v>
      </c>
      <c r="H40" s="51"/>
      <c r="I40" s="55" t="s">
        <v>73</v>
      </c>
      <c r="J40" s="55"/>
      <c r="K40" s="55" t="s">
        <v>376</v>
      </c>
      <c r="L40" s="51"/>
      <c r="M40" s="51" t="s">
        <v>377</v>
      </c>
      <c r="N40" s="75">
        <v>1200</v>
      </c>
      <c r="O40" s="96">
        <f>150+250</f>
        <v>400</v>
      </c>
      <c r="P40" s="51"/>
      <c r="Q40" s="51"/>
      <c r="R40" s="51"/>
      <c r="S40" s="51"/>
      <c r="T40" s="51"/>
      <c r="U40" s="51"/>
      <c r="V40" s="51"/>
      <c r="W40" s="51"/>
      <c r="X40" s="98">
        <f>N40-O40-P40-R40-T40-V40</f>
        <v>800</v>
      </c>
      <c r="Y40" s="51"/>
      <c r="Z40" s="51"/>
      <c r="AA40" s="17">
        <v>200</v>
      </c>
      <c r="AB40" s="9"/>
      <c r="AC40" s="9"/>
      <c r="AD40" s="9"/>
    </row>
    <row r="41" spans="1:238" ht="12.75" customHeight="1" x14ac:dyDescent="0.2">
      <c r="A41" s="50">
        <v>43004</v>
      </c>
      <c r="B41" s="96" t="s">
        <v>378</v>
      </c>
      <c r="C41" s="101"/>
      <c r="D41" s="97" t="s">
        <v>379</v>
      </c>
      <c r="E41" s="96" t="s">
        <v>380</v>
      </c>
      <c r="F41" s="51"/>
      <c r="G41" s="51" t="s">
        <v>381</v>
      </c>
      <c r="H41" s="51"/>
      <c r="I41" s="55" t="s">
        <v>73</v>
      </c>
      <c r="J41" s="55"/>
      <c r="K41" s="55" t="s">
        <v>216</v>
      </c>
      <c r="L41" s="51"/>
      <c r="M41" s="51" t="s">
        <v>382</v>
      </c>
      <c r="N41" s="75">
        <v>200</v>
      </c>
      <c r="O41" s="96">
        <v>100</v>
      </c>
      <c r="P41" s="51"/>
      <c r="Q41" s="51"/>
      <c r="R41" s="51"/>
      <c r="S41" s="51"/>
      <c r="T41" s="51"/>
      <c r="U41" s="51"/>
      <c r="V41" s="51"/>
      <c r="W41" s="51"/>
      <c r="X41" s="98">
        <f>N41-O41-P41-R41-T41-V41</f>
        <v>100</v>
      </c>
      <c r="Y41" s="51"/>
      <c r="Z41" s="51"/>
      <c r="AA41" s="99">
        <v>100</v>
      </c>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row>
    <row r="42" spans="1:238" s="17" customFormat="1" ht="12.75" customHeight="1" x14ac:dyDescent="0.2">
      <c r="A42" s="50">
        <v>42874</v>
      </c>
      <c r="B42" s="124" t="s">
        <v>383</v>
      </c>
      <c r="C42" s="125" t="s">
        <v>384</v>
      </c>
      <c r="D42" s="126" t="s">
        <v>385</v>
      </c>
      <c r="E42" s="96" t="s">
        <v>386</v>
      </c>
      <c r="F42" s="51" t="s">
        <v>387</v>
      </c>
      <c r="G42" s="51" t="s">
        <v>375</v>
      </c>
      <c r="H42" s="51"/>
      <c r="I42" s="55" t="s">
        <v>73</v>
      </c>
      <c r="J42" s="55"/>
      <c r="K42" s="93" t="s">
        <v>388</v>
      </c>
      <c r="L42" s="51"/>
      <c r="M42" s="51" t="s">
        <v>389</v>
      </c>
      <c r="N42" s="96">
        <v>1300</v>
      </c>
      <c r="O42" s="96">
        <f>300+300+300+300+100</f>
        <v>1300</v>
      </c>
      <c r="P42" s="51"/>
      <c r="Q42" s="105"/>
      <c r="R42" s="51"/>
      <c r="S42" s="51"/>
      <c r="T42" s="51"/>
      <c r="U42" s="51"/>
      <c r="V42" s="51"/>
      <c r="W42" s="51"/>
      <c r="X42" s="98">
        <f>N42-O42-P42-R42-T42-V42</f>
        <v>0</v>
      </c>
      <c r="Y42" s="51"/>
      <c r="Z42" s="51"/>
      <c r="AB42" s="9"/>
      <c r="AC42" s="9"/>
      <c r="AD42" s="9"/>
    </row>
    <row r="43" spans="1:238" s="17" customFormat="1" ht="12.75" customHeight="1" x14ac:dyDescent="0.2">
      <c r="A43" s="50">
        <v>42935</v>
      </c>
      <c r="B43" s="96" t="s">
        <v>390</v>
      </c>
      <c r="C43" s="101" t="s">
        <v>391</v>
      </c>
      <c r="D43" s="97" t="s">
        <v>392</v>
      </c>
      <c r="E43" s="96" t="s">
        <v>393</v>
      </c>
      <c r="F43" s="51" t="s">
        <v>394</v>
      </c>
      <c r="G43" s="51" t="s">
        <v>395</v>
      </c>
      <c r="H43" s="51"/>
      <c r="I43" s="55" t="s">
        <v>73</v>
      </c>
      <c r="J43" s="55" t="s">
        <v>396</v>
      </c>
      <c r="K43" s="129" t="s">
        <v>216</v>
      </c>
      <c r="L43" s="51"/>
      <c r="M43" s="51" t="s">
        <v>397</v>
      </c>
      <c r="N43" s="75">
        <v>1300</v>
      </c>
      <c r="O43" s="96">
        <v>400</v>
      </c>
      <c r="P43" s="51">
        <v>400</v>
      </c>
      <c r="Q43" s="51" t="s">
        <v>218</v>
      </c>
      <c r="R43" s="51"/>
      <c r="S43" s="51"/>
      <c r="T43" s="51"/>
      <c r="U43" s="51"/>
      <c r="V43" s="51"/>
      <c r="W43" s="51"/>
      <c r="X43" s="98">
        <f>N43-O43-P43-R43-T43-V43</f>
        <v>500</v>
      </c>
      <c r="Y43" s="51" t="s">
        <v>398</v>
      </c>
      <c r="Z43" s="51"/>
      <c r="AA43" s="99">
        <v>400</v>
      </c>
      <c r="AB43" s="9"/>
      <c r="AC43" s="9"/>
      <c r="AD43" s="9"/>
    </row>
    <row r="44" spans="1:238" s="17" customFormat="1" ht="12.75" customHeight="1" x14ac:dyDescent="0.2">
      <c r="A44" s="50">
        <v>42779</v>
      </c>
      <c r="B44" s="96" t="s">
        <v>399</v>
      </c>
      <c r="C44" s="101" t="s">
        <v>400</v>
      </c>
      <c r="D44" s="97" t="s">
        <v>401</v>
      </c>
      <c r="E44" s="96" t="s">
        <v>402</v>
      </c>
      <c r="F44" s="51"/>
      <c r="G44" s="51" t="s">
        <v>403</v>
      </c>
      <c r="H44" s="51"/>
      <c r="I44" s="55" t="s">
        <v>73</v>
      </c>
      <c r="J44" s="55"/>
      <c r="K44" s="93" t="s">
        <v>404</v>
      </c>
      <c r="L44" s="51"/>
      <c r="M44" s="51" t="s">
        <v>405</v>
      </c>
      <c r="N44" s="75">
        <v>1500</v>
      </c>
      <c r="O44" s="96">
        <f>100+200+100+400+600+100</f>
        <v>1500</v>
      </c>
      <c r="P44" s="51"/>
      <c r="Q44" s="51"/>
      <c r="R44" s="51"/>
      <c r="S44" s="51"/>
      <c r="T44" s="51"/>
      <c r="U44" s="51"/>
      <c r="V44" s="51"/>
      <c r="W44" s="51"/>
      <c r="X44" s="98">
        <f>N44-O44-P44-R44-T44-V44</f>
        <v>0</v>
      </c>
      <c r="Y44" s="51"/>
      <c r="Z44" s="51"/>
      <c r="AB44" s="9"/>
      <c r="AC44" s="9"/>
      <c r="AD44" s="9"/>
    </row>
    <row r="45" spans="1:238" s="17" customFormat="1" ht="12.75" customHeight="1" x14ac:dyDescent="0.2">
      <c r="A45" s="50">
        <v>42998</v>
      </c>
      <c r="B45" s="96" t="s">
        <v>406</v>
      </c>
      <c r="C45" s="125" t="s">
        <v>407</v>
      </c>
      <c r="D45" s="97" t="s">
        <v>408</v>
      </c>
      <c r="E45" s="96" t="s">
        <v>409</v>
      </c>
      <c r="F45" s="17" t="s">
        <v>410</v>
      </c>
      <c r="G45" s="17" t="s">
        <v>411</v>
      </c>
      <c r="H45" s="51"/>
      <c r="I45" s="55" t="s">
        <v>73</v>
      </c>
      <c r="J45" s="55" t="s">
        <v>412</v>
      </c>
      <c r="K45" s="55" t="s">
        <v>216</v>
      </c>
      <c r="L45" s="51"/>
      <c r="M45" s="51" t="s">
        <v>413</v>
      </c>
      <c r="N45" s="75">
        <v>300</v>
      </c>
      <c r="O45" s="96">
        <f>150+150</f>
        <v>300</v>
      </c>
      <c r="P45" s="51"/>
      <c r="Q45" s="51"/>
      <c r="R45" s="51"/>
      <c r="S45" s="51"/>
      <c r="T45" s="51"/>
      <c r="U45" s="51"/>
      <c r="V45" s="51"/>
      <c r="W45" s="51"/>
      <c r="X45" s="98">
        <f t="shared" ref="X45:X113" si="0">N45-O45-P45-R45-T45-V45</f>
        <v>0</v>
      </c>
      <c r="Y45" s="51"/>
      <c r="Z45" s="51"/>
    </row>
    <row r="46" spans="1:238" s="17" customFormat="1" ht="12.75" customHeight="1" x14ac:dyDescent="0.2">
      <c r="A46" s="50">
        <v>42979</v>
      </c>
      <c r="B46" s="96" t="s">
        <v>414</v>
      </c>
      <c r="C46" s="101" t="s">
        <v>415</v>
      </c>
      <c r="D46" s="97" t="s">
        <v>416</v>
      </c>
      <c r="E46" s="96" t="s">
        <v>417</v>
      </c>
      <c r="F46" s="51" t="s">
        <v>410</v>
      </c>
      <c r="G46" s="51" t="s">
        <v>411</v>
      </c>
      <c r="H46" s="51"/>
      <c r="I46" s="55" t="s">
        <v>73</v>
      </c>
      <c r="J46" s="55"/>
      <c r="K46" s="55" t="s">
        <v>216</v>
      </c>
      <c r="L46" s="51"/>
      <c r="M46" s="51" t="s">
        <v>418</v>
      </c>
      <c r="N46" s="75">
        <v>300</v>
      </c>
      <c r="O46" s="96">
        <v>150</v>
      </c>
      <c r="P46" s="51"/>
      <c r="Q46" s="51"/>
      <c r="R46" s="51"/>
      <c r="S46" s="51"/>
      <c r="T46" s="51"/>
      <c r="U46" s="51"/>
      <c r="V46" s="51"/>
      <c r="W46" s="51"/>
      <c r="X46" s="98">
        <f t="shared" si="0"/>
        <v>150</v>
      </c>
      <c r="Y46" s="51"/>
      <c r="Z46" s="51"/>
    </row>
    <row r="47" spans="1:238" s="17" customFormat="1" ht="12.75" customHeight="1" x14ac:dyDescent="0.2">
      <c r="A47" s="50">
        <v>42374</v>
      </c>
      <c r="B47" s="96" t="s">
        <v>419</v>
      </c>
      <c r="C47" s="96"/>
      <c r="D47" s="97" t="s">
        <v>420</v>
      </c>
      <c r="E47" s="96" t="s">
        <v>421</v>
      </c>
      <c r="F47" s="51"/>
      <c r="G47" s="51"/>
      <c r="H47" s="51"/>
      <c r="I47" s="55" t="s">
        <v>73</v>
      </c>
      <c r="J47" s="55"/>
      <c r="K47" s="93" t="s">
        <v>197</v>
      </c>
      <c r="L47" s="51"/>
      <c r="M47" s="51" t="s">
        <v>422</v>
      </c>
      <c r="N47" s="96">
        <f>300+1300+200</f>
        <v>1800</v>
      </c>
      <c r="O47" s="96">
        <f>150 +150+400+400+300+200+200</f>
        <v>1800</v>
      </c>
      <c r="P47" s="51"/>
      <c r="Q47" s="51"/>
      <c r="R47" s="51"/>
      <c r="S47" s="51"/>
      <c r="T47" s="51"/>
      <c r="U47" s="51"/>
      <c r="V47" s="51"/>
      <c r="W47" s="51"/>
      <c r="X47" s="98">
        <f t="shared" si="0"/>
        <v>0</v>
      </c>
      <c r="Y47" s="51"/>
      <c r="Z47" s="51"/>
      <c r="AA47" s="9"/>
    </row>
    <row r="48" spans="1:238" s="17" customFormat="1" ht="12.75" customHeight="1" x14ac:dyDescent="0.2">
      <c r="A48" s="50">
        <v>42993</v>
      </c>
      <c r="B48" s="96" t="s">
        <v>423</v>
      </c>
      <c r="C48" s="101" t="s">
        <v>424</v>
      </c>
      <c r="D48" s="97" t="s">
        <v>425</v>
      </c>
      <c r="E48" s="96" t="s">
        <v>426</v>
      </c>
      <c r="F48" s="51" t="s">
        <v>427</v>
      </c>
      <c r="G48" s="51" t="s">
        <v>428</v>
      </c>
      <c r="H48" s="51"/>
      <c r="I48" s="55" t="s">
        <v>73</v>
      </c>
      <c r="J48" s="55"/>
      <c r="K48" s="55"/>
      <c r="L48" s="51"/>
      <c r="M48" s="51" t="s">
        <v>429</v>
      </c>
      <c r="N48" s="75">
        <v>1100</v>
      </c>
      <c r="O48" s="96">
        <v>300</v>
      </c>
      <c r="P48" s="51"/>
      <c r="Q48" s="51"/>
      <c r="R48" s="51"/>
      <c r="S48" s="51"/>
      <c r="T48" s="51"/>
      <c r="U48" s="51"/>
      <c r="V48" s="51"/>
      <c r="W48" s="51"/>
      <c r="X48" s="98">
        <f t="shared" si="0"/>
        <v>800</v>
      </c>
      <c r="Y48" s="51"/>
      <c r="Z48" s="51"/>
    </row>
    <row r="49" spans="1:33" s="17" customFormat="1" ht="12.75" customHeight="1" x14ac:dyDescent="0.2">
      <c r="A49" s="50">
        <v>42866</v>
      </c>
      <c r="B49" s="96" t="s">
        <v>430</v>
      </c>
      <c r="C49" s="101" t="s">
        <v>431</v>
      </c>
      <c r="D49" s="97" t="s">
        <v>432</v>
      </c>
      <c r="E49" s="96" t="s">
        <v>433</v>
      </c>
      <c r="F49" s="51" t="s">
        <v>51</v>
      </c>
      <c r="G49" s="51" t="s">
        <v>375</v>
      </c>
      <c r="H49" s="51"/>
      <c r="I49" s="55" t="s">
        <v>73</v>
      </c>
      <c r="J49" s="55"/>
      <c r="K49" s="93" t="s">
        <v>434</v>
      </c>
      <c r="L49" s="51"/>
      <c r="M49" s="51" t="s">
        <v>435</v>
      </c>
      <c r="N49" s="75">
        <v>1500</v>
      </c>
      <c r="O49" s="96">
        <f>400+400+400+300</f>
        <v>1500</v>
      </c>
      <c r="P49" s="51"/>
      <c r="Q49" s="51"/>
      <c r="R49" s="51"/>
      <c r="S49" s="51"/>
      <c r="T49" s="51"/>
      <c r="U49" s="51"/>
      <c r="V49" s="51"/>
      <c r="W49" s="51"/>
      <c r="X49" s="98">
        <f t="shared" si="0"/>
        <v>0</v>
      </c>
      <c r="Y49" s="51" t="s">
        <v>436</v>
      </c>
      <c r="Z49" s="51"/>
    </row>
    <row r="50" spans="1:33" s="17" customFormat="1" ht="14.25" customHeight="1" x14ac:dyDescent="0.2">
      <c r="A50" s="50">
        <v>42810</v>
      </c>
      <c r="B50" s="96" t="s">
        <v>437</v>
      </c>
      <c r="C50" s="96" t="s">
        <v>438</v>
      </c>
      <c r="D50" s="97" t="s">
        <v>439</v>
      </c>
      <c r="E50" s="96" t="s">
        <v>440</v>
      </c>
      <c r="F50" s="51" t="s">
        <v>441</v>
      </c>
      <c r="G50" s="51" t="s">
        <v>232</v>
      </c>
      <c r="H50" s="51"/>
      <c r="I50" s="55" t="s">
        <v>73</v>
      </c>
      <c r="J50" s="55"/>
      <c r="K50" s="93" t="s">
        <v>324</v>
      </c>
      <c r="L50" s="51"/>
      <c r="M50" s="51" t="s">
        <v>442</v>
      </c>
      <c r="N50" s="75">
        <v>1500</v>
      </c>
      <c r="O50" s="96">
        <f>500+500+300+200</f>
        <v>1500</v>
      </c>
      <c r="P50" s="51"/>
      <c r="Q50" s="51"/>
      <c r="R50" s="51"/>
      <c r="S50" s="51"/>
      <c r="T50" s="51"/>
      <c r="U50" s="51"/>
      <c r="V50" s="51"/>
      <c r="W50" s="51"/>
      <c r="X50" s="98">
        <f t="shared" si="0"/>
        <v>0</v>
      </c>
      <c r="Y50" s="51"/>
      <c r="Z50" s="51"/>
    </row>
    <row r="51" spans="1:33" s="17" customFormat="1" ht="12.75" customHeight="1" x14ac:dyDescent="0.2">
      <c r="A51" s="50">
        <v>41935</v>
      </c>
      <c r="B51" s="96" t="s">
        <v>443</v>
      </c>
      <c r="C51" s="96" t="s">
        <v>444</v>
      </c>
      <c r="D51" s="97" t="s">
        <v>445</v>
      </c>
      <c r="E51" s="96" t="s">
        <v>446</v>
      </c>
      <c r="F51" s="51" t="s">
        <v>447</v>
      </c>
      <c r="G51" s="51" t="s">
        <v>195</v>
      </c>
      <c r="H51" s="51"/>
      <c r="I51" s="55" t="s">
        <v>73</v>
      </c>
      <c r="J51" s="55"/>
      <c r="K51" s="93" t="s">
        <v>448</v>
      </c>
      <c r="L51" s="51"/>
      <c r="M51" s="51" t="s">
        <v>449</v>
      </c>
      <c r="N51" s="96">
        <v>1500</v>
      </c>
      <c r="O51" s="96">
        <f>300+400+400+200+200</f>
        <v>1500</v>
      </c>
      <c r="P51" s="51"/>
      <c r="Q51" s="51"/>
      <c r="R51" s="51"/>
      <c r="S51" s="51"/>
      <c r="T51" s="51"/>
      <c r="U51" s="51"/>
      <c r="V51" s="51"/>
      <c r="W51" s="51"/>
      <c r="X51" s="98">
        <f t="shared" si="0"/>
        <v>0</v>
      </c>
      <c r="Y51" s="51"/>
      <c r="Z51" s="51"/>
    </row>
    <row r="52" spans="1:33" s="17" customFormat="1" ht="12.75" customHeight="1" x14ac:dyDescent="0.25">
      <c r="A52" s="50">
        <v>42950</v>
      </c>
      <c r="B52" s="96" t="s">
        <v>450</v>
      </c>
      <c r="C52" s="101" t="s">
        <v>451</v>
      </c>
      <c r="D52" s="97" t="s">
        <v>452</v>
      </c>
      <c r="E52" s="130" t="s">
        <v>453</v>
      </c>
      <c r="F52" s="51" t="s">
        <v>337</v>
      </c>
      <c r="G52" s="51" t="s">
        <v>454</v>
      </c>
      <c r="H52" s="51"/>
      <c r="I52" s="55" t="s">
        <v>73</v>
      </c>
      <c r="J52" s="55"/>
      <c r="K52" s="55" t="s">
        <v>324</v>
      </c>
      <c r="L52" s="51"/>
      <c r="M52" s="51" t="s">
        <v>455</v>
      </c>
      <c r="N52" s="75">
        <v>850</v>
      </c>
      <c r="O52" s="96">
        <f>300+550</f>
        <v>850</v>
      </c>
      <c r="P52" s="51"/>
      <c r="Q52" s="51"/>
      <c r="R52" s="51"/>
      <c r="S52" s="51"/>
      <c r="T52" s="51"/>
      <c r="U52" s="51"/>
      <c r="V52" s="51"/>
      <c r="W52" s="51"/>
      <c r="X52" s="98">
        <f t="shared" si="0"/>
        <v>0</v>
      </c>
      <c r="Y52" s="51"/>
      <c r="Z52" s="51"/>
    </row>
    <row r="53" spans="1:33" s="17" customFormat="1" ht="12.75" customHeight="1" x14ac:dyDescent="0.2">
      <c r="A53" s="50">
        <v>42996</v>
      </c>
      <c r="B53" s="96" t="s">
        <v>456</v>
      </c>
      <c r="C53" s="101" t="s">
        <v>457</v>
      </c>
      <c r="D53" s="116" t="s">
        <v>458</v>
      </c>
      <c r="E53" s="96" t="s">
        <v>459</v>
      </c>
      <c r="F53" s="51" t="s">
        <v>460</v>
      </c>
      <c r="G53" s="51" t="s">
        <v>461</v>
      </c>
      <c r="H53" s="51"/>
      <c r="I53" s="55" t="s">
        <v>73</v>
      </c>
      <c r="J53" s="55"/>
      <c r="K53" s="55"/>
      <c r="L53" s="51"/>
      <c r="M53" s="51" t="s">
        <v>462</v>
      </c>
      <c r="N53" s="75">
        <v>1500</v>
      </c>
      <c r="O53" s="96">
        <v>300</v>
      </c>
      <c r="P53" s="51"/>
      <c r="Q53" s="51"/>
      <c r="R53" s="51"/>
      <c r="S53" s="51"/>
      <c r="T53" s="51"/>
      <c r="U53" s="51"/>
      <c r="V53" s="51"/>
      <c r="W53" s="51"/>
      <c r="X53" s="98">
        <f t="shared" si="0"/>
        <v>1200</v>
      </c>
      <c r="Y53" s="51"/>
      <c r="Z53" s="51"/>
    </row>
    <row r="54" spans="1:33" s="17" customFormat="1" ht="12.75" customHeight="1" x14ac:dyDescent="0.2">
      <c r="A54" s="50">
        <v>42879</v>
      </c>
      <c r="B54" s="96" t="s">
        <v>463</v>
      </c>
      <c r="C54" s="101"/>
      <c r="D54" s="116" t="s">
        <v>464</v>
      </c>
      <c r="E54" s="96" t="s">
        <v>465</v>
      </c>
      <c r="F54" s="51" t="s">
        <v>466</v>
      </c>
      <c r="G54" s="51" t="s">
        <v>467</v>
      </c>
      <c r="H54" s="51"/>
      <c r="I54" s="55" t="s">
        <v>73</v>
      </c>
      <c r="J54" s="55" t="s">
        <v>468</v>
      </c>
      <c r="K54" s="93" t="s">
        <v>234</v>
      </c>
      <c r="L54" s="51"/>
      <c r="M54" s="51" t="s">
        <v>469</v>
      </c>
      <c r="N54" s="75">
        <f>650+150</f>
        <v>800</v>
      </c>
      <c r="O54" s="96">
        <f>300+350</f>
        <v>650</v>
      </c>
      <c r="P54" s="51"/>
      <c r="Q54" s="51"/>
      <c r="R54" s="51"/>
      <c r="S54" s="51"/>
      <c r="T54" s="51"/>
      <c r="U54" s="51"/>
      <c r="V54" s="51"/>
      <c r="W54" s="51"/>
      <c r="X54" s="98">
        <f t="shared" si="0"/>
        <v>150</v>
      </c>
      <c r="Y54" s="51"/>
      <c r="Z54" s="51"/>
    </row>
    <row r="55" spans="1:33" s="17" customFormat="1" ht="12.75" customHeight="1" x14ac:dyDescent="0.2">
      <c r="A55" s="50">
        <v>42891</v>
      </c>
      <c r="B55" s="96" t="s">
        <v>470</v>
      </c>
      <c r="C55" s="101"/>
      <c r="D55" s="97"/>
      <c r="E55" s="96"/>
      <c r="F55" s="51"/>
      <c r="G55" s="51"/>
      <c r="H55" s="51"/>
      <c r="I55" s="55" t="s">
        <v>73</v>
      </c>
      <c r="J55" s="55" t="s">
        <v>471</v>
      </c>
      <c r="K55" s="93" t="s">
        <v>234</v>
      </c>
      <c r="L55" s="51"/>
      <c r="M55" s="51" t="s">
        <v>472</v>
      </c>
      <c r="N55" s="75">
        <v>100</v>
      </c>
      <c r="O55" s="96">
        <v>100</v>
      </c>
      <c r="P55" s="51"/>
      <c r="Q55" s="51"/>
      <c r="R55" s="51"/>
      <c r="S55" s="51"/>
      <c r="T55" s="51"/>
      <c r="U55" s="51"/>
      <c r="V55" s="51"/>
      <c r="W55" s="51"/>
      <c r="X55" s="98">
        <f t="shared" si="0"/>
        <v>0</v>
      </c>
      <c r="Y55" s="51" t="s">
        <v>473</v>
      </c>
      <c r="Z55" s="51"/>
    </row>
    <row r="56" spans="1:33" s="17" customFormat="1" ht="12.75" customHeight="1" x14ac:dyDescent="0.2">
      <c r="A56" s="50">
        <v>42954</v>
      </c>
      <c r="B56" s="96" t="s">
        <v>474</v>
      </c>
      <c r="C56" s="101" t="s">
        <v>475</v>
      </c>
      <c r="D56" s="97" t="s">
        <v>476</v>
      </c>
      <c r="E56" s="96" t="s">
        <v>477</v>
      </c>
      <c r="F56" s="51" t="s">
        <v>478</v>
      </c>
      <c r="G56" s="51" t="s">
        <v>479</v>
      </c>
      <c r="H56" s="51"/>
      <c r="I56" s="55" t="s">
        <v>73</v>
      </c>
      <c r="J56" s="55"/>
      <c r="K56" s="55"/>
      <c r="L56" s="51"/>
      <c r="M56" s="51" t="s">
        <v>480</v>
      </c>
      <c r="N56" s="75">
        <v>600</v>
      </c>
      <c r="O56" s="96">
        <f>300+300</f>
        <v>600</v>
      </c>
      <c r="P56" s="51"/>
      <c r="Q56" s="51"/>
      <c r="R56" s="51"/>
      <c r="S56" s="51"/>
      <c r="T56" s="51"/>
      <c r="U56" s="51"/>
      <c r="V56" s="51"/>
      <c r="W56" s="51"/>
      <c r="X56" s="98">
        <f t="shared" si="0"/>
        <v>0</v>
      </c>
      <c r="Y56" s="51"/>
      <c r="Z56" s="51"/>
    </row>
    <row r="57" spans="1:33" ht="14.25" customHeight="1" x14ac:dyDescent="0.2">
      <c r="A57" s="50">
        <v>42900</v>
      </c>
      <c r="B57" s="96" t="s">
        <v>481</v>
      </c>
      <c r="C57" s="101" t="s">
        <v>482</v>
      </c>
      <c r="D57" s="97" t="s">
        <v>483</v>
      </c>
      <c r="E57" s="96" t="s">
        <v>484</v>
      </c>
      <c r="F57" s="51" t="s">
        <v>485</v>
      </c>
      <c r="G57" s="51" t="s">
        <v>486</v>
      </c>
      <c r="H57" s="51"/>
      <c r="I57" s="55" t="s">
        <v>73</v>
      </c>
      <c r="J57" s="55"/>
      <c r="K57" s="93"/>
      <c r="L57" s="51"/>
      <c r="M57" s="51" t="s">
        <v>487</v>
      </c>
      <c r="N57" s="75">
        <v>1400</v>
      </c>
      <c r="O57" s="96">
        <f>600+300+200</f>
        <v>1100</v>
      </c>
      <c r="P57" s="51">
        <v>300</v>
      </c>
      <c r="Q57" s="50" t="s">
        <v>488</v>
      </c>
      <c r="R57" s="51"/>
      <c r="S57" s="51"/>
      <c r="T57" s="51"/>
      <c r="U57" s="51"/>
      <c r="V57" s="51"/>
      <c r="W57" s="51"/>
      <c r="X57" s="98">
        <f t="shared" si="0"/>
        <v>0</v>
      </c>
      <c r="Y57" s="51" t="s">
        <v>489</v>
      </c>
      <c r="Z57" s="51"/>
      <c r="AA57" s="72">
        <v>300</v>
      </c>
      <c r="AE57" s="17"/>
      <c r="AG57" s="17"/>
    </row>
    <row r="58" spans="1:33" s="17" customFormat="1" ht="12.75" customHeight="1" x14ac:dyDescent="0.2">
      <c r="A58" s="50">
        <v>42515</v>
      </c>
      <c r="B58" s="124" t="s">
        <v>490</v>
      </c>
      <c r="C58" s="124" t="s">
        <v>491</v>
      </c>
      <c r="D58" s="97" t="s">
        <v>492</v>
      </c>
      <c r="E58" s="96" t="s">
        <v>493</v>
      </c>
      <c r="F58" s="51" t="s">
        <v>494</v>
      </c>
      <c r="G58" s="51" t="s">
        <v>195</v>
      </c>
      <c r="H58" s="50"/>
      <c r="I58" s="55" t="s">
        <v>73</v>
      </c>
      <c r="J58" s="55" t="s">
        <v>495</v>
      </c>
      <c r="K58" s="93" t="s">
        <v>216</v>
      </c>
      <c r="L58" s="51"/>
      <c r="M58" s="51" t="s">
        <v>496</v>
      </c>
      <c r="N58" s="96">
        <f>1500+150</f>
        <v>1650</v>
      </c>
      <c r="O58" s="96">
        <f>150+150+400+300+300+100+150+100</f>
        <v>1650</v>
      </c>
      <c r="P58" s="51"/>
      <c r="Q58" s="51"/>
      <c r="R58" s="51"/>
      <c r="S58" s="51"/>
      <c r="T58" s="51"/>
      <c r="U58" s="51"/>
      <c r="V58" s="51"/>
      <c r="W58" s="51"/>
      <c r="X58" s="98">
        <f t="shared" si="0"/>
        <v>0</v>
      </c>
      <c r="Y58" s="51"/>
      <c r="Z58" s="51"/>
      <c r="AA58" s="9"/>
    </row>
    <row r="59" spans="1:33" s="17" customFormat="1" ht="12.75" customHeight="1" x14ac:dyDescent="0.2">
      <c r="A59" s="50">
        <v>42969</v>
      </c>
      <c r="B59" s="96" t="s">
        <v>497</v>
      </c>
      <c r="C59" s="101"/>
      <c r="D59" s="97" t="s">
        <v>498</v>
      </c>
      <c r="E59" s="96"/>
      <c r="F59" s="51"/>
      <c r="G59" s="51" t="s">
        <v>499</v>
      </c>
      <c r="H59" s="51"/>
      <c r="I59" s="55" t="s">
        <v>73</v>
      </c>
      <c r="J59" s="55" t="s">
        <v>500</v>
      </c>
      <c r="K59" s="55" t="s">
        <v>286</v>
      </c>
      <c r="L59" s="51"/>
      <c r="M59" s="51" t="s">
        <v>501</v>
      </c>
      <c r="N59" s="75">
        <v>1400</v>
      </c>
      <c r="O59" s="96">
        <f>400+300+300</f>
        <v>1000</v>
      </c>
      <c r="P59" s="51">
        <v>400</v>
      </c>
      <c r="Q59" s="51"/>
      <c r="R59" s="51"/>
      <c r="S59" s="51"/>
      <c r="T59" s="51"/>
      <c r="U59" s="51"/>
      <c r="V59" s="51"/>
      <c r="W59" s="51"/>
      <c r="X59" s="98">
        <f t="shared" si="0"/>
        <v>0</v>
      </c>
      <c r="Y59" s="51" t="s">
        <v>502</v>
      </c>
      <c r="Z59" s="51"/>
      <c r="AA59" s="72">
        <v>400</v>
      </c>
    </row>
    <row r="60" spans="1:33" s="17" customFormat="1" ht="12.75" customHeight="1" x14ac:dyDescent="0.2">
      <c r="A60" s="50">
        <v>42943</v>
      </c>
      <c r="B60" s="96" t="s">
        <v>503</v>
      </c>
      <c r="C60" s="101" t="s">
        <v>504</v>
      </c>
      <c r="D60" s="97" t="s">
        <v>505</v>
      </c>
      <c r="E60" s="96"/>
      <c r="F60" s="51" t="s">
        <v>506</v>
      </c>
      <c r="G60" s="51" t="s">
        <v>195</v>
      </c>
      <c r="H60" s="51"/>
      <c r="I60" s="55" t="s">
        <v>73</v>
      </c>
      <c r="J60" s="55"/>
      <c r="K60" s="55" t="s">
        <v>507</v>
      </c>
      <c r="L60" s="51"/>
      <c r="M60" s="51" t="s">
        <v>508</v>
      </c>
      <c r="N60" s="75">
        <v>1200</v>
      </c>
      <c r="O60" s="96">
        <f>400+300+300+200</f>
        <v>1200</v>
      </c>
      <c r="P60" s="51"/>
      <c r="Q60" s="51"/>
      <c r="R60" s="51"/>
      <c r="S60" s="51"/>
      <c r="T60" s="51"/>
      <c r="U60" s="51"/>
      <c r="V60" s="51"/>
      <c r="W60" s="51"/>
      <c r="X60" s="98">
        <f t="shared" si="0"/>
        <v>0</v>
      </c>
      <c r="Y60" s="51"/>
      <c r="Z60" s="51"/>
    </row>
    <row r="61" spans="1:33" s="17" customFormat="1" ht="12.75" customHeight="1" x14ac:dyDescent="0.2">
      <c r="A61" s="50">
        <v>42821</v>
      </c>
      <c r="B61" s="96" t="s">
        <v>509</v>
      </c>
      <c r="C61" s="96" t="s">
        <v>510</v>
      </c>
      <c r="D61" s="97" t="s">
        <v>511</v>
      </c>
      <c r="E61" s="96" t="s">
        <v>512</v>
      </c>
      <c r="F61" s="51" t="s">
        <v>513</v>
      </c>
      <c r="G61" s="51" t="s">
        <v>514</v>
      </c>
      <c r="H61" s="51" t="s">
        <v>515</v>
      </c>
      <c r="I61" s="55" t="s">
        <v>73</v>
      </c>
      <c r="J61" s="55" t="s">
        <v>516</v>
      </c>
      <c r="K61" s="93" t="s">
        <v>517</v>
      </c>
      <c r="L61" s="51"/>
      <c r="M61" s="51" t="s">
        <v>518</v>
      </c>
      <c r="N61" s="75">
        <v>1200</v>
      </c>
      <c r="O61" s="96">
        <f>300+300+300+100+200</f>
        <v>1200</v>
      </c>
      <c r="P61" s="51"/>
      <c r="Q61" s="51"/>
      <c r="R61" s="51"/>
      <c r="S61" s="51"/>
      <c r="T61" s="51"/>
      <c r="U61" s="51"/>
      <c r="V61" s="51"/>
      <c r="W61" s="51"/>
      <c r="X61" s="98">
        <f t="shared" si="0"/>
        <v>0</v>
      </c>
      <c r="Y61" s="51"/>
      <c r="Z61" s="51"/>
    </row>
    <row r="62" spans="1:33" s="17" customFormat="1" ht="12.75" customHeight="1" x14ac:dyDescent="0.2">
      <c r="A62" s="50">
        <v>42851</v>
      </c>
      <c r="B62" s="96" t="s">
        <v>519</v>
      </c>
      <c r="C62" s="101" t="s">
        <v>520</v>
      </c>
      <c r="D62" s="97" t="s">
        <v>521</v>
      </c>
      <c r="E62" s="96" t="s">
        <v>522</v>
      </c>
      <c r="F62" s="51" t="s">
        <v>523</v>
      </c>
      <c r="G62" s="51" t="s">
        <v>524</v>
      </c>
      <c r="H62" s="51"/>
      <c r="I62" s="55" t="s">
        <v>73</v>
      </c>
      <c r="J62" s="55"/>
      <c r="K62" s="93" t="s">
        <v>216</v>
      </c>
      <c r="L62" s="51"/>
      <c r="M62" s="51" t="s">
        <v>526</v>
      </c>
      <c r="N62" s="75">
        <v>950</v>
      </c>
      <c r="O62" s="96">
        <f>300+200+200+100</f>
        <v>800</v>
      </c>
      <c r="P62" s="51"/>
      <c r="Q62" s="51"/>
      <c r="R62" s="51"/>
      <c r="S62" s="51"/>
      <c r="T62" s="51"/>
      <c r="U62" s="51"/>
      <c r="V62" s="51"/>
      <c r="W62" s="51"/>
      <c r="X62" s="98">
        <f t="shared" si="0"/>
        <v>150</v>
      </c>
      <c r="Y62" s="51" t="s">
        <v>527</v>
      </c>
      <c r="Z62" s="51"/>
    </row>
    <row r="63" spans="1:33" s="17" customFormat="1" ht="12.75" customHeight="1" x14ac:dyDescent="0.2">
      <c r="A63" s="50">
        <v>42926</v>
      </c>
      <c r="B63" s="96" t="s">
        <v>528</v>
      </c>
      <c r="C63" s="101" t="s">
        <v>529</v>
      </c>
      <c r="D63" s="97" t="s">
        <v>530</v>
      </c>
      <c r="E63" s="96" t="s">
        <v>531</v>
      </c>
      <c r="F63" s="51" t="s">
        <v>532</v>
      </c>
      <c r="G63" s="51" t="s">
        <v>428</v>
      </c>
      <c r="H63" s="51"/>
      <c r="I63" s="55" t="s">
        <v>73</v>
      </c>
      <c r="J63" s="55"/>
      <c r="K63" s="93" t="s">
        <v>234</v>
      </c>
      <c r="L63" s="51"/>
      <c r="M63" s="51" t="s">
        <v>533</v>
      </c>
      <c r="N63" s="75">
        <v>800</v>
      </c>
      <c r="O63" s="96">
        <f>300+200</f>
        <v>500</v>
      </c>
      <c r="P63" s="51"/>
      <c r="Q63" s="51"/>
      <c r="R63" s="51"/>
      <c r="S63" s="51"/>
      <c r="T63" s="51"/>
      <c r="U63" s="51"/>
      <c r="V63" s="51"/>
      <c r="W63" s="51"/>
      <c r="X63" s="98">
        <f t="shared" si="0"/>
        <v>300</v>
      </c>
      <c r="Y63" s="51" t="s">
        <v>534</v>
      </c>
      <c r="Z63" s="51"/>
    </row>
    <row r="64" spans="1:33" s="17" customFormat="1" ht="12.75" customHeight="1" x14ac:dyDescent="0.2">
      <c r="A64" s="50">
        <v>42898</v>
      </c>
      <c r="B64" s="96" t="s">
        <v>535</v>
      </c>
      <c r="C64" s="101" t="s">
        <v>536</v>
      </c>
      <c r="D64" s="97" t="s">
        <v>537</v>
      </c>
      <c r="E64" s="96" t="s">
        <v>538</v>
      </c>
      <c r="F64" s="51" t="s">
        <v>539</v>
      </c>
      <c r="G64" s="51" t="s">
        <v>540</v>
      </c>
      <c r="H64" s="51"/>
      <c r="I64" s="55" t="s">
        <v>73</v>
      </c>
      <c r="J64" s="55"/>
      <c r="K64" s="93" t="s">
        <v>541</v>
      </c>
      <c r="L64" s="51"/>
      <c r="M64" s="51" t="s">
        <v>542</v>
      </c>
      <c r="N64" s="75">
        <f>800+200</f>
        <v>1000</v>
      </c>
      <c r="O64" s="96">
        <f>100+100+200+200+200+200</f>
        <v>1000</v>
      </c>
      <c r="P64" s="51"/>
      <c r="Q64" s="51"/>
      <c r="R64" s="51"/>
      <c r="S64" s="51"/>
      <c r="T64" s="51"/>
      <c r="U64" s="51"/>
      <c r="V64" s="51"/>
      <c r="W64" s="51"/>
      <c r="X64" s="98">
        <f t="shared" si="0"/>
        <v>0</v>
      </c>
      <c r="Y64" s="51"/>
      <c r="Z64" s="51"/>
    </row>
    <row r="65" spans="1:30" s="17" customFormat="1" ht="12.75" customHeight="1" x14ac:dyDescent="0.25">
      <c r="A65" s="50">
        <v>42969</v>
      </c>
      <c r="B65" s="96" t="s">
        <v>543</v>
      </c>
      <c r="C65" s="131" t="s">
        <v>544</v>
      </c>
      <c r="D65" s="97" t="s">
        <v>545</v>
      </c>
      <c r="E65" s="96"/>
      <c r="F65" s="132" t="s">
        <v>546</v>
      </c>
      <c r="G65" s="51" t="s">
        <v>195</v>
      </c>
      <c r="H65" s="51"/>
      <c r="I65" s="55" t="s">
        <v>73</v>
      </c>
      <c r="J65" s="55"/>
      <c r="K65" s="55"/>
      <c r="L65" s="51"/>
      <c r="M65" s="51" t="s">
        <v>547</v>
      </c>
      <c r="N65" s="75">
        <v>400</v>
      </c>
      <c r="O65" s="96">
        <v>200</v>
      </c>
      <c r="P65" s="51"/>
      <c r="Q65" s="51"/>
      <c r="R65" s="51"/>
      <c r="S65" s="51"/>
      <c r="T65" s="51"/>
      <c r="U65" s="51"/>
      <c r="V65" s="51"/>
      <c r="W65" s="51"/>
      <c r="X65" s="98">
        <f t="shared" si="0"/>
        <v>200</v>
      </c>
      <c r="Y65" s="51"/>
      <c r="Z65" s="51"/>
    </row>
    <row r="66" spans="1:30" s="17" customFormat="1" ht="12.75" customHeight="1" x14ac:dyDescent="0.2">
      <c r="A66" s="50">
        <v>42858</v>
      </c>
      <c r="B66" s="96" t="s">
        <v>548</v>
      </c>
      <c r="C66" s="125" t="s">
        <v>549</v>
      </c>
      <c r="D66" s="97" t="s">
        <v>550</v>
      </c>
      <c r="E66" s="96" t="s">
        <v>551</v>
      </c>
      <c r="F66" s="51" t="s">
        <v>552</v>
      </c>
      <c r="G66" s="51" t="s">
        <v>553</v>
      </c>
      <c r="H66" s="51"/>
      <c r="I66" s="55" t="s">
        <v>73</v>
      </c>
      <c r="J66" s="55"/>
      <c r="K66" s="93" t="s">
        <v>554</v>
      </c>
      <c r="L66" s="51"/>
      <c r="M66" s="56" t="s">
        <v>555</v>
      </c>
      <c r="N66" s="75">
        <v>1600</v>
      </c>
      <c r="O66" s="96">
        <f>500+1000+100</f>
        <v>1600</v>
      </c>
      <c r="P66" s="51"/>
      <c r="Q66" s="51"/>
      <c r="R66" s="51"/>
      <c r="S66" s="51"/>
      <c r="T66" s="51"/>
      <c r="U66" s="51"/>
      <c r="V66" s="51"/>
      <c r="W66" s="51"/>
      <c r="X66" s="98">
        <f t="shared" si="0"/>
        <v>0</v>
      </c>
      <c r="Y66" s="51"/>
      <c r="Z66" s="51"/>
    </row>
    <row r="67" spans="1:30" ht="13.5" customHeight="1" x14ac:dyDescent="0.25">
      <c r="A67" s="50">
        <v>42914</v>
      </c>
      <c r="B67" s="96" t="s">
        <v>556</v>
      </c>
      <c r="C67" s="133" t="s">
        <v>557</v>
      </c>
      <c r="D67" s="97" t="s">
        <v>558</v>
      </c>
      <c r="E67" s="75" t="s">
        <v>559</v>
      </c>
      <c r="F67" s="56" t="s">
        <v>560</v>
      </c>
      <c r="G67" s="56" t="s">
        <v>301</v>
      </c>
      <c r="H67" s="104"/>
      <c r="I67" s="55" t="s">
        <v>73</v>
      </c>
      <c r="J67" s="55"/>
      <c r="K67" s="93" t="s">
        <v>188</v>
      </c>
      <c r="L67" s="51"/>
      <c r="M67" s="51" t="s">
        <v>561</v>
      </c>
      <c r="N67" s="96">
        <v>780</v>
      </c>
      <c r="O67" s="96">
        <f>400+380</f>
        <v>780</v>
      </c>
      <c r="P67" s="51"/>
      <c r="Q67" s="51"/>
      <c r="R67" s="51"/>
      <c r="S67" s="51"/>
      <c r="T67" s="51"/>
      <c r="U67" s="51"/>
      <c r="V67" s="51"/>
      <c r="W67" s="51"/>
      <c r="X67" s="98">
        <f t="shared" si="0"/>
        <v>0</v>
      </c>
      <c r="Y67" s="51"/>
      <c r="Z67" s="51"/>
      <c r="AA67" s="17"/>
      <c r="AB67" s="17"/>
      <c r="AC67" s="17"/>
      <c r="AD67" s="17"/>
    </row>
    <row r="68" spans="1:30" s="17" customFormat="1" ht="12.75" customHeight="1" x14ac:dyDescent="0.2">
      <c r="A68" s="50">
        <v>42943</v>
      </c>
      <c r="B68" s="96" t="s">
        <v>562</v>
      </c>
      <c r="C68" s="101" t="s">
        <v>563</v>
      </c>
      <c r="D68" s="97" t="s">
        <v>564</v>
      </c>
      <c r="E68" s="96" t="s">
        <v>565</v>
      </c>
      <c r="F68" s="51" t="s">
        <v>566</v>
      </c>
      <c r="G68" s="51" t="s">
        <v>310</v>
      </c>
      <c r="H68" s="51"/>
      <c r="I68" s="55" t="s">
        <v>73</v>
      </c>
      <c r="J68" s="55"/>
      <c r="K68" s="55" t="s">
        <v>234</v>
      </c>
      <c r="L68" s="51"/>
      <c r="M68" s="51" t="s">
        <v>567</v>
      </c>
      <c r="N68" s="75">
        <v>1800</v>
      </c>
      <c r="O68" s="96">
        <v>400</v>
      </c>
      <c r="P68" s="51"/>
      <c r="Q68" s="51"/>
      <c r="R68" s="51"/>
      <c r="S68" s="51"/>
      <c r="T68" s="51"/>
      <c r="U68" s="51"/>
      <c r="V68" s="51"/>
      <c r="W68" s="51"/>
      <c r="X68" s="98">
        <f t="shared" si="0"/>
        <v>1400</v>
      </c>
      <c r="Y68" s="51" t="s">
        <v>568</v>
      </c>
      <c r="Z68" s="51"/>
    </row>
    <row r="69" spans="1:30" s="17" customFormat="1" ht="12.75" customHeight="1" x14ac:dyDescent="0.2">
      <c r="A69" s="50">
        <v>42922</v>
      </c>
      <c r="B69" s="96" t="s">
        <v>569</v>
      </c>
      <c r="C69" s="101" t="s">
        <v>570</v>
      </c>
      <c r="D69" s="97" t="s">
        <v>571</v>
      </c>
      <c r="E69" s="96" t="s">
        <v>572</v>
      </c>
      <c r="F69" s="51" t="s">
        <v>573</v>
      </c>
      <c r="G69" s="51" t="s">
        <v>574</v>
      </c>
      <c r="H69" s="51"/>
      <c r="I69" s="55" t="s">
        <v>73</v>
      </c>
      <c r="J69" s="55"/>
      <c r="K69" s="93" t="s">
        <v>234</v>
      </c>
      <c r="L69" s="51"/>
      <c r="M69" s="51" t="s">
        <v>575</v>
      </c>
      <c r="N69" s="75">
        <v>350</v>
      </c>
      <c r="O69" s="96">
        <f>175+175</f>
        <v>350</v>
      </c>
      <c r="P69" s="51"/>
      <c r="Q69" s="51"/>
      <c r="R69" s="51"/>
      <c r="S69" s="51"/>
      <c r="T69" s="51"/>
      <c r="U69" s="51"/>
      <c r="V69" s="51"/>
      <c r="W69" s="51"/>
      <c r="X69" s="98">
        <f t="shared" si="0"/>
        <v>0</v>
      </c>
      <c r="Y69" s="51"/>
      <c r="Z69" s="51"/>
    </row>
    <row r="70" spans="1:30" s="17" customFormat="1" ht="12.75" customHeight="1" x14ac:dyDescent="0.2">
      <c r="A70" s="123"/>
      <c r="B70" s="124" t="s">
        <v>576</v>
      </c>
      <c r="C70" s="125" t="s">
        <v>577</v>
      </c>
      <c r="D70" s="126" t="s">
        <v>578</v>
      </c>
      <c r="E70" s="124" t="s">
        <v>579</v>
      </c>
      <c r="F70" s="17" t="s">
        <v>580</v>
      </c>
      <c r="G70" s="17" t="s">
        <v>581</v>
      </c>
      <c r="H70" s="51"/>
      <c r="I70" s="127" t="s">
        <v>73</v>
      </c>
      <c r="J70" s="127"/>
      <c r="K70" s="55" t="s">
        <v>275</v>
      </c>
      <c r="L70" s="51"/>
      <c r="M70" s="51" t="s">
        <v>582</v>
      </c>
      <c r="N70" s="75">
        <v>250</v>
      </c>
      <c r="O70" s="96">
        <f>100+150</f>
        <v>250</v>
      </c>
      <c r="P70" s="51"/>
      <c r="Q70" s="51"/>
      <c r="R70" s="51"/>
      <c r="S70" s="51"/>
      <c r="T70" s="51"/>
      <c r="U70" s="51"/>
      <c r="V70" s="51"/>
      <c r="W70" s="51"/>
      <c r="X70" s="98">
        <f t="shared" si="0"/>
        <v>0</v>
      </c>
      <c r="Y70" s="51"/>
      <c r="Z70" s="51"/>
    </row>
    <row r="71" spans="1:30" s="17" customFormat="1" ht="12.75" customHeight="1" x14ac:dyDescent="0.25">
      <c r="A71" s="50">
        <v>42899</v>
      </c>
      <c r="B71" s="134" t="s">
        <v>583</v>
      </c>
      <c r="C71" s="101" t="s">
        <v>584</v>
      </c>
      <c r="D71" s="97" t="s">
        <v>585</v>
      </c>
      <c r="E71" s="96" t="s">
        <v>586</v>
      </c>
      <c r="F71" s="51" t="s">
        <v>587</v>
      </c>
      <c r="G71" s="135" t="s">
        <v>588</v>
      </c>
      <c r="H71" s="51"/>
      <c r="I71" s="55" t="s">
        <v>73</v>
      </c>
      <c r="J71" s="55"/>
      <c r="K71" s="93" t="s">
        <v>448</v>
      </c>
      <c r="L71" s="51"/>
      <c r="M71" s="51" t="s">
        <v>589</v>
      </c>
      <c r="N71" s="75">
        <v>450</v>
      </c>
      <c r="O71" s="96">
        <v>225</v>
      </c>
      <c r="P71" s="51"/>
      <c r="Q71" s="51"/>
      <c r="R71" s="51"/>
      <c r="S71" s="51"/>
      <c r="T71" s="51"/>
      <c r="U71" s="51"/>
      <c r="V71" s="51"/>
      <c r="W71" s="51"/>
      <c r="X71" s="98">
        <f t="shared" si="0"/>
        <v>225</v>
      </c>
      <c r="Y71" s="51"/>
      <c r="Z71" s="51"/>
    </row>
    <row r="72" spans="1:30" s="17" customFormat="1" ht="12.75" customHeight="1" x14ac:dyDescent="0.2">
      <c r="A72" s="50"/>
      <c r="B72" s="96" t="s">
        <v>590</v>
      </c>
      <c r="C72" s="101" t="s">
        <v>591</v>
      </c>
      <c r="D72" s="97" t="s">
        <v>592</v>
      </c>
      <c r="E72" s="96" t="s">
        <v>593</v>
      </c>
      <c r="F72" s="51" t="s">
        <v>594</v>
      </c>
      <c r="G72" s="51" t="s">
        <v>486</v>
      </c>
      <c r="H72" s="51"/>
      <c r="I72" s="55" t="s">
        <v>73</v>
      </c>
      <c r="J72" s="55"/>
      <c r="K72" s="93" t="s">
        <v>234</v>
      </c>
      <c r="L72" s="51"/>
      <c r="M72" s="51" t="s">
        <v>595</v>
      </c>
      <c r="N72" s="75">
        <v>450</v>
      </c>
      <c r="O72" s="96">
        <f>200+250</f>
        <v>450</v>
      </c>
      <c r="P72" s="51"/>
      <c r="Q72" s="51"/>
      <c r="R72" s="51"/>
      <c r="S72" s="51"/>
      <c r="T72" s="51"/>
      <c r="U72" s="51"/>
      <c r="V72" s="51"/>
      <c r="W72" s="51"/>
      <c r="X72" s="98">
        <f t="shared" si="0"/>
        <v>0</v>
      </c>
      <c r="Y72" s="51"/>
      <c r="Z72" s="51"/>
    </row>
    <row r="73" spans="1:30" s="17" customFormat="1" ht="12.75" customHeight="1" x14ac:dyDescent="0.2">
      <c r="A73" s="50">
        <v>42913</v>
      </c>
      <c r="B73" s="96" t="s">
        <v>596</v>
      </c>
      <c r="C73" s="101" t="s">
        <v>597</v>
      </c>
      <c r="D73" s="97" t="s">
        <v>598</v>
      </c>
      <c r="E73" s="96" t="s">
        <v>599</v>
      </c>
      <c r="F73" s="51" t="s">
        <v>600</v>
      </c>
      <c r="G73" s="51" t="s">
        <v>52</v>
      </c>
      <c r="H73" s="51"/>
      <c r="I73" s="55" t="s">
        <v>73</v>
      </c>
      <c r="J73" s="55"/>
      <c r="K73" s="136" t="s">
        <v>275</v>
      </c>
      <c r="L73" s="51"/>
      <c r="M73" s="51" t="s">
        <v>601</v>
      </c>
      <c r="N73" s="75">
        <v>600</v>
      </c>
      <c r="O73" s="96">
        <f>200+400</f>
        <v>600</v>
      </c>
      <c r="P73" s="51"/>
      <c r="Q73" s="51"/>
      <c r="R73" s="51"/>
      <c r="S73" s="51"/>
      <c r="T73" s="51"/>
      <c r="U73" s="51"/>
      <c r="V73" s="51"/>
      <c r="W73" s="51"/>
      <c r="X73" s="98">
        <f t="shared" si="0"/>
        <v>0</v>
      </c>
      <c r="Y73" s="51" t="s">
        <v>602</v>
      </c>
      <c r="Z73" s="51"/>
    </row>
    <row r="74" spans="1:30" s="17" customFormat="1" ht="12.75" customHeight="1" x14ac:dyDescent="0.2">
      <c r="A74" s="50">
        <v>42933</v>
      </c>
      <c r="B74" s="96" t="s">
        <v>603</v>
      </c>
      <c r="C74" s="101"/>
      <c r="D74" s="97" t="s">
        <v>604</v>
      </c>
      <c r="E74" s="96" t="s">
        <v>605</v>
      </c>
      <c r="F74" s="51" t="s">
        <v>606</v>
      </c>
      <c r="G74" s="51" t="s">
        <v>607</v>
      </c>
      <c r="H74" s="51"/>
      <c r="I74" s="55" t="s">
        <v>73</v>
      </c>
      <c r="J74" s="55"/>
      <c r="K74" s="55"/>
      <c r="L74" s="51"/>
      <c r="M74" s="51" t="s">
        <v>608</v>
      </c>
      <c r="N74" s="75">
        <v>150</v>
      </c>
      <c r="O74" s="96">
        <f>75+75</f>
        <v>150</v>
      </c>
      <c r="P74" s="51"/>
      <c r="Q74" s="51"/>
      <c r="R74" s="51"/>
      <c r="S74" s="51"/>
      <c r="T74" s="51"/>
      <c r="U74" s="51"/>
      <c r="V74" s="51"/>
      <c r="W74" s="51"/>
      <c r="X74" s="98">
        <f t="shared" si="0"/>
        <v>0</v>
      </c>
      <c r="Y74" s="51"/>
      <c r="Z74" s="51"/>
    </row>
    <row r="75" spans="1:30" s="17" customFormat="1" ht="12.75" customHeight="1" x14ac:dyDescent="0.2">
      <c r="A75" s="50">
        <v>42796</v>
      </c>
      <c r="B75" s="96" t="s">
        <v>609</v>
      </c>
      <c r="C75" s="96" t="s">
        <v>610</v>
      </c>
      <c r="D75" s="97" t="s">
        <v>611</v>
      </c>
      <c r="E75" s="96" t="s">
        <v>612</v>
      </c>
      <c r="F75" s="51" t="s">
        <v>613</v>
      </c>
      <c r="G75" s="51" t="s">
        <v>72</v>
      </c>
      <c r="H75" s="51" t="s">
        <v>614</v>
      </c>
      <c r="I75" s="55" t="s">
        <v>73</v>
      </c>
      <c r="J75" s="55"/>
      <c r="K75" s="93" t="s">
        <v>234</v>
      </c>
      <c r="L75" s="51"/>
      <c r="M75" s="51" t="s">
        <v>615</v>
      </c>
      <c r="N75" s="75">
        <f>1200+250</f>
        <v>1450</v>
      </c>
      <c r="O75" s="96">
        <f>400+400+300+100+150+100</f>
        <v>1450</v>
      </c>
      <c r="P75" s="51"/>
      <c r="Q75" s="51"/>
      <c r="R75" s="51"/>
      <c r="S75" s="51"/>
      <c r="T75" s="51"/>
      <c r="U75" s="51"/>
      <c r="V75" s="51"/>
      <c r="W75" s="51"/>
      <c r="X75" s="98">
        <f t="shared" si="0"/>
        <v>0</v>
      </c>
      <c r="Y75" s="51" t="s">
        <v>616</v>
      </c>
      <c r="Z75" s="51"/>
    </row>
    <row r="76" spans="1:30" s="17" customFormat="1" ht="12.75" customHeight="1" x14ac:dyDescent="0.2">
      <c r="A76" s="50">
        <v>42919</v>
      </c>
      <c r="B76" s="96" t="s">
        <v>617</v>
      </c>
      <c r="C76" s="101" t="s">
        <v>618</v>
      </c>
      <c r="D76" s="97" t="s">
        <v>619</v>
      </c>
      <c r="E76" s="96" t="s">
        <v>620</v>
      </c>
      <c r="F76" s="51" t="s">
        <v>621</v>
      </c>
      <c r="G76" s="51" t="s">
        <v>607</v>
      </c>
      <c r="H76" s="51"/>
      <c r="I76" s="55" t="s">
        <v>73</v>
      </c>
      <c r="J76" s="55"/>
      <c r="K76" s="93" t="s">
        <v>448</v>
      </c>
      <c r="L76" s="51"/>
      <c r="M76" s="51" t="s">
        <v>622</v>
      </c>
      <c r="N76" s="75">
        <v>450</v>
      </c>
      <c r="O76" s="96">
        <f>200+225</f>
        <v>425</v>
      </c>
      <c r="P76" s="51"/>
      <c r="Q76" s="51"/>
      <c r="R76" s="51"/>
      <c r="S76" s="51"/>
      <c r="T76" s="51"/>
      <c r="U76" s="51"/>
      <c r="V76" s="51"/>
      <c r="W76" s="51"/>
      <c r="X76" s="98">
        <f t="shared" si="0"/>
        <v>25</v>
      </c>
      <c r="Y76" s="51"/>
      <c r="Z76" s="51"/>
    </row>
    <row r="77" spans="1:30" s="17" customFormat="1" ht="12.75" customHeight="1" x14ac:dyDescent="0.2">
      <c r="A77" s="50">
        <v>42919</v>
      </c>
      <c r="B77" s="96" t="s">
        <v>623</v>
      </c>
      <c r="C77" s="101" t="s">
        <v>624</v>
      </c>
      <c r="D77" s="97" t="s">
        <v>625</v>
      </c>
      <c r="E77" s="96" t="s">
        <v>620</v>
      </c>
      <c r="F77" s="51" t="s">
        <v>621</v>
      </c>
      <c r="G77" s="51" t="s">
        <v>607</v>
      </c>
      <c r="H77" s="51"/>
      <c r="I77" s="55" t="s">
        <v>73</v>
      </c>
      <c r="J77" s="55"/>
      <c r="K77" s="93" t="s">
        <v>448</v>
      </c>
      <c r="L77" s="51"/>
      <c r="M77" s="51" t="s">
        <v>622</v>
      </c>
      <c r="N77" s="75">
        <v>450</v>
      </c>
      <c r="O77" s="96">
        <f>200+225</f>
        <v>425</v>
      </c>
      <c r="P77" s="51"/>
      <c r="Q77" s="51"/>
      <c r="R77" s="51"/>
      <c r="S77" s="51"/>
      <c r="T77" s="51"/>
      <c r="U77" s="51"/>
      <c r="V77" s="51"/>
      <c r="W77" s="51"/>
      <c r="X77" s="98">
        <f t="shared" si="0"/>
        <v>25</v>
      </c>
      <c r="Y77" s="51"/>
      <c r="Z77" s="51"/>
    </row>
    <row r="78" spans="1:30" s="17" customFormat="1" ht="12.75" customHeight="1" x14ac:dyDescent="0.2">
      <c r="A78" s="50">
        <v>42921</v>
      </c>
      <c r="B78" s="96" t="s">
        <v>626</v>
      </c>
      <c r="C78" s="101" t="s">
        <v>627</v>
      </c>
      <c r="D78" s="97" t="s">
        <v>628</v>
      </c>
      <c r="E78" s="96" t="s">
        <v>629</v>
      </c>
      <c r="F78" s="51" t="s">
        <v>630</v>
      </c>
      <c r="G78" s="51" t="s">
        <v>631</v>
      </c>
      <c r="H78" s="51"/>
      <c r="I78" s="55" t="s">
        <v>73</v>
      </c>
      <c r="J78" s="55"/>
      <c r="K78" s="93" t="s">
        <v>632</v>
      </c>
      <c r="L78" s="51"/>
      <c r="M78" s="51" t="s">
        <v>633</v>
      </c>
      <c r="N78" s="75">
        <v>1500</v>
      </c>
      <c r="O78" s="96">
        <f>100+500</f>
        <v>600</v>
      </c>
      <c r="P78" s="51"/>
      <c r="Q78" s="51"/>
      <c r="R78" s="51"/>
      <c r="S78" s="51"/>
      <c r="T78" s="51"/>
      <c r="U78" s="51"/>
      <c r="V78" s="51"/>
      <c r="W78" s="51"/>
      <c r="X78" s="98">
        <f t="shared" si="0"/>
        <v>900</v>
      </c>
      <c r="Y78" s="51"/>
      <c r="Z78" s="51"/>
      <c r="AA78" s="17">
        <v>300</v>
      </c>
    </row>
    <row r="79" spans="1:30" s="17" customFormat="1" ht="12.75" customHeight="1" x14ac:dyDescent="0.2">
      <c r="A79" s="107"/>
      <c r="B79" s="108" t="s">
        <v>634</v>
      </c>
      <c r="C79" s="109"/>
      <c r="D79" s="110" t="s">
        <v>635</v>
      </c>
      <c r="E79" s="108" t="s">
        <v>636</v>
      </c>
      <c r="F79" s="111"/>
      <c r="G79" s="111"/>
      <c r="H79" s="111"/>
      <c r="I79" s="112" t="s">
        <v>73</v>
      </c>
      <c r="J79" s="112"/>
      <c r="K79" s="55"/>
      <c r="L79" s="111"/>
      <c r="M79" s="111"/>
      <c r="N79" s="113">
        <v>170</v>
      </c>
      <c r="O79" s="108"/>
      <c r="P79" s="111"/>
      <c r="Q79" s="111"/>
      <c r="R79" s="111"/>
      <c r="S79" s="111"/>
      <c r="T79" s="111"/>
      <c r="U79" s="111"/>
      <c r="V79" s="111"/>
      <c r="W79" s="111"/>
      <c r="X79" s="98">
        <f t="shared" si="0"/>
        <v>170</v>
      </c>
      <c r="Y79" s="111"/>
      <c r="Z79" s="111"/>
    </row>
    <row r="80" spans="1:30" s="17" customFormat="1" ht="12.75" customHeight="1" x14ac:dyDescent="0.2">
      <c r="A80" s="107"/>
      <c r="B80" s="108" t="s">
        <v>637</v>
      </c>
      <c r="C80" s="109" t="s">
        <v>638</v>
      </c>
      <c r="D80" s="110"/>
      <c r="E80" s="108"/>
      <c r="F80" s="111" t="s">
        <v>639</v>
      </c>
      <c r="G80" s="111"/>
      <c r="H80" s="111"/>
      <c r="I80" s="112" t="s">
        <v>73</v>
      </c>
      <c r="J80" s="112"/>
      <c r="K80" s="55"/>
      <c r="L80" s="111"/>
      <c r="M80" s="111" t="s">
        <v>640</v>
      </c>
      <c r="N80" s="113">
        <v>300</v>
      </c>
      <c r="O80" s="108">
        <v>150</v>
      </c>
      <c r="P80" s="111"/>
      <c r="Q80" s="111"/>
      <c r="R80" s="111"/>
      <c r="S80" s="111"/>
      <c r="T80" s="111"/>
      <c r="U80" s="111"/>
      <c r="V80" s="111"/>
      <c r="W80" s="111"/>
      <c r="X80" s="98">
        <f t="shared" si="0"/>
        <v>150</v>
      </c>
      <c r="Y80" s="111"/>
      <c r="Z80" s="111"/>
    </row>
    <row r="81" spans="1:46" s="17" customFormat="1" ht="12.75" customHeight="1" x14ac:dyDescent="0.2">
      <c r="A81" s="50">
        <v>42926</v>
      </c>
      <c r="B81" s="96" t="s">
        <v>641</v>
      </c>
      <c r="C81" s="101" t="s">
        <v>642</v>
      </c>
      <c r="D81" s="97" t="s">
        <v>643</v>
      </c>
      <c r="E81" s="96" t="s">
        <v>644</v>
      </c>
      <c r="F81" s="51" t="s">
        <v>645</v>
      </c>
      <c r="G81" s="51" t="s">
        <v>646</v>
      </c>
      <c r="H81" s="51"/>
      <c r="I81" s="55" t="s">
        <v>73</v>
      </c>
      <c r="J81" s="55"/>
      <c r="K81" s="55"/>
      <c r="L81" s="51"/>
      <c r="M81" s="51" t="s">
        <v>647</v>
      </c>
      <c r="N81" s="75">
        <v>1050</v>
      </c>
      <c r="O81" s="96">
        <f>500+550</f>
        <v>1050</v>
      </c>
      <c r="P81" s="51"/>
      <c r="Q81" s="51"/>
      <c r="R81" s="51"/>
      <c r="S81" s="51"/>
      <c r="T81" s="51"/>
      <c r="U81" s="51"/>
      <c r="V81" s="51"/>
      <c r="W81" s="51"/>
      <c r="X81" s="98">
        <f t="shared" si="0"/>
        <v>0</v>
      </c>
      <c r="Y81" s="51"/>
      <c r="Z81" s="51"/>
    </row>
    <row r="82" spans="1:46" s="17" customFormat="1" ht="15.75" customHeight="1" x14ac:dyDescent="0.2">
      <c r="A82" s="50">
        <v>42922</v>
      </c>
      <c r="B82" s="96" t="s">
        <v>648</v>
      </c>
      <c r="C82" s="101" t="s">
        <v>649</v>
      </c>
      <c r="D82" s="97" t="s">
        <v>650</v>
      </c>
      <c r="E82" s="96"/>
      <c r="F82" s="51" t="s">
        <v>651</v>
      </c>
      <c r="G82" s="51" t="s">
        <v>607</v>
      </c>
      <c r="H82" s="51"/>
      <c r="I82" s="55" t="s">
        <v>73</v>
      </c>
      <c r="J82" s="55"/>
      <c r="K82" s="93"/>
      <c r="L82" s="51"/>
      <c r="M82" s="51" t="s">
        <v>652</v>
      </c>
      <c r="N82" s="75">
        <v>250</v>
      </c>
      <c r="O82" s="96">
        <f>125+125</f>
        <v>250</v>
      </c>
      <c r="P82" s="51"/>
      <c r="Q82" s="51"/>
      <c r="R82" s="51"/>
      <c r="S82" s="51"/>
      <c r="T82" s="51"/>
      <c r="U82" s="51"/>
      <c r="V82" s="51"/>
      <c r="W82" s="51"/>
      <c r="X82" s="98">
        <f t="shared" si="0"/>
        <v>0</v>
      </c>
      <c r="Y82" s="51"/>
      <c r="Z82" s="51"/>
    </row>
    <row r="83" spans="1:46" s="17" customFormat="1" ht="12.75" customHeight="1" x14ac:dyDescent="0.2">
      <c r="A83" s="50">
        <v>42895</v>
      </c>
      <c r="B83" s="96" t="s">
        <v>653</v>
      </c>
      <c r="C83" s="101" t="s">
        <v>654</v>
      </c>
      <c r="D83" s="97" t="s">
        <v>655</v>
      </c>
      <c r="E83" s="96"/>
      <c r="F83" s="51" t="s">
        <v>656</v>
      </c>
      <c r="G83" s="51" t="s">
        <v>657</v>
      </c>
      <c r="H83" s="51"/>
      <c r="I83" s="55" t="s">
        <v>73</v>
      </c>
      <c r="J83" s="55"/>
      <c r="K83" s="93" t="s">
        <v>234</v>
      </c>
      <c r="L83" s="51"/>
      <c r="M83" s="51" t="s">
        <v>658</v>
      </c>
      <c r="N83" s="75">
        <v>650</v>
      </c>
      <c r="O83" s="96">
        <f>250+50+250</f>
        <v>550</v>
      </c>
      <c r="P83" s="51"/>
      <c r="Q83" s="51"/>
      <c r="R83" s="51"/>
      <c r="S83" s="51"/>
      <c r="T83" s="51"/>
      <c r="U83" s="51"/>
      <c r="V83" s="51"/>
      <c r="W83" s="51"/>
      <c r="X83" s="98">
        <f t="shared" si="0"/>
        <v>100</v>
      </c>
      <c r="Y83" s="51"/>
      <c r="Z83" s="51"/>
    </row>
    <row r="84" spans="1:46" s="17" customFormat="1" ht="12.75" customHeight="1" x14ac:dyDescent="0.2">
      <c r="A84" s="50">
        <v>42844</v>
      </c>
      <c r="B84" s="96" t="s">
        <v>659</v>
      </c>
      <c r="C84" s="101" t="s">
        <v>660</v>
      </c>
      <c r="D84" s="97" t="s">
        <v>661</v>
      </c>
      <c r="E84" s="96" t="s">
        <v>662</v>
      </c>
      <c r="F84" s="51" t="s">
        <v>663</v>
      </c>
      <c r="G84" s="51" t="s">
        <v>310</v>
      </c>
      <c r="H84" s="51"/>
      <c r="I84" s="55" t="s">
        <v>73</v>
      </c>
      <c r="J84" s="55"/>
      <c r="K84" s="93" t="s">
        <v>234</v>
      </c>
      <c r="L84" s="51"/>
      <c r="M84" s="51" t="s">
        <v>664</v>
      </c>
      <c r="N84" s="75">
        <v>1500</v>
      </c>
      <c r="O84" s="96">
        <v>500</v>
      </c>
      <c r="P84" s="51"/>
      <c r="Q84" s="51"/>
      <c r="R84" s="51"/>
      <c r="S84" s="51"/>
      <c r="T84" s="51"/>
      <c r="U84" s="51"/>
      <c r="V84" s="51"/>
      <c r="W84" s="51"/>
      <c r="X84" s="98">
        <f t="shared" si="0"/>
        <v>1000</v>
      </c>
      <c r="Y84" s="51"/>
      <c r="Z84" s="51"/>
    </row>
    <row r="85" spans="1:46" s="17" customFormat="1" ht="12.75" customHeight="1" x14ac:dyDescent="0.2">
      <c r="A85" s="50">
        <v>42908</v>
      </c>
      <c r="B85" s="96" t="s">
        <v>665</v>
      </c>
      <c r="C85" s="101" t="s">
        <v>666</v>
      </c>
      <c r="D85" s="97" t="s">
        <v>667</v>
      </c>
      <c r="E85" s="96" t="s">
        <v>668</v>
      </c>
      <c r="F85" s="51" t="s">
        <v>669</v>
      </c>
      <c r="G85" s="51" t="s">
        <v>52</v>
      </c>
      <c r="H85" s="51"/>
      <c r="I85" s="55" t="s">
        <v>73</v>
      </c>
      <c r="J85" s="55"/>
      <c r="K85" s="93" t="s">
        <v>434</v>
      </c>
      <c r="L85" s="51"/>
      <c r="M85" s="51" t="s">
        <v>670</v>
      </c>
      <c r="N85" s="75">
        <v>950</v>
      </c>
      <c r="O85" s="96">
        <v>300</v>
      </c>
      <c r="P85" s="51"/>
      <c r="Q85" s="51"/>
      <c r="R85" s="51"/>
      <c r="S85" s="51"/>
      <c r="T85" s="51"/>
      <c r="U85" s="51"/>
      <c r="V85" s="51"/>
      <c r="W85" s="51"/>
      <c r="X85" s="98">
        <f t="shared" si="0"/>
        <v>650</v>
      </c>
      <c r="Y85" s="51" t="s">
        <v>671</v>
      </c>
      <c r="Z85" s="51"/>
    </row>
    <row r="86" spans="1:46" s="17" customFormat="1" ht="12.75" customHeight="1" x14ac:dyDescent="0.2">
      <c r="A86" s="50">
        <v>42650</v>
      </c>
      <c r="B86" s="96" t="s">
        <v>672</v>
      </c>
      <c r="C86" s="96" t="s">
        <v>673</v>
      </c>
      <c r="D86" s="97" t="s">
        <v>674</v>
      </c>
      <c r="E86" s="96"/>
      <c r="F86" s="51" t="s">
        <v>675</v>
      </c>
      <c r="G86" s="17" t="s">
        <v>72</v>
      </c>
      <c r="H86" s="50"/>
      <c r="I86" s="55" t="s">
        <v>73</v>
      </c>
      <c r="J86" s="55"/>
      <c r="K86" s="93" t="s">
        <v>434</v>
      </c>
      <c r="L86" s="51"/>
      <c r="M86" s="51" t="s">
        <v>676</v>
      </c>
      <c r="N86" s="96">
        <v>1600</v>
      </c>
      <c r="O86" s="96">
        <f>280+300+300+400</f>
        <v>1280</v>
      </c>
      <c r="P86" s="51"/>
      <c r="Q86" s="51"/>
      <c r="R86" s="51"/>
      <c r="S86" s="51"/>
      <c r="T86" s="51"/>
      <c r="U86" s="51"/>
      <c r="V86" s="51"/>
      <c r="W86" s="51"/>
      <c r="X86" s="98">
        <f t="shared" si="0"/>
        <v>320</v>
      </c>
      <c r="Y86" s="9" t="s">
        <v>677</v>
      </c>
      <c r="Z86" s="51"/>
      <c r="AA86" s="9"/>
    </row>
    <row r="87" spans="1:46" s="17" customFormat="1" ht="12.75" customHeight="1" x14ac:dyDescent="0.2">
      <c r="A87" s="50">
        <v>42382</v>
      </c>
      <c r="B87" s="96" t="s">
        <v>678</v>
      </c>
      <c r="C87" s="101" t="s">
        <v>679</v>
      </c>
      <c r="D87" s="97" t="s">
        <v>680</v>
      </c>
      <c r="E87" s="96" t="s">
        <v>681</v>
      </c>
      <c r="F87" s="51"/>
      <c r="G87" s="51" t="s">
        <v>195</v>
      </c>
      <c r="H87" s="51"/>
      <c r="I87" s="55" t="s">
        <v>73</v>
      </c>
      <c r="J87" s="55"/>
      <c r="K87" s="93" t="s">
        <v>234</v>
      </c>
      <c r="L87" s="51"/>
      <c r="M87" s="51" t="s">
        <v>682</v>
      </c>
      <c r="N87" s="96">
        <f>300+1300</f>
        <v>1600</v>
      </c>
      <c r="O87" s="96">
        <f>150+150+400+400+300+200</f>
        <v>1600</v>
      </c>
      <c r="P87" s="51"/>
      <c r="Q87" s="51"/>
      <c r="R87" s="51"/>
      <c r="S87" s="51"/>
      <c r="T87" s="51"/>
      <c r="U87" s="51"/>
      <c r="V87" s="51"/>
      <c r="W87" s="51"/>
      <c r="X87" s="98">
        <f t="shared" si="0"/>
        <v>0</v>
      </c>
      <c r="Y87" s="51"/>
      <c r="Z87" s="51"/>
      <c r="AA87" s="9"/>
      <c r="AB87" s="9"/>
    </row>
    <row r="88" spans="1:46" s="17" customFormat="1" ht="12.75" customHeight="1" x14ac:dyDescent="0.2">
      <c r="A88" s="50">
        <v>42894</v>
      </c>
      <c r="B88" s="96" t="s">
        <v>683</v>
      </c>
      <c r="C88" s="101" t="s">
        <v>684</v>
      </c>
      <c r="D88" s="97" t="s">
        <v>685</v>
      </c>
      <c r="E88" s="96" t="s">
        <v>686</v>
      </c>
      <c r="F88" s="51" t="s">
        <v>687</v>
      </c>
      <c r="G88" s="51" t="s">
        <v>607</v>
      </c>
      <c r="H88" s="51"/>
      <c r="I88" s="55" t="s">
        <v>73</v>
      </c>
      <c r="J88" s="55"/>
      <c r="K88" s="93" t="s">
        <v>632</v>
      </c>
      <c r="L88" s="51"/>
      <c r="M88" s="51" t="s">
        <v>688</v>
      </c>
      <c r="N88" s="75">
        <v>300</v>
      </c>
      <c r="O88" s="96">
        <f>150+150</f>
        <v>300</v>
      </c>
      <c r="P88" s="51"/>
      <c r="Q88" s="51"/>
      <c r="R88" s="51"/>
      <c r="S88" s="51"/>
      <c r="T88" s="51"/>
      <c r="U88" s="51"/>
      <c r="V88" s="51"/>
      <c r="W88" s="51"/>
      <c r="X88" s="98">
        <f t="shared" si="0"/>
        <v>0</v>
      </c>
      <c r="Y88" s="51"/>
      <c r="Z88" s="51"/>
    </row>
    <row r="89" spans="1:46" ht="15.75" customHeight="1" x14ac:dyDescent="0.2">
      <c r="A89" s="50">
        <v>42898</v>
      </c>
      <c r="B89" s="96" t="s">
        <v>689</v>
      </c>
      <c r="C89" s="101" t="s">
        <v>690</v>
      </c>
      <c r="D89" s="97" t="s">
        <v>691</v>
      </c>
      <c r="E89" s="96" t="s">
        <v>692</v>
      </c>
      <c r="F89" s="51" t="s">
        <v>693</v>
      </c>
      <c r="G89" s="51" t="s">
        <v>375</v>
      </c>
      <c r="H89" s="51"/>
      <c r="I89" s="55" t="s">
        <v>73</v>
      </c>
      <c r="J89" s="55"/>
      <c r="K89" s="93" t="s">
        <v>188</v>
      </c>
      <c r="L89" s="51"/>
      <c r="M89" s="51" t="s">
        <v>694</v>
      </c>
      <c r="N89" s="75">
        <v>700</v>
      </c>
      <c r="O89" s="96">
        <f>350+350</f>
        <v>700</v>
      </c>
      <c r="P89" s="51"/>
      <c r="Q89" s="51"/>
      <c r="R89" s="51"/>
      <c r="S89" s="51"/>
      <c r="T89" s="51"/>
      <c r="U89" s="51"/>
      <c r="V89" s="51"/>
      <c r="W89" s="51"/>
      <c r="X89" s="98">
        <f t="shared" si="0"/>
        <v>0</v>
      </c>
      <c r="Y89" s="51"/>
      <c r="Z89" s="51"/>
      <c r="AA89" s="17"/>
      <c r="AB89" s="17"/>
      <c r="AF89" s="18"/>
      <c r="AG89" s="18"/>
      <c r="AH89" s="18"/>
      <c r="AI89" s="18"/>
      <c r="AJ89" s="18"/>
      <c r="AK89" s="18"/>
      <c r="AL89" s="18"/>
      <c r="AM89" s="18"/>
      <c r="AN89" s="18"/>
      <c r="AO89" s="18"/>
      <c r="AP89" s="18"/>
      <c r="AQ89" s="18"/>
      <c r="AR89" s="18"/>
      <c r="AS89" s="18"/>
      <c r="AT89" s="18"/>
    </row>
    <row r="90" spans="1:46" s="17" customFormat="1" ht="12.75" customHeight="1" x14ac:dyDescent="0.2">
      <c r="A90" s="50">
        <v>42886</v>
      </c>
      <c r="B90" s="96" t="s">
        <v>695</v>
      </c>
      <c r="C90" s="101" t="s">
        <v>696</v>
      </c>
      <c r="D90" s="103" t="s">
        <v>697</v>
      </c>
      <c r="E90" s="75" t="s">
        <v>698</v>
      </c>
      <c r="F90" s="56" t="s">
        <v>699</v>
      </c>
      <c r="G90" s="56" t="s">
        <v>700</v>
      </c>
      <c r="H90" s="104"/>
      <c r="I90" s="55" t="s">
        <v>73</v>
      </c>
      <c r="J90" s="55"/>
      <c r="K90" s="93" t="s">
        <v>234</v>
      </c>
      <c r="L90" s="51"/>
      <c r="M90" s="51" t="s">
        <v>701</v>
      </c>
      <c r="N90" s="96">
        <v>1650</v>
      </c>
      <c r="O90" s="96">
        <v>400</v>
      </c>
      <c r="P90" s="51"/>
      <c r="Q90" s="51"/>
      <c r="R90" s="51"/>
      <c r="S90" s="51"/>
      <c r="T90" s="51"/>
      <c r="U90" s="51"/>
      <c r="V90" s="51"/>
      <c r="W90" s="51"/>
      <c r="X90" s="98">
        <f t="shared" si="0"/>
        <v>1250</v>
      </c>
      <c r="Y90" s="51"/>
      <c r="Z90" s="51"/>
      <c r="AA90" s="9"/>
      <c r="AC90" s="9"/>
      <c r="AD90" s="9"/>
    </row>
    <row r="91" spans="1:46" s="17" customFormat="1" ht="12.75" customHeight="1" x14ac:dyDescent="0.2">
      <c r="A91" s="50">
        <v>42847</v>
      </c>
      <c r="B91" s="96" t="s">
        <v>702</v>
      </c>
      <c r="C91" s="101"/>
      <c r="D91" s="97" t="s">
        <v>703</v>
      </c>
      <c r="E91" s="96" t="s">
        <v>704</v>
      </c>
      <c r="F91" s="51"/>
      <c r="G91" s="51"/>
      <c r="H91" s="51"/>
      <c r="I91" s="55" t="s">
        <v>73</v>
      </c>
      <c r="J91" s="55"/>
      <c r="K91" s="93" t="s">
        <v>216</v>
      </c>
      <c r="L91" s="51"/>
      <c r="M91" s="51" t="s">
        <v>705</v>
      </c>
      <c r="N91" s="75">
        <v>550</v>
      </c>
      <c r="O91" s="96">
        <f>250+100+100+100</f>
        <v>550</v>
      </c>
      <c r="P91" s="51"/>
      <c r="Q91" s="51"/>
      <c r="R91" s="51"/>
      <c r="S91" s="51"/>
      <c r="T91" s="51"/>
      <c r="U91" s="51"/>
      <c r="V91" s="51"/>
      <c r="W91" s="51"/>
      <c r="X91" s="98">
        <f t="shared" si="0"/>
        <v>0</v>
      </c>
      <c r="Y91" s="51"/>
      <c r="Z91" s="51"/>
      <c r="AC91" s="9"/>
      <c r="AD91" s="9"/>
    </row>
    <row r="92" spans="1:46" s="17" customFormat="1" ht="12.75" customHeight="1" x14ac:dyDescent="0.2">
      <c r="A92" s="50">
        <v>42755</v>
      </c>
      <c r="B92" s="96" t="s">
        <v>706</v>
      </c>
      <c r="C92" s="96" t="s">
        <v>707</v>
      </c>
      <c r="D92" s="97" t="s">
        <v>708</v>
      </c>
      <c r="E92" s="96" t="s">
        <v>709</v>
      </c>
      <c r="F92" s="51" t="s">
        <v>710</v>
      </c>
      <c r="G92" s="51" t="s">
        <v>352</v>
      </c>
      <c r="H92" s="51"/>
      <c r="I92" s="55" t="s">
        <v>73</v>
      </c>
      <c r="J92" s="55"/>
      <c r="K92" s="93" t="s">
        <v>216</v>
      </c>
      <c r="L92" s="51"/>
      <c r="M92" s="51" t="s">
        <v>711</v>
      </c>
      <c r="N92" s="75">
        <v>1800</v>
      </c>
      <c r="O92" s="96">
        <f>150+150</f>
        <v>300</v>
      </c>
      <c r="P92" s="111"/>
      <c r="Q92" s="111"/>
      <c r="R92" s="111"/>
      <c r="S92" s="111"/>
      <c r="T92" s="111"/>
      <c r="U92" s="111"/>
      <c r="V92" s="111"/>
      <c r="W92" s="111"/>
      <c r="X92" s="98">
        <f t="shared" si="0"/>
        <v>1500</v>
      </c>
      <c r="Y92" s="51"/>
      <c r="Z92" s="51"/>
      <c r="AC92" s="9"/>
      <c r="AD92" s="9"/>
    </row>
    <row r="93" spans="1:46" s="17" customFormat="1" ht="12.75" customHeight="1" x14ac:dyDescent="0.2">
      <c r="A93" s="50">
        <v>42795</v>
      </c>
      <c r="B93" s="96" t="s">
        <v>712</v>
      </c>
      <c r="C93" s="96" t="s">
        <v>713</v>
      </c>
      <c r="D93" s="97" t="s">
        <v>714</v>
      </c>
      <c r="E93" s="96" t="s">
        <v>715</v>
      </c>
      <c r="F93" s="51" t="s">
        <v>716</v>
      </c>
      <c r="G93" s="51" t="s">
        <v>717</v>
      </c>
      <c r="H93" s="51"/>
      <c r="I93" s="55" t="s">
        <v>73</v>
      </c>
      <c r="J93" s="55"/>
      <c r="K93" s="93" t="s">
        <v>718</v>
      </c>
      <c r="L93" s="51"/>
      <c r="M93" s="51" t="s">
        <v>719</v>
      </c>
      <c r="N93" s="75">
        <v>450</v>
      </c>
      <c r="O93" s="96">
        <f>200+250</f>
        <v>450</v>
      </c>
      <c r="P93" s="51"/>
      <c r="Q93" s="51"/>
      <c r="R93" s="51"/>
      <c r="S93" s="51"/>
      <c r="T93" s="51"/>
      <c r="U93" s="51"/>
      <c r="V93" s="51"/>
      <c r="W93" s="51"/>
      <c r="X93" s="98">
        <f t="shared" si="0"/>
        <v>0</v>
      </c>
      <c r="Y93" s="51"/>
      <c r="Z93" s="51"/>
      <c r="AC93" s="9"/>
      <c r="AD93" s="9"/>
    </row>
    <row r="94" spans="1:46" s="17" customFormat="1" ht="12.75" customHeight="1" x14ac:dyDescent="0.2">
      <c r="A94" s="107"/>
      <c r="B94" s="108" t="s">
        <v>720</v>
      </c>
      <c r="C94" s="109"/>
      <c r="D94" s="110"/>
      <c r="E94" s="108"/>
      <c r="F94" s="111"/>
      <c r="G94" s="111"/>
      <c r="H94" s="111"/>
      <c r="I94" s="55"/>
      <c r="J94" s="55"/>
      <c r="K94" s="93" t="s">
        <v>632</v>
      </c>
      <c r="L94" s="111"/>
      <c r="M94" s="111"/>
      <c r="N94" s="108"/>
      <c r="O94" s="108"/>
      <c r="P94" s="111"/>
      <c r="Q94" s="111"/>
      <c r="R94" s="111"/>
      <c r="S94" s="111"/>
      <c r="T94" s="111"/>
      <c r="U94" s="111"/>
      <c r="V94" s="111"/>
      <c r="W94" s="111"/>
      <c r="X94" s="98">
        <f t="shared" si="0"/>
        <v>0</v>
      </c>
      <c r="Y94" s="111"/>
      <c r="Z94" s="111"/>
      <c r="AA94" s="9"/>
      <c r="AC94" s="9"/>
      <c r="AD94" s="9"/>
    </row>
    <row r="95" spans="1:46" s="17" customFormat="1" ht="12.75" customHeight="1" x14ac:dyDescent="0.2">
      <c r="A95" s="50">
        <v>42650</v>
      </c>
      <c r="B95" s="96" t="s">
        <v>721</v>
      </c>
      <c r="C95" s="101" t="s">
        <v>722</v>
      </c>
      <c r="D95" s="103" t="s">
        <v>723</v>
      </c>
      <c r="E95" s="75" t="s">
        <v>724</v>
      </c>
      <c r="F95" s="56"/>
      <c r="G95" s="56"/>
      <c r="H95" s="104"/>
      <c r="I95" s="137" t="s">
        <v>73</v>
      </c>
      <c r="J95" s="137"/>
      <c r="K95" s="93" t="s">
        <v>216</v>
      </c>
      <c r="L95" s="51"/>
      <c r="M95" s="51" t="s">
        <v>725</v>
      </c>
      <c r="N95" s="96">
        <v>1500</v>
      </c>
      <c r="O95" s="96">
        <f>200+200+400</f>
        <v>800</v>
      </c>
      <c r="P95" s="51"/>
      <c r="Q95" s="51"/>
      <c r="R95" s="51"/>
      <c r="S95" s="51"/>
      <c r="T95" s="51"/>
      <c r="U95" s="51"/>
      <c r="V95" s="51"/>
      <c r="W95" s="51"/>
      <c r="X95" s="98">
        <f t="shared" si="0"/>
        <v>700</v>
      </c>
      <c r="Y95" s="51" t="s">
        <v>726</v>
      </c>
      <c r="Z95" s="51"/>
      <c r="AA95" s="9"/>
      <c r="AC95" s="9"/>
      <c r="AD95" s="9"/>
    </row>
    <row r="96" spans="1:46" ht="14.25" customHeight="1" x14ac:dyDescent="0.2">
      <c r="A96" s="50">
        <v>42842</v>
      </c>
      <c r="B96" s="96" t="s">
        <v>727</v>
      </c>
      <c r="C96" s="101" t="s">
        <v>728</v>
      </c>
      <c r="D96" s="97" t="s">
        <v>729</v>
      </c>
      <c r="E96" s="96" t="s">
        <v>730</v>
      </c>
      <c r="F96" s="51" t="s">
        <v>731</v>
      </c>
      <c r="G96" s="51" t="s">
        <v>205</v>
      </c>
      <c r="H96" s="51"/>
      <c r="I96" s="55" t="s">
        <v>73</v>
      </c>
      <c r="J96" s="55"/>
      <c r="K96" s="93" t="s">
        <v>324</v>
      </c>
      <c r="L96" s="51"/>
      <c r="M96" s="51" t="s">
        <v>732</v>
      </c>
      <c r="N96" s="75">
        <v>1600</v>
      </c>
      <c r="O96" s="96">
        <v>300</v>
      </c>
      <c r="P96" s="51"/>
      <c r="Q96" s="51"/>
      <c r="R96" s="51"/>
      <c r="S96" s="51"/>
      <c r="T96" s="51"/>
      <c r="U96" s="51"/>
      <c r="V96" s="51"/>
      <c r="W96" s="51"/>
      <c r="X96" s="98">
        <f t="shared" si="0"/>
        <v>1300</v>
      </c>
      <c r="Y96" s="51"/>
      <c r="Z96" s="51"/>
      <c r="AA96" s="17"/>
      <c r="AB96" s="17"/>
    </row>
    <row r="97" spans="1:33" s="17" customFormat="1" ht="12.75" customHeight="1" x14ac:dyDescent="0.2">
      <c r="A97" s="50"/>
      <c r="B97" s="96" t="s">
        <v>733</v>
      </c>
      <c r="C97" s="101" t="s">
        <v>734</v>
      </c>
      <c r="D97" s="97" t="s">
        <v>735</v>
      </c>
      <c r="E97" s="96" t="s">
        <v>736</v>
      </c>
      <c r="F97" s="51"/>
      <c r="G97" s="51"/>
      <c r="H97" s="51"/>
      <c r="I97" s="55" t="s">
        <v>73</v>
      </c>
      <c r="J97" s="55"/>
      <c r="K97" s="93" t="s">
        <v>517</v>
      </c>
      <c r="L97" s="51"/>
      <c r="M97" s="51"/>
      <c r="N97" s="75"/>
      <c r="O97" s="96"/>
      <c r="P97" s="51"/>
      <c r="Q97" s="51"/>
      <c r="R97" s="51"/>
      <c r="S97" s="51"/>
      <c r="T97" s="51"/>
      <c r="U97" s="51"/>
      <c r="V97" s="51"/>
      <c r="W97" s="51"/>
      <c r="X97" s="98">
        <f t="shared" si="0"/>
        <v>0</v>
      </c>
      <c r="Y97" s="51"/>
      <c r="Z97" s="51"/>
      <c r="AC97" s="9"/>
      <c r="AD97" s="9"/>
    </row>
    <row r="98" spans="1:33" s="17" customFormat="1" ht="12.75" customHeight="1" x14ac:dyDescent="0.2">
      <c r="A98" s="50">
        <v>42850</v>
      </c>
      <c r="B98" s="96" t="s">
        <v>737</v>
      </c>
      <c r="C98" s="101" t="s">
        <v>738</v>
      </c>
      <c r="D98" s="97" t="s">
        <v>739</v>
      </c>
      <c r="E98" s="96" t="s">
        <v>740</v>
      </c>
      <c r="F98" s="51" t="s">
        <v>741</v>
      </c>
      <c r="G98" s="51" t="s">
        <v>232</v>
      </c>
      <c r="H98" s="51"/>
      <c r="I98" s="55" t="s">
        <v>73</v>
      </c>
      <c r="J98" s="55"/>
      <c r="K98" s="93" t="s">
        <v>742</v>
      </c>
      <c r="L98" s="51"/>
      <c r="M98" s="51" t="s">
        <v>743</v>
      </c>
      <c r="N98" s="75">
        <v>1700</v>
      </c>
      <c r="O98" s="96">
        <v>600</v>
      </c>
      <c r="P98" s="111"/>
      <c r="Q98" s="111"/>
      <c r="R98" s="111"/>
      <c r="S98" s="111"/>
      <c r="T98" s="111"/>
      <c r="U98" s="111"/>
      <c r="V98" s="111"/>
      <c r="W98" s="111"/>
      <c r="X98" s="98">
        <f t="shared" si="0"/>
        <v>1100</v>
      </c>
      <c r="Y98" s="51"/>
      <c r="Z98" s="51"/>
      <c r="AC98" s="9"/>
      <c r="AD98" s="9"/>
    </row>
    <row r="99" spans="1:33" s="17" customFormat="1" ht="12.75" customHeight="1" x14ac:dyDescent="0.2">
      <c r="A99" s="50">
        <v>42849</v>
      </c>
      <c r="B99" s="96" t="s">
        <v>744</v>
      </c>
      <c r="C99" s="101" t="s">
        <v>745</v>
      </c>
      <c r="D99" s="97" t="s">
        <v>746</v>
      </c>
      <c r="E99" s="96" t="s">
        <v>747</v>
      </c>
      <c r="F99" s="51" t="s">
        <v>566</v>
      </c>
      <c r="G99" s="51" t="s">
        <v>310</v>
      </c>
      <c r="H99" s="51"/>
      <c r="I99" s="55" t="s">
        <v>73</v>
      </c>
      <c r="J99" s="55"/>
      <c r="K99" s="93" t="s">
        <v>234</v>
      </c>
      <c r="L99" s="51"/>
      <c r="M99" s="51" t="s">
        <v>748</v>
      </c>
      <c r="N99" s="75">
        <v>950</v>
      </c>
      <c r="O99" s="96">
        <f>300+400</f>
        <v>700</v>
      </c>
      <c r="P99" s="51"/>
      <c r="Q99" s="51"/>
      <c r="R99" s="51"/>
      <c r="S99" s="51"/>
      <c r="T99" s="51"/>
      <c r="U99" s="51"/>
      <c r="V99" s="51"/>
      <c r="W99" s="51"/>
      <c r="X99" s="98">
        <f t="shared" si="0"/>
        <v>250</v>
      </c>
      <c r="Y99" s="51"/>
      <c r="Z99" s="51"/>
      <c r="AC99" s="9"/>
      <c r="AD99" s="9"/>
    </row>
    <row r="100" spans="1:33" s="17" customFormat="1" ht="12.75" customHeight="1" x14ac:dyDescent="0.2">
      <c r="A100" s="50">
        <v>42300</v>
      </c>
      <c r="B100" s="96" t="s">
        <v>749</v>
      </c>
      <c r="C100" s="96" t="s">
        <v>750</v>
      </c>
      <c r="D100" s="97" t="s">
        <v>751</v>
      </c>
      <c r="E100" s="96" t="s">
        <v>752</v>
      </c>
      <c r="F100" s="51" t="s">
        <v>753</v>
      </c>
      <c r="G100" s="51" t="s">
        <v>754</v>
      </c>
      <c r="H100" s="51"/>
      <c r="I100" s="55" t="s">
        <v>73</v>
      </c>
      <c r="J100" s="55"/>
      <c r="K100" s="93" t="s">
        <v>755</v>
      </c>
      <c r="L100" s="51"/>
      <c r="M100" s="51" t="s">
        <v>756</v>
      </c>
      <c r="N100" s="96">
        <v>1845.76</v>
      </c>
      <c r="O100" s="96">
        <f>N100</f>
        <v>1845.76</v>
      </c>
      <c r="P100" s="51"/>
      <c r="Q100" s="51"/>
      <c r="R100" s="51"/>
      <c r="S100" s="51"/>
      <c r="T100" s="51"/>
      <c r="U100" s="51"/>
      <c r="V100" s="51"/>
      <c r="W100" s="51"/>
      <c r="X100" s="98">
        <f t="shared" si="0"/>
        <v>0</v>
      </c>
      <c r="Y100" s="51" t="s">
        <v>757</v>
      </c>
      <c r="Z100" s="51"/>
      <c r="AA100" s="9"/>
      <c r="AC100" s="9"/>
      <c r="AD100" s="9"/>
    </row>
    <row r="101" spans="1:33" s="17" customFormat="1" ht="12.75" customHeight="1" x14ac:dyDescent="0.2">
      <c r="A101" s="50">
        <v>42758</v>
      </c>
      <c r="B101" s="96" t="s">
        <v>758</v>
      </c>
      <c r="C101" s="96" t="s">
        <v>759</v>
      </c>
      <c r="D101" s="97" t="s">
        <v>760</v>
      </c>
      <c r="E101" s="96" t="s">
        <v>761</v>
      </c>
      <c r="F101" s="51" t="s">
        <v>762</v>
      </c>
      <c r="G101" s="51" t="s">
        <v>607</v>
      </c>
      <c r="H101" s="51"/>
      <c r="I101" s="55" t="s">
        <v>73</v>
      </c>
      <c r="J101" s="55"/>
      <c r="K101" s="93" t="s">
        <v>434</v>
      </c>
      <c r="L101" s="51"/>
      <c r="M101" s="51" t="s">
        <v>763</v>
      </c>
      <c r="N101" s="75">
        <v>750</v>
      </c>
      <c r="O101" s="96">
        <f>250+250</f>
        <v>500</v>
      </c>
      <c r="P101" s="51"/>
      <c r="Q101" s="51"/>
      <c r="R101" s="51"/>
      <c r="S101" s="51"/>
      <c r="T101" s="51"/>
      <c r="U101" s="51"/>
      <c r="V101" s="51"/>
      <c r="W101" s="51"/>
      <c r="X101" s="98">
        <f t="shared" si="0"/>
        <v>250</v>
      </c>
      <c r="Y101" s="51"/>
      <c r="Z101" s="51"/>
      <c r="AC101" s="9"/>
      <c r="AD101" s="9"/>
    </row>
    <row r="102" spans="1:33" ht="15.75" customHeight="1" x14ac:dyDescent="0.2">
      <c r="A102" s="50"/>
      <c r="B102" s="96" t="s">
        <v>764</v>
      </c>
      <c r="C102" s="101" t="s">
        <v>765</v>
      </c>
      <c r="D102" s="97" t="s">
        <v>766</v>
      </c>
      <c r="E102" s="96" t="s">
        <v>767</v>
      </c>
      <c r="F102" s="51" t="s">
        <v>768</v>
      </c>
      <c r="G102" s="51" t="s">
        <v>769</v>
      </c>
      <c r="H102" s="51"/>
      <c r="I102" s="55" t="s">
        <v>73</v>
      </c>
      <c r="J102" s="55"/>
      <c r="K102" s="93" t="s">
        <v>434</v>
      </c>
      <c r="L102" s="51"/>
      <c r="M102" s="51" t="s">
        <v>770</v>
      </c>
      <c r="N102" s="75">
        <v>1500</v>
      </c>
      <c r="O102" s="96"/>
      <c r="P102" s="51"/>
      <c r="Q102" s="51"/>
      <c r="R102" s="51"/>
      <c r="S102" s="51"/>
      <c r="T102" s="51"/>
      <c r="U102" s="51"/>
      <c r="V102" s="51"/>
      <c r="W102" s="51"/>
      <c r="X102" s="98">
        <f t="shared" si="0"/>
        <v>1500</v>
      </c>
      <c r="Y102" s="51"/>
      <c r="Z102" s="51"/>
      <c r="AA102" s="17"/>
      <c r="AB102" s="17"/>
      <c r="AE102" s="17"/>
      <c r="AG102" s="17"/>
    </row>
    <row r="103" spans="1:33" ht="15.75" customHeight="1" x14ac:dyDescent="0.2">
      <c r="A103" s="50">
        <v>42871</v>
      </c>
      <c r="B103" s="96" t="s">
        <v>771</v>
      </c>
      <c r="C103" s="101" t="s">
        <v>772</v>
      </c>
      <c r="D103" s="97" t="s">
        <v>773</v>
      </c>
      <c r="E103" s="96" t="s">
        <v>774</v>
      </c>
      <c r="F103" s="51" t="s">
        <v>775</v>
      </c>
      <c r="G103" s="51" t="s">
        <v>776</v>
      </c>
      <c r="H103" s="51"/>
      <c r="I103" s="55" t="s">
        <v>73</v>
      </c>
      <c r="J103" s="55"/>
      <c r="K103" s="93" t="s">
        <v>216</v>
      </c>
      <c r="L103" s="51"/>
      <c r="M103" s="51" t="s">
        <v>777</v>
      </c>
      <c r="N103" s="75">
        <f>100+200</f>
        <v>300</v>
      </c>
      <c r="O103" s="96">
        <f>100+200</f>
        <v>300</v>
      </c>
      <c r="P103" s="105"/>
      <c r="Q103" s="105"/>
      <c r="R103" s="105"/>
      <c r="S103" s="105"/>
      <c r="T103" s="105"/>
      <c r="U103" s="105"/>
      <c r="V103" s="105"/>
      <c r="W103" s="105"/>
      <c r="X103" s="98">
        <f t="shared" si="0"/>
        <v>0</v>
      </c>
      <c r="Y103" s="51"/>
      <c r="Z103" s="51"/>
      <c r="AA103" s="17"/>
      <c r="AB103" s="17"/>
    </row>
    <row r="104" spans="1:33" s="17" customFormat="1" ht="12.75" customHeight="1" x14ac:dyDescent="0.2">
      <c r="A104" s="50">
        <v>42838</v>
      </c>
      <c r="B104" s="96" t="s">
        <v>778</v>
      </c>
      <c r="C104" s="101" t="s">
        <v>779</v>
      </c>
      <c r="D104" s="97" t="s">
        <v>780</v>
      </c>
      <c r="E104" s="96" t="s">
        <v>781</v>
      </c>
      <c r="F104" s="51" t="s">
        <v>782</v>
      </c>
      <c r="G104" s="51" t="s">
        <v>72</v>
      </c>
      <c r="H104" s="51"/>
      <c r="I104" s="55" t="s">
        <v>73</v>
      </c>
      <c r="J104" s="55"/>
      <c r="K104" s="93"/>
      <c r="L104" s="51"/>
      <c r="M104" s="51" t="s">
        <v>783</v>
      </c>
      <c r="N104" s="75">
        <v>1500</v>
      </c>
      <c r="O104" s="96">
        <v>200</v>
      </c>
      <c r="P104" s="51"/>
      <c r="Q104" s="51"/>
      <c r="R104" s="51"/>
      <c r="S104" s="51"/>
      <c r="T104" s="51"/>
      <c r="U104" s="51"/>
      <c r="V104" s="51"/>
      <c r="W104" s="51"/>
      <c r="X104" s="98">
        <f t="shared" si="0"/>
        <v>1300</v>
      </c>
      <c r="Y104" s="51" t="s">
        <v>784</v>
      </c>
      <c r="Z104" s="51"/>
      <c r="AA104" s="17">
        <v>200</v>
      </c>
      <c r="AC104" s="9"/>
      <c r="AD104" s="9"/>
    </row>
    <row r="105" spans="1:33" ht="21.75" customHeight="1" x14ac:dyDescent="0.2">
      <c r="A105" s="50">
        <v>42835</v>
      </c>
      <c r="B105" s="96" t="s">
        <v>785</v>
      </c>
      <c r="C105" s="96" t="s">
        <v>786</v>
      </c>
      <c r="D105" s="97" t="s">
        <v>787</v>
      </c>
      <c r="E105" s="96"/>
      <c r="F105" s="51" t="s">
        <v>788</v>
      </c>
      <c r="G105" s="51"/>
      <c r="H105" s="51"/>
      <c r="I105" s="55" t="s">
        <v>73</v>
      </c>
      <c r="J105" s="55"/>
      <c r="K105" s="93" t="s">
        <v>554</v>
      </c>
      <c r="L105" s="138"/>
      <c r="M105" s="51" t="s">
        <v>789</v>
      </c>
      <c r="N105" s="96">
        <v>450</v>
      </c>
      <c r="O105" s="96">
        <f>200+225</f>
        <v>425</v>
      </c>
      <c r="P105" s="51"/>
      <c r="Q105" s="51"/>
      <c r="R105" s="51"/>
      <c r="S105" s="51"/>
      <c r="T105" s="51"/>
      <c r="U105" s="51"/>
      <c r="V105" s="51"/>
      <c r="W105" s="51"/>
      <c r="X105" s="98">
        <f t="shared" si="0"/>
        <v>25</v>
      </c>
      <c r="Y105" s="106" t="s">
        <v>790</v>
      </c>
      <c r="Z105" s="106"/>
      <c r="AA105" s="114"/>
      <c r="AB105" s="17"/>
    </row>
    <row r="106" spans="1:33" s="17" customFormat="1" ht="12.75" customHeight="1" x14ac:dyDescent="0.2">
      <c r="A106" s="50">
        <v>42852</v>
      </c>
      <c r="B106" s="96" t="s">
        <v>791</v>
      </c>
      <c r="C106" s="101" t="s">
        <v>792</v>
      </c>
      <c r="D106" s="97" t="s">
        <v>793</v>
      </c>
      <c r="E106" s="96" t="s">
        <v>794</v>
      </c>
      <c r="F106" s="51" t="s">
        <v>795</v>
      </c>
      <c r="G106" s="51" t="s">
        <v>796</v>
      </c>
      <c r="H106" s="51"/>
      <c r="I106" s="55" t="s">
        <v>73</v>
      </c>
      <c r="J106" s="55"/>
      <c r="K106" s="93"/>
      <c r="L106" s="51"/>
      <c r="M106" s="51" t="s">
        <v>797</v>
      </c>
      <c r="N106" s="75">
        <v>450</v>
      </c>
      <c r="O106" s="96">
        <v>200</v>
      </c>
      <c r="P106" s="51"/>
      <c r="Q106" s="51"/>
      <c r="R106" s="51"/>
      <c r="S106" s="51"/>
      <c r="T106" s="51"/>
      <c r="U106" s="51"/>
      <c r="V106" s="51"/>
      <c r="W106" s="51"/>
      <c r="X106" s="98">
        <f t="shared" si="0"/>
        <v>250</v>
      </c>
      <c r="Y106" s="51"/>
      <c r="Z106" s="51"/>
      <c r="AA106" s="17">
        <v>250</v>
      </c>
      <c r="AC106" s="9"/>
      <c r="AD106" s="9"/>
    </row>
    <row r="107" spans="1:33" s="17" customFormat="1" ht="12.75" customHeight="1" x14ac:dyDescent="0.2">
      <c r="A107" s="50">
        <v>42853</v>
      </c>
      <c r="B107" s="96" t="s">
        <v>798</v>
      </c>
      <c r="C107" s="101" t="s">
        <v>799</v>
      </c>
      <c r="D107" s="97" t="s">
        <v>800</v>
      </c>
      <c r="E107" s="96" t="s">
        <v>801</v>
      </c>
      <c r="F107" s="51" t="s">
        <v>802</v>
      </c>
      <c r="G107" s="51" t="s">
        <v>803</v>
      </c>
      <c r="H107" s="51"/>
      <c r="I107" s="55" t="s">
        <v>73</v>
      </c>
      <c r="J107" s="55"/>
      <c r="K107" s="93"/>
      <c r="L107" s="51"/>
      <c r="M107" s="51" t="s">
        <v>804</v>
      </c>
      <c r="N107" s="75">
        <v>1200</v>
      </c>
      <c r="O107" s="96">
        <v>500</v>
      </c>
      <c r="P107" s="51"/>
      <c r="Q107" s="51"/>
      <c r="R107" s="51"/>
      <c r="S107" s="51"/>
      <c r="T107" s="51"/>
      <c r="U107" s="51"/>
      <c r="V107" s="51"/>
      <c r="W107" s="51"/>
      <c r="X107" s="98">
        <f t="shared" si="0"/>
        <v>700</v>
      </c>
      <c r="Y107" s="51"/>
      <c r="Z107" s="51"/>
      <c r="AC107" s="9"/>
      <c r="AD107" s="9"/>
    </row>
    <row r="108" spans="1:33" s="17" customFormat="1" ht="12.75" customHeight="1" x14ac:dyDescent="0.2">
      <c r="A108" s="50">
        <v>42145</v>
      </c>
      <c r="B108" s="96" t="s">
        <v>805</v>
      </c>
      <c r="C108" s="96" t="s">
        <v>806</v>
      </c>
      <c r="D108" s="97" t="s">
        <v>807</v>
      </c>
      <c r="E108" s="96" t="s">
        <v>808</v>
      </c>
      <c r="F108" s="51" t="s">
        <v>809</v>
      </c>
      <c r="G108" s="51"/>
      <c r="H108" s="51"/>
      <c r="I108" s="55" t="s">
        <v>73</v>
      </c>
      <c r="J108" s="55"/>
      <c r="K108" s="93" t="s">
        <v>216</v>
      </c>
      <c r="L108" s="51"/>
      <c r="M108" s="51" t="s">
        <v>810</v>
      </c>
      <c r="N108" s="96">
        <f>1800-150</f>
        <v>1650</v>
      </c>
      <c r="O108" s="96">
        <f>100+300+150+300+300+300</f>
        <v>1450</v>
      </c>
      <c r="P108" s="51"/>
      <c r="Q108" s="51"/>
      <c r="R108" s="51"/>
      <c r="S108" s="51"/>
      <c r="T108" s="51"/>
      <c r="U108" s="51"/>
      <c r="V108" s="51"/>
      <c r="W108" s="51"/>
      <c r="X108" s="98">
        <f t="shared" si="0"/>
        <v>200</v>
      </c>
      <c r="Y108" s="51"/>
      <c r="Z108" s="51"/>
      <c r="AA108" s="9"/>
      <c r="AC108" s="9"/>
      <c r="AD108" s="9"/>
    </row>
    <row r="109" spans="1:33" s="17" customFormat="1" ht="12.75" customHeight="1" x14ac:dyDescent="0.2">
      <c r="A109" s="50">
        <v>42774</v>
      </c>
      <c r="B109" s="96" t="s">
        <v>811</v>
      </c>
      <c r="C109" s="96" t="s">
        <v>812</v>
      </c>
      <c r="D109" s="97" t="s">
        <v>813</v>
      </c>
      <c r="E109" s="96" t="s">
        <v>814</v>
      </c>
      <c r="F109" s="51" t="s">
        <v>762</v>
      </c>
      <c r="G109" s="51" t="s">
        <v>607</v>
      </c>
      <c r="H109" s="51"/>
      <c r="I109" s="55" t="s">
        <v>73</v>
      </c>
      <c r="J109" s="55"/>
      <c r="K109" s="93"/>
      <c r="L109" s="51"/>
      <c r="M109" s="51" t="s">
        <v>815</v>
      </c>
      <c r="N109" s="75">
        <v>750</v>
      </c>
      <c r="O109" s="96">
        <f>250+250</f>
        <v>500</v>
      </c>
      <c r="P109" s="51"/>
      <c r="Q109" s="51"/>
      <c r="R109" s="51"/>
      <c r="S109" s="51"/>
      <c r="T109" s="51"/>
      <c r="U109" s="51"/>
      <c r="V109" s="51"/>
      <c r="W109" s="51"/>
      <c r="X109" s="98">
        <f t="shared" si="0"/>
        <v>250</v>
      </c>
      <c r="Y109" s="51"/>
      <c r="Z109" s="51"/>
      <c r="AC109" s="9"/>
      <c r="AD109" s="9"/>
    </row>
    <row r="110" spans="1:33" s="17" customFormat="1" ht="12.75" customHeight="1" x14ac:dyDescent="0.2">
      <c r="A110" s="50">
        <v>42581</v>
      </c>
      <c r="B110" s="96" t="s">
        <v>816</v>
      </c>
      <c r="C110" s="96" t="s">
        <v>817</v>
      </c>
      <c r="D110" s="103" t="s">
        <v>818</v>
      </c>
      <c r="E110" s="75" t="s">
        <v>819</v>
      </c>
      <c r="F110" s="56" t="s">
        <v>820</v>
      </c>
      <c r="G110" s="56" t="s">
        <v>540</v>
      </c>
      <c r="H110" s="104"/>
      <c r="I110" s="55" t="s">
        <v>73</v>
      </c>
      <c r="J110" s="55"/>
      <c r="K110" s="93" t="s">
        <v>234</v>
      </c>
      <c r="L110" s="51"/>
      <c r="M110" s="51" t="s">
        <v>821</v>
      </c>
      <c r="N110" s="96">
        <v>1500</v>
      </c>
      <c r="O110" s="96">
        <f>300+300+300+300+200</f>
        <v>1400</v>
      </c>
      <c r="P110" s="51"/>
      <c r="Q110" s="51"/>
      <c r="R110" s="51"/>
      <c r="S110" s="51"/>
      <c r="T110" s="51"/>
      <c r="U110" s="51"/>
      <c r="V110" s="51"/>
      <c r="W110" s="51"/>
      <c r="X110" s="98">
        <f t="shared" si="0"/>
        <v>100</v>
      </c>
      <c r="Y110" s="51"/>
      <c r="Z110" s="51"/>
      <c r="AA110" s="9"/>
      <c r="AC110" s="9"/>
      <c r="AD110" s="9"/>
    </row>
    <row r="111" spans="1:33" s="17" customFormat="1" ht="12.75" customHeight="1" x14ac:dyDescent="0.2">
      <c r="A111" s="50">
        <v>42844</v>
      </c>
      <c r="B111" s="96" t="s">
        <v>822</v>
      </c>
      <c r="C111" s="101"/>
      <c r="D111" s="97" t="s">
        <v>823</v>
      </c>
      <c r="E111" s="96" t="s">
        <v>704</v>
      </c>
      <c r="F111" s="51" t="s">
        <v>824</v>
      </c>
      <c r="G111" s="51" t="s">
        <v>72</v>
      </c>
      <c r="H111" s="51"/>
      <c r="I111" s="55" t="s">
        <v>73</v>
      </c>
      <c r="J111" s="55"/>
      <c r="K111" s="93"/>
      <c r="L111" s="51"/>
      <c r="M111" s="51" t="s">
        <v>825</v>
      </c>
      <c r="N111" s="75">
        <v>150</v>
      </c>
      <c r="O111" s="96">
        <v>150</v>
      </c>
      <c r="P111" s="111"/>
      <c r="Q111" s="111"/>
      <c r="R111" s="111"/>
      <c r="S111" s="111"/>
      <c r="T111" s="111"/>
      <c r="U111" s="111"/>
      <c r="V111" s="111"/>
      <c r="W111" s="111"/>
      <c r="X111" s="98">
        <f t="shared" si="0"/>
        <v>0</v>
      </c>
      <c r="Y111" s="51"/>
      <c r="Z111" s="51"/>
      <c r="AC111" s="9"/>
      <c r="AD111" s="9"/>
    </row>
    <row r="112" spans="1:33" s="17" customFormat="1" ht="12.75" customHeight="1" x14ac:dyDescent="0.2">
      <c r="A112" s="50">
        <v>42810</v>
      </c>
      <c r="B112" s="96" t="s">
        <v>826</v>
      </c>
      <c r="C112" s="96" t="s">
        <v>827</v>
      </c>
      <c r="D112" s="97" t="s">
        <v>828</v>
      </c>
      <c r="E112" s="96" t="s">
        <v>829</v>
      </c>
      <c r="F112" s="51" t="s">
        <v>441</v>
      </c>
      <c r="G112" s="51" t="s">
        <v>232</v>
      </c>
      <c r="H112" s="51"/>
      <c r="I112" s="55" t="s">
        <v>73</v>
      </c>
      <c r="J112" s="55"/>
      <c r="K112" s="93"/>
      <c r="L112" s="51"/>
      <c r="M112" s="51" t="s">
        <v>830</v>
      </c>
      <c r="N112" s="75">
        <v>1500</v>
      </c>
      <c r="O112" s="96">
        <f>500+500+500</f>
        <v>1500</v>
      </c>
      <c r="P112" s="51"/>
      <c r="Q112" s="51"/>
      <c r="R112" s="51"/>
      <c r="S112" s="51"/>
      <c r="T112" s="51"/>
      <c r="U112" s="51"/>
      <c r="V112" s="51"/>
      <c r="W112" s="51"/>
      <c r="X112" s="98">
        <f t="shared" si="0"/>
        <v>0</v>
      </c>
      <c r="Y112" s="51"/>
      <c r="Z112" s="51"/>
      <c r="AC112" s="9"/>
      <c r="AD112" s="9"/>
    </row>
    <row r="113" spans="1:124" s="17" customFormat="1" ht="12.75" customHeight="1" x14ac:dyDescent="0.2">
      <c r="A113" s="50">
        <v>42816</v>
      </c>
      <c r="B113" s="139" t="s">
        <v>831</v>
      </c>
      <c r="C113" s="96">
        <v>984041410</v>
      </c>
      <c r="D113" s="97" t="s">
        <v>832</v>
      </c>
      <c r="E113" s="96"/>
      <c r="F113" s="51" t="s">
        <v>833</v>
      </c>
      <c r="G113" s="51" t="s">
        <v>395</v>
      </c>
      <c r="H113" s="51"/>
      <c r="I113" s="55" t="s">
        <v>73</v>
      </c>
      <c r="J113" s="55"/>
      <c r="K113" s="93"/>
      <c r="L113" s="51"/>
      <c r="M113" s="51" t="s">
        <v>834</v>
      </c>
      <c r="N113" s="75">
        <v>850</v>
      </c>
      <c r="O113" s="96">
        <v>425</v>
      </c>
      <c r="P113" s="51"/>
      <c r="Q113" s="51"/>
      <c r="R113" s="51"/>
      <c r="S113" s="51"/>
      <c r="T113" s="51"/>
      <c r="U113" s="51"/>
      <c r="V113" s="51"/>
      <c r="W113" s="51"/>
      <c r="X113" s="98">
        <f t="shared" si="0"/>
        <v>425</v>
      </c>
      <c r="Y113" s="51"/>
      <c r="Z113" s="51"/>
      <c r="AC113" s="9"/>
      <c r="AD113" s="9"/>
    </row>
    <row r="114" spans="1:124" s="17" customFormat="1" ht="12.75" customHeight="1" x14ac:dyDescent="0.2">
      <c r="A114" s="50">
        <v>42706</v>
      </c>
      <c r="B114" s="96" t="s">
        <v>835</v>
      </c>
      <c r="C114" s="96" t="s">
        <v>836</v>
      </c>
      <c r="D114" s="97" t="s">
        <v>837</v>
      </c>
      <c r="E114" s="96" t="s">
        <v>838</v>
      </c>
      <c r="F114" s="51" t="s">
        <v>839</v>
      </c>
      <c r="G114" s="51" t="s">
        <v>375</v>
      </c>
      <c r="H114" s="51"/>
      <c r="I114" s="55" t="s">
        <v>73</v>
      </c>
      <c r="J114" s="55"/>
      <c r="K114" s="93" t="s">
        <v>234</v>
      </c>
      <c r="L114" s="51"/>
      <c r="M114" s="51" t="s">
        <v>840</v>
      </c>
      <c r="N114" s="96">
        <v>1300</v>
      </c>
      <c r="O114" s="96">
        <f>400+400+200+300</f>
        <v>1300</v>
      </c>
      <c r="P114" s="51"/>
      <c r="Q114" s="51"/>
      <c r="R114" s="51"/>
      <c r="S114" s="51"/>
      <c r="T114" s="51"/>
      <c r="U114" s="51"/>
      <c r="V114" s="51"/>
      <c r="W114" s="51"/>
      <c r="X114" s="98">
        <f t="shared" ref="X114:X177" si="1">N114-O114-P114-R114-T114-V114</f>
        <v>0</v>
      </c>
      <c r="Y114" s="51"/>
      <c r="Z114" s="51"/>
      <c r="AC114" s="9"/>
      <c r="AD114" s="9"/>
    </row>
    <row r="115" spans="1:124" s="17" customFormat="1" ht="12.75" customHeight="1" x14ac:dyDescent="0.2">
      <c r="A115" s="50">
        <v>42829</v>
      </c>
      <c r="B115" s="96" t="s">
        <v>841</v>
      </c>
      <c r="C115" s="101" t="s">
        <v>842</v>
      </c>
      <c r="D115" s="97" t="s">
        <v>843</v>
      </c>
      <c r="E115" s="96"/>
      <c r="F115" s="51"/>
      <c r="G115" s="51"/>
      <c r="H115" s="51"/>
      <c r="I115" s="55" t="s">
        <v>345</v>
      </c>
      <c r="J115" s="55"/>
      <c r="K115" s="93"/>
      <c r="L115" s="51"/>
      <c r="M115" s="51" t="s">
        <v>844</v>
      </c>
      <c r="N115" s="75">
        <v>450</v>
      </c>
      <c r="O115" s="96">
        <v>100</v>
      </c>
      <c r="P115" s="51"/>
      <c r="Q115" s="51"/>
      <c r="R115" s="51"/>
      <c r="S115" s="51"/>
      <c r="T115" s="51"/>
      <c r="U115" s="51"/>
      <c r="V115" s="51"/>
      <c r="W115" s="51"/>
      <c r="X115" s="98">
        <f t="shared" si="1"/>
        <v>350</v>
      </c>
      <c r="Y115" s="105"/>
      <c r="Z115" s="51"/>
      <c r="AA115" s="17">
        <v>350</v>
      </c>
      <c r="AC115" s="9"/>
      <c r="AD115" s="9"/>
    </row>
    <row r="116" spans="1:124" s="17" customFormat="1" ht="12.75" customHeight="1" x14ac:dyDescent="0.2">
      <c r="A116" s="50">
        <v>42747</v>
      </c>
      <c r="B116" s="96" t="s">
        <v>845</v>
      </c>
      <c r="C116" s="96" t="s">
        <v>846</v>
      </c>
      <c r="D116" s="97" t="s">
        <v>847</v>
      </c>
      <c r="E116" s="96" t="s">
        <v>848</v>
      </c>
      <c r="F116" s="51" t="s">
        <v>849</v>
      </c>
      <c r="G116" s="51" t="s">
        <v>850</v>
      </c>
      <c r="H116" s="51"/>
      <c r="I116" s="55" t="s">
        <v>73</v>
      </c>
      <c r="J116" s="55"/>
      <c r="K116" s="93" t="s">
        <v>234</v>
      </c>
      <c r="L116" s="51"/>
      <c r="M116" s="51" t="s">
        <v>851</v>
      </c>
      <c r="N116" s="75">
        <v>1500</v>
      </c>
      <c r="O116" s="96">
        <f>400+300</f>
        <v>700</v>
      </c>
      <c r="P116" s="51"/>
      <c r="Q116" s="51"/>
      <c r="R116" s="51"/>
      <c r="S116" s="51"/>
      <c r="T116" s="51"/>
      <c r="U116" s="51"/>
      <c r="V116" s="51"/>
      <c r="W116" s="51"/>
      <c r="X116" s="98">
        <f t="shared" si="1"/>
        <v>800</v>
      </c>
      <c r="Y116" s="51"/>
      <c r="Z116" s="51"/>
      <c r="AA116" s="17">
        <v>600</v>
      </c>
      <c r="AC116" s="9"/>
      <c r="AD116" s="9"/>
    </row>
    <row r="117" spans="1:124" s="17" customFormat="1" ht="12.75" customHeight="1" x14ac:dyDescent="0.2">
      <c r="A117" s="50">
        <v>42830</v>
      </c>
      <c r="B117" s="96" t="s">
        <v>852</v>
      </c>
      <c r="C117" s="101" t="s">
        <v>853</v>
      </c>
      <c r="D117" s="97" t="s">
        <v>854</v>
      </c>
      <c r="E117" s="96" t="s">
        <v>855</v>
      </c>
      <c r="F117" s="51" t="s">
        <v>856</v>
      </c>
      <c r="G117" s="51" t="s">
        <v>232</v>
      </c>
      <c r="H117" s="51"/>
      <c r="I117" s="55" t="s">
        <v>73</v>
      </c>
      <c r="J117" s="55"/>
      <c r="K117" s="93" t="s">
        <v>857</v>
      </c>
      <c r="L117" s="51"/>
      <c r="M117" s="51" t="s">
        <v>858</v>
      </c>
      <c r="N117" s="75">
        <v>650</v>
      </c>
      <c r="O117" s="96">
        <f>300+350</f>
        <v>650</v>
      </c>
      <c r="P117" s="51"/>
      <c r="Q117" s="51"/>
      <c r="R117" s="51"/>
      <c r="S117" s="51"/>
      <c r="T117" s="51"/>
      <c r="U117" s="51"/>
      <c r="V117" s="51"/>
      <c r="W117" s="51"/>
      <c r="X117" s="98">
        <f t="shared" si="1"/>
        <v>0</v>
      </c>
      <c r="Y117" s="51"/>
      <c r="Z117" s="51"/>
      <c r="AC117" s="9"/>
      <c r="AD117" s="9"/>
    </row>
    <row r="118" spans="1:124" s="17" customFormat="1" ht="12.75" customHeight="1" x14ac:dyDescent="0.2">
      <c r="A118" s="50">
        <v>42823</v>
      </c>
      <c r="B118" s="96" t="s">
        <v>859</v>
      </c>
      <c r="C118" s="96" t="s">
        <v>860</v>
      </c>
      <c r="D118" s="97" t="s">
        <v>861</v>
      </c>
      <c r="E118" s="96"/>
      <c r="F118" s="51" t="s">
        <v>862</v>
      </c>
      <c r="G118" s="51" t="s">
        <v>607</v>
      </c>
      <c r="H118" s="51"/>
      <c r="I118" s="55" t="s">
        <v>73</v>
      </c>
      <c r="J118" s="55"/>
      <c r="K118" s="93" t="s">
        <v>525</v>
      </c>
      <c r="L118" s="51"/>
      <c r="M118" s="51" t="s">
        <v>863</v>
      </c>
      <c r="N118" s="75">
        <v>250</v>
      </c>
      <c r="O118" s="96">
        <f>80+170</f>
        <v>250</v>
      </c>
      <c r="P118" s="51"/>
      <c r="Q118" s="51"/>
      <c r="R118" s="51"/>
      <c r="S118" s="51"/>
      <c r="T118" s="51"/>
      <c r="U118" s="51"/>
      <c r="V118" s="51"/>
      <c r="W118" s="51"/>
      <c r="X118" s="98">
        <f t="shared" si="1"/>
        <v>0</v>
      </c>
      <c r="Y118" s="51" t="s">
        <v>864</v>
      </c>
      <c r="Z118" s="51"/>
      <c r="AC118" s="9"/>
      <c r="AD118" s="9"/>
    </row>
    <row r="119" spans="1:124" s="17" customFormat="1" ht="12.75" customHeight="1" x14ac:dyDescent="0.2">
      <c r="A119" s="50">
        <v>42629</v>
      </c>
      <c r="B119" s="96" t="s">
        <v>865</v>
      </c>
      <c r="C119" s="96" t="s">
        <v>866</v>
      </c>
      <c r="D119" s="97" t="s">
        <v>867</v>
      </c>
      <c r="E119" s="96" t="s">
        <v>868</v>
      </c>
      <c r="F119" s="51" t="s">
        <v>869</v>
      </c>
      <c r="G119" s="51" t="s">
        <v>395</v>
      </c>
      <c r="H119" s="50"/>
      <c r="I119" s="55" t="s">
        <v>73</v>
      </c>
      <c r="J119" s="55"/>
      <c r="K119" s="93" t="s">
        <v>216</v>
      </c>
      <c r="L119" s="51"/>
      <c r="M119" s="51" t="s">
        <v>870</v>
      </c>
      <c r="N119" s="96">
        <v>1100</v>
      </c>
      <c r="O119" s="96">
        <f>900+200</f>
        <v>1100</v>
      </c>
      <c r="P119" s="51"/>
      <c r="Q119" s="51"/>
      <c r="R119" s="51"/>
      <c r="S119" s="51"/>
      <c r="T119" s="51"/>
      <c r="U119" s="51"/>
      <c r="V119" s="51"/>
      <c r="W119" s="51"/>
      <c r="X119" s="98">
        <f t="shared" si="1"/>
        <v>0</v>
      </c>
      <c r="Y119" s="51" t="s">
        <v>871</v>
      </c>
      <c r="Z119" s="51"/>
      <c r="AA119" s="9"/>
      <c r="AC119" s="9"/>
      <c r="AD119" s="9"/>
    </row>
    <row r="120" spans="1:124" s="17" customFormat="1" ht="12.75" customHeight="1" x14ac:dyDescent="0.2">
      <c r="A120" s="50">
        <v>42776</v>
      </c>
      <c r="B120" s="96" t="s">
        <v>872</v>
      </c>
      <c r="C120" s="96" t="s">
        <v>873</v>
      </c>
      <c r="D120" s="97" t="s">
        <v>874</v>
      </c>
      <c r="E120" s="96" t="s">
        <v>875</v>
      </c>
      <c r="F120" s="51"/>
      <c r="G120" s="51" t="s">
        <v>876</v>
      </c>
      <c r="H120" s="51"/>
      <c r="I120" s="55" t="s">
        <v>73</v>
      </c>
      <c r="J120" s="55"/>
      <c r="K120" s="93"/>
      <c r="L120" s="51"/>
      <c r="M120" s="51" t="s">
        <v>877</v>
      </c>
      <c r="N120" s="75">
        <v>200</v>
      </c>
      <c r="O120" s="96">
        <f>50+150</f>
        <v>200</v>
      </c>
      <c r="P120" s="51"/>
      <c r="Q120" s="51"/>
      <c r="R120" s="51"/>
      <c r="S120" s="51"/>
      <c r="T120" s="51"/>
      <c r="U120" s="51"/>
      <c r="V120" s="51"/>
      <c r="W120" s="51"/>
      <c r="X120" s="98">
        <f t="shared" si="1"/>
        <v>0</v>
      </c>
      <c r="Y120" s="51"/>
      <c r="Z120" s="51"/>
      <c r="AC120" s="9"/>
      <c r="AD120" s="9"/>
    </row>
    <row r="121" spans="1:124" s="17" customFormat="1" ht="12.75" customHeight="1" x14ac:dyDescent="0.2">
      <c r="A121" s="50">
        <v>42649</v>
      </c>
      <c r="B121" s="96" t="s">
        <v>878</v>
      </c>
      <c r="C121" s="96" t="s">
        <v>879</v>
      </c>
      <c r="D121" s="97" t="s">
        <v>880</v>
      </c>
      <c r="E121" s="96"/>
      <c r="F121" s="51" t="s">
        <v>881</v>
      </c>
      <c r="G121" s="51" t="s">
        <v>882</v>
      </c>
      <c r="H121" s="50"/>
      <c r="I121" s="55" t="s">
        <v>73</v>
      </c>
      <c r="J121" s="55"/>
      <c r="K121" s="93" t="s">
        <v>216</v>
      </c>
      <c r="L121" s="51"/>
      <c r="M121" s="51" t="s">
        <v>883</v>
      </c>
      <c r="N121" s="96">
        <v>1500</v>
      </c>
      <c r="O121" s="96">
        <f>200+400+400+300</f>
        <v>1300</v>
      </c>
      <c r="P121" s="51"/>
      <c r="Q121" s="51"/>
      <c r="R121" s="51"/>
      <c r="S121" s="51"/>
      <c r="T121" s="51"/>
      <c r="U121" s="51"/>
      <c r="V121" s="51"/>
      <c r="W121" s="51"/>
      <c r="X121" s="98">
        <f t="shared" si="1"/>
        <v>200</v>
      </c>
      <c r="Y121" s="51"/>
      <c r="Z121" s="51"/>
      <c r="AA121" s="9"/>
      <c r="AC121" s="9"/>
      <c r="AD121" s="9"/>
    </row>
    <row r="122" spans="1:124" s="17" customFormat="1" ht="12.75" customHeight="1" x14ac:dyDescent="0.2">
      <c r="A122" s="50">
        <v>42643</v>
      </c>
      <c r="B122" s="96" t="s">
        <v>884</v>
      </c>
      <c r="C122" s="96" t="s">
        <v>885</v>
      </c>
      <c r="D122" s="103" t="s">
        <v>886</v>
      </c>
      <c r="E122" s="75"/>
      <c r="F122" s="56" t="s">
        <v>839</v>
      </c>
      <c r="G122" s="56" t="s">
        <v>887</v>
      </c>
      <c r="H122" s="104"/>
      <c r="I122" s="55" t="s">
        <v>73</v>
      </c>
      <c r="J122" s="55"/>
      <c r="K122" s="93" t="s">
        <v>225</v>
      </c>
      <c r="L122" s="51"/>
      <c r="M122" s="51" t="s">
        <v>888</v>
      </c>
      <c r="N122" s="96">
        <v>1800</v>
      </c>
      <c r="O122" s="96">
        <f>200+200</f>
        <v>400</v>
      </c>
      <c r="P122" s="51"/>
      <c r="Q122" s="51"/>
      <c r="R122" s="51"/>
      <c r="S122" s="51"/>
      <c r="T122" s="51"/>
      <c r="U122" s="51"/>
      <c r="V122" s="51"/>
      <c r="W122" s="51"/>
      <c r="X122" s="98">
        <f t="shared" si="1"/>
        <v>1400</v>
      </c>
      <c r="Y122" s="51"/>
      <c r="Z122" s="51"/>
      <c r="AA122" s="9"/>
      <c r="AC122" s="9"/>
      <c r="AD122" s="9"/>
    </row>
    <row r="123" spans="1:124" ht="21.75" customHeight="1" x14ac:dyDescent="0.2">
      <c r="A123" s="50">
        <v>42766</v>
      </c>
      <c r="B123" s="96" t="s">
        <v>889</v>
      </c>
      <c r="C123" s="96" t="s">
        <v>890</v>
      </c>
      <c r="D123" s="97" t="s">
        <v>891</v>
      </c>
      <c r="E123" s="96" t="s">
        <v>892</v>
      </c>
      <c r="F123" s="51" t="s">
        <v>893</v>
      </c>
      <c r="G123" s="51" t="s">
        <v>607</v>
      </c>
      <c r="H123" s="51"/>
      <c r="I123" s="55" t="s">
        <v>73</v>
      </c>
      <c r="J123" s="55"/>
      <c r="K123" s="93" t="s">
        <v>894</v>
      </c>
      <c r="L123" s="51"/>
      <c r="M123" s="51" t="s">
        <v>895</v>
      </c>
      <c r="N123" s="75">
        <v>300</v>
      </c>
      <c r="O123" s="96">
        <v>150</v>
      </c>
      <c r="P123" s="51"/>
      <c r="Q123" s="51"/>
      <c r="R123" s="51"/>
      <c r="S123" s="51"/>
      <c r="T123" s="51"/>
      <c r="U123" s="51"/>
      <c r="V123" s="51"/>
      <c r="W123" s="51"/>
      <c r="X123" s="98">
        <f t="shared" si="1"/>
        <v>150</v>
      </c>
      <c r="Y123" s="51"/>
      <c r="Z123" s="51"/>
      <c r="AA123" s="17">
        <v>150</v>
      </c>
      <c r="AB123" s="17"/>
    </row>
    <row r="124" spans="1:124" s="17" customFormat="1" ht="12.75" customHeight="1" x14ac:dyDescent="0.2">
      <c r="A124" s="50">
        <v>42789</v>
      </c>
      <c r="B124" s="96" t="s">
        <v>896</v>
      </c>
      <c r="C124" s="96" t="s">
        <v>897</v>
      </c>
      <c r="D124" s="97" t="s">
        <v>898</v>
      </c>
      <c r="E124" s="96" t="s">
        <v>899</v>
      </c>
      <c r="F124" s="51" t="s">
        <v>900</v>
      </c>
      <c r="G124" s="51" t="s">
        <v>631</v>
      </c>
      <c r="H124" s="51"/>
      <c r="I124" s="55" t="s">
        <v>73</v>
      </c>
      <c r="J124" s="55"/>
      <c r="K124" s="93"/>
      <c r="L124" s="51"/>
      <c r="M124" s="51" t="s">
        <v>901</v>
      </c>
      <c r="N124" s="75">
        <v>1200</v>
      </c>
      <c r="O124" s="96">
        <f>200+200</f>
        <v>400</v>
      </c>
      <c r="P124" s="51"/>
      <c r="Q124" s="51"/>
      <c r="R124" s="51"/>
      <c r="S124" s="51"/>
      <c r="T124" s="51"/>
      <c r="U124" s="51"/>
      <c r="V124" s="51"/>
      <c r="W124" s="51"/>
      <c r="X124" s="98">
        <f t="shared" si="1"/>
        <v>800</v>
      </c>
      <c r="Y124" s="51"/>
      <c r="Z124" s="51"/>
      <c r="AC124" s="9"/>
      <c r="AD124" s="9"/>
    </row>
    <row r="125" spans="1:124" s="17" customFormat="1" ht="12.75" customHeight="1" x14ac:dyDescent="0.2">
      <c r="A125" s="50">
        <v>42653</v>
      </c>
      <c r="B125" s="96" t="s">
        <v>902</v>
      </c>
      <c r="C125" s="96" t="s">
        <v>903</v>
      </c>
      <c r="D125" s="103" t="s">
        <v>904</v>
      </c>
      <c r="E125" s="75"/>
      <c r="F125" s="56" t="s">
        <v>905</v>
      </c>
      <c r="G125" s="56" t="s">
        <v>195</v>
      </c>
      <c r="H125" s="104"/>
      <c r="I125" s="137" t="s">
        <v>73</v>
      </c>
      <c r="J125" s="137"/>
      <c r="K125" s="93" t="s">
        <v>894</v>
      </c>
      <c r="L125" s="51"/>
      <c r="M125" s="51" t="s">
        <v>906</v>
      </c>
      <c r="N125" s="96">
        <v>1500</v>
      </c>
      <c r="O125" s="96">
        <v>200</v>
      </c>
      <c r="P125" s="51"/>
      <c r="Q125" s="51"/>
      <c r="R125" s="51"/>
      <c r="S125" s="51"/>
      <c r="T125" s="51"/>
      <c r="U125" s="51"/>
      <c r="V125" s="51"/>
      <c r="W125" s="51"/>
      <c r="X125" s="98">
        <f t="shared" si="1"/>
        <v>1300</v>
      </c>
      <c r="Y125" s="51"/>
      <c r="Z125" s="51"/>
      <c r="AA125" s="9"/>
      <c r="AC125" s="9"/>
      <c r="AD125" s="9"/>
    </row>
    <row r="126" spans="1:124" s="17" customFormat="1" ht="12.75" customHeight="1" x14ac:dyDescent="0.2">
      <c r="A126" s="50">
        <v>42774</v>
      </c>
      <c r="B126" s="96" t="s">
        <v>907</v>
      </c>
      <c r="C126" s="96"/>
      <c r="D126" s="97" t="s">
        <v>908</v>
      </c>
      <c r="E126" s="96"/>
      <c r="F126" s="51"/>
      <c r="G126" s="51"/>
      <c r="H126" s="51"/>
      <c r="I126" s="55" t="s">
        <v>73</v>
      </c>
      <c r="J126" s="55"/>
      <c r="K126" s="93"/>
      <c r="L126" s="51"/>
      <c r="M126" s="51" t="s">
        <v>909</v>
      </c>
      <c r="N126" s="75">
        <v>350</v>
      </c>
      <c r="O126" s="96">
        <f>175+175</f>
        <v>350</v>
      </c>
      <c r="P126" s="51"/>
      <c r="Q126" s="51"/>
      <c r="R126" s="51"/>
      <c r="S126" s="51"/>
      <c r="T126" s="51"/>
      <c r="U126" s="51"/>
      <c r="V126" s="51"/>
      <c r="W126" s="51"/>
      <c r="X126" s="98">
        <f t="shared" si="1"/>
        <v>0</v>
      </c>
      <c r="Y126" s="51"/>
      <c r="Z126" s="51"/>
      <c r="AC126" s="9"/>
      <c r="AD126" s="9"/>
    </row>
    <row r="127" spans="1:124" s="17" customFormat="1" ht="12.75" customHeight="1" x14ac:dyDescent="0.2">
      <c r="A127" s="50">
        <v>42762</v>
      </c>
      <c r="B127" s="96" t="s">
        <v>910</v>
      </c>
      <c r="C127" s="96" t="s">
        <v>911</v>
      </c>
      <c r="D127" s="97" t="s">
        <v>912</v>
      </c>
      <c r="E127" s="96"/>
      <c r="F127" s="51" t="s">
        <v>913</v>
      </c>
      <c r="G127" s="51" t="s">
        <v>914</v>
      </c>
      <c r="H127" s="51"/>
      <c r="I127" s="55" t="s">
        <v>73</v>
      </c>
      <c r="J127" s="55"/>
      <c r="K127" s="93" t="s">
        <v>216</v>
      </c>
      <c r="L127" s="51"/>
      <c r="M127" s="51" t="s">
        <v>915</v>
      </c>
      <c r="N127" s="75">
        <v>300</v>
      </c>
      <c r="O127" s="96">
        <f>150+150</f>
        <v>300</v>
      </c>
      <c r="P127" s="51"/>
      <c r="Q127" s="51"/>
      <c r="R127" s="51"/>
      <c r="S127" s="51"/>
      <c r="T127" s="51"/>
      <c r="U127" s="51"/>
      <c r="V127" s="51"/>
      <c r="W127" s="51"/>
      <c r="X127" s="98">
        <f t="shared" si="1"/>
        <v>0</v>
      </c>
      <c r="Y127" s="51"/>
      <c r="Z127" s="51"/>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row>
    <row r="128" spans="1:124" s="17" customFormat="1" x14ac:dyDescent="0.2">
      <c r="A128" s="50">
        <v>42747</v>
      </c>
      <c r="B128" s="96" t="s">
        <v>916</v>
      </c>
      <c r="C128" s="101" t="s">
        <v>917</v>
      </c>
      <c r="D128" s="97" t="s">
        <v>918</v>
      </c>
      <c r="E128" s="96" t="s">
        <v>919</v>
      </c>
      <c r="F128" s="51" t="s">
        <v>920</v>
      </c>
      <c r="G128" s="51" t="s">
        <v>428</v>
      </c>
      <c r="H128" s="51"/>
      <c r="I128" s="55" t="s">
        <v>73</v>
      </c>
      <c r="J128" s="55"/>
      <c r="K128" s="93" t="s">
        <v>216</v>
      </c>
      <c r="L128" s="51"/>
      <c r="M128" s="51" t="s">
        <v>921</v>
      </c>
      <c r="N128" s="75">
        <v>1500</v>
      </c>
      <c r="O128" s="96">
        <f>150+300+350+700</f>
        <v>1500</v>
      </c>
      <c r="P128" s="51"/>
      <c r="Q128" s="51"/>
      <c r="R128" s="51"/>
      <c r="S128" s="51"/>
      <c r="T128" s="51"/>
      <c r="U128" s="51"/>
      <c r="V128" s="51"/>
      <c r="W128" s="51"/>
      <c r="X128" s="98">
        <f t="shared" si="1"/>
        <v>0</v>
      </c>
      <c r="Y128" s="51"/>
      <c r="Z128" s="51"/>
      <c r="AC128" s="9"/>
      <c r="AD128" s="9"/>
    </row>
    <row r="129" spans="1:238" s="17" customFormat="1" ht="12.75" customHeight="1" x14ac:dyDescent="0.2">
      <c r="A129" s="50">
        <v>42802</v>
      </c>
      <c r="B129" s="96" t="s">
        <v>922</v>
      </c>
      <c r="C129" s="96" t="s">
        <v>923</v>
      </c>
      <c r="D129" s="97" t="s">
        <v>924</v>
      </c>
      <c r="E129" s="96" t="s">
        <v>925</v>
      </c>
      <c r="F129" s="51" t="s">
        <v>926</v>
      </c>
      <c r="G129" s="51" t="s">
        <v>395</v>
      </c>
      <c r="H129" s="51" t="s">
        <v>515</v>
      </c>
      <c r="I129" s="55" t="s">
        <v>73</v>
      </c>
      <c r="J129" s="55"/>
      <c r="K129" s="93"/>
      <c r="L129" s="51"/>
      <c r="M129" s="51" t="s">
        <v>927</v>
      </c>
      <c r="N129" s="75">
        <v>600</v>
      </c>
      <c r="O129" s="96">
        <f>300+300</f>
        <v>600</v>
      </c>
      <c r="P129" s="51"/>
      <c r="Q129" s="51"/>
      <c r="R129" s="51"/>
      <c r="S129" s="51"/>
      <c r="T129" s="51"/>
      <c r="U129" s="51"/>
      <c r="V129" s="51"/>
      <c r="W129" s="51"/>
      <c r="X129" s="98">
        <f t="shared" si="1"/>
        <v>0</v>
      </c>
      <c r="Y129" s="51"/>
      <c r="Z129" s="51"/>
      <c r="AC129" s="9"/>
      <c r="AD129" s="9"/>
    </row>
    <row r="130" spans="1:238" s="17" customFormat="1" ht="12.75" customHeight="1" x14ac:dyDescent="0.2">
      <c r="A130" s="50">
        <v>42801</v>
      </c>
      <c r="B130" s="96" t="s">
        <v>928</v>
      </c>
      <c r="C130" s="96" t="s">
        <v>929</v>
      </c>
      <c r="D130" s="97" t="s">
        <v>930</v>
      </c>
      <c r="E130" s="96" t="s">
        <v>931</v>
      </c>
      <c r="F130" s="51" t="s">
        <v>932</v>
      </c>
      <c r="G130" s="51" t="s">
        <v>933</v>
      </c>
      <c r="H130" s="51"/>
      <c r="I130" s="55" t="s">
        <v>73</v>
      </c>
      <c r="J130" s="55"/>
      <c r="K130" s="93" t="s">
        <v>525</v>
      </c>
      <c r="L130" s="51"/>
      <c r="M130" s="51" t="s">
        <v>934</v>
      </c>
      <c r="N130" s="75">
        <v>200</v>
      </c>
      <c r="O130" s="96">
        <v>100</v>
      </c>
      <c r="P130" s="51"/>
      <c r="Q130" s="51"/>
      <c r="R130" s="51"/>
      <c r="S130" s="51"/>
      <c r="T130" s="51"/>
      <c r="U130" s="51"/>
      <c r="V130" s="51"/>
      <c r="W130" s="51"/>
      <c r="X130" s="98">
        <f t="shared" si="1"/>
        <v>100</v>
      </c>
      <c r="Y130" s="51"/>
      <c r="Z130" s="51"/>
      <c r="AC130" s="9"/>
      <c r="AD130" s="9"/>
    </row>
    <row r="131" spans="1:238" s="17" customFormat="1" ht="12.75" customHeight="1" x14ac:dyDescent="0.2">
      <c r="A131" s="50">
        <v>42761</v>
      </c>
      <c r="B131" s="96" t="s">
        <v>935</v>
      </c>
      <c r="C131" s="96"/>
      <c r="D131" s="97" t="s">
        <v>936</v>
      </c>
      <c r="E131" s="96"/>
      <c r="F131" s="51" t="s">
        <v>937</v>
      </c>
      <c r="G131" s="51" t="s">
        <v>938</v>
      </c>
      <c r="H131" s="51"/>
      <c r="I131" s="55" t="s">
        <v>73</v>
      </c>
      <c r="J131" s="55"/>
      <c r="K131" s="93"/>
      <c r="L131" s="51"/>
      <c r="M131" s="51" t="s">
        <v>939</v>
      </c>
      <c r="N131" s="75">
        <v>1200</v>
      </c>
      <c r="O131" s="96">
        <f>300+600+300</f>
        <v>1200</v>
      </c>
      <c r="P131" s="51"/>
      <c r="Q131" s="51"/>
      <c r="R131" s="51"/>
      <c r="S131" s="51"/>
      <c r="T131" s="51"/>
      <c r="U131" s="51"/>
      <c r="V131" s="51"/>
      <c r="W131" s="51"/>
      <c r="X131" s="98">
        <f t="shared" si="1"/>
        <v>0</v>
      </c>
      <c r="Y131" s="51"/>
      <c r="Z131" s="51"/>
      <c r="AC131" s="9"/>
      <c r="AD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row>
    <row r="132" spans="1:238" ht="21.75" customHeight="1" x14ac:dyDescent="0.2">
      <c r="A132" s="50">
        <v>42047</v>
      </c>
      <c r="B132" s="96" t="s">
        <v>940</v>
      </c>
      <c r="C132" s="96" t="s">
        <v>941</v>
      </c>
      <c r="D132" s="97" t="s">
        <v>942</v>
      </c>
      <c r="E132" s="96" t="s">
        <v>943</v>
      </c>
      <c r="F132" s="51" t="s">
        <v>944</v>
      </c>
      <c r="G132" s="51" t="s">
        <v>195</v>
      </c>
      <c r="H132" s="51"/>
      <c r="I132" s="55" t="s">
        <v>73</v>
      </c>
      <c r="J132" s="55"/>
      <c r="K132" s="93" t="s">
        <v>945</v>
      </c>
      <c r="L132" s="51"/>
      <c r="M132" s="51" t="s">
        <v>946</v>
      </c>
      <c r="N132" s="75">
        <v>1000</v>
      </c>
      <c r="O132" s="96">
        <f>350+350+300</f>
        <v>1000</v>
      </c>
      <c r="P132" s="51"/>
      <c r="Q132" s="51"/>
      <c r="R132" s="51"/>
      <c r="S132" s="51"/>
      <c r="T132" s="51"/>
      <c r="U132" s="51"/>
      <c r="V132" s="51"/>
      <c r="W132" s="51"/>
      <c r="X132" s="98">
        <f t="shared" si="1"/>
        <v>0</v>
      </c>
      <c r="Y132" s="51"/>
      <c r="Z132" s="51"/>
      <c r="AA132" s="17"/>
      <c r="AB132" s="17"/>
    </row>
    <row r="133" spans="1:238" ht="21.75" customHeight="1" x14ac:dyDescent="0.2">
      <c r="A133" s="50">
        <v>42774</v>
      </c>
      <c r="B133" s="96" t="s">
        <v>947</v>
      </c>
      <c r="C133" s="96" t="s">
        <v>948</v>
      </c>
      <c r="D133" s="97" t="s">
        <v>949</v>
      </c>
      <c r="E133" s="96" t="s">
        <v>950</v>
      </c>
      <c r="F133" s="51" t="s">
        <v>951</v>
      </c>
      <c r="G133" s="51" t="s">
        <v>952</v>
      </c>
      <c r="H133" s="51"/>
      <c r="I133" s="55" t="s">
        <v>73</v>
      </c>
      <c r="J133" s="55"/>
      <c r="K133" s="93"/>
      <c r="L133" s="51"/>
      <c r="M133" s="51" t="s">
        <v>953</v>
      </c>
      <c r="N133" s="75">
        <v>300</v>
      </c>
      <c r="O133" s="96">
        <v>300</v>
      </c>
      <c r="P133" s="51"/>
      <c r="Q133" s="51"/>
      <c r="R133" s="51"/>
      <c r="S133" s="51"/>
      <c r="T133" s="51"/>
      <c r="U133" s="51"/>
      <c r="V133" s="51"/>
      <c r="W133" s="51"/>
      <c r="X133" s="98">
        <f t="shared" si="1"/>
        <v>0</v>
      </c>
      <c r="Y133" s="51"/>
      <c r="Z133" s="51"/>
      <c r="AA133" s="17"/>
      <c r="AB133" s="17"/>
    </row>
    <row r="134" spans="1:238" ht="21.75" customHeight="1" x14ac:dyDescent="0.2">
      <c r="A134" s="50">
        <v>42773</v>
      </c>
      <c r="B134" s="96" t="s">
        <v>954</v>
      </c>
      <c r="C134" s="96" t="s">
        <v>955</v>
      </c>
      <c r="D134" s="97" t="s">
        <v>956</v>
      </c>
      <c r="E134" s="96" t="s">
        <v>957</v>
      </c>
      <c r="F134" s="51" t="s">
        <v>958</v>
      </c>
      <c r="G134" s="51" t="s">
        <v>952</v>
      </c>
      <c r="H134" s="51"/>
      <c r="I134" s="55" t="s">
        <v>73</v>
      </c>
      <c r="J134" s="55"/>
      <c r="K134" s="93"/>
      <c r="L134" s="51"/>
      <c r="M134" s="51" t="s">
        <v>959</v>
      </c>
      <c r="N134" s="75">
        <v>1500</v>
      </c>
      <c r="O134" s="96">
        <v>300</v>
      </c>
      <c r="P134" s="51"/>
      <c r="Q134" s="51"/>
      <c r="R134" s="51"/>
      <c r="S134" s="51"/>
      <c r="T134" s="51"/>
      <c r="U134" s="51"/>
      <c r="V134" s="51"/>
      <c r="W134" s="51"/>
      <c r="X134" s="98">
        <f t="shared" si="1"/>
        <v>1200</v>
      </c>
      <c r="Y134" s="51"/>
      <c r="Z134" s="51"/>
      <c r="AA134" s="17"/>
      <c r="AB134" s="17"/>
    </row>
    <row r="135" spans="1:238" s="17" customFormat="1" ht="12.75" customHeight="1" x14ac:dyDescent="0.25">
      <c r="A135" s="50">
        <v>42768</v>
      </c>
      <c r="B135" s="96" t="s">
        <v>960</v>
      </c>
      <c r="C135" s="100" t="s">
        <v>961</v>
      </c>
      <c r="D135" s="97" t="s">
        <v>962</v>
      </c>
      <c r="E135" s="96" t="s">
        <v>963</v>
      </c>
      <c r="F135" s="51" t="s">
        <v>964</v>
      </c>
      <c r="G135" s="51" t="s">
        <v>540</v>
      </c>
      <c r="H135" s="51"/>
      <c r="I135" s="55" t="s">
        <v>73</v>
      </c>
      <c r="J135" s="55"/>
      <c r="K135" s="93"/>
      <c r="L135" s="51"/>
      <c r="M135" s="51" t="s">
        <v>965</v>
      </c>
      <c r="N135" s="75">
        <v>450</v>
      </c>
      <c r="O135" s="96">
        <f>225+225</f>
        <v>450</v>
      </c>
      <c r="P135" s="51"/>
      <c r="Q135" s="51"/>
      <c r="R135" s="51"/>
      <c r="S135" s="51"/>
      <c r="T135" s="51"/>
      <c r="U135" s="51"/>
      <c r="V135" s="51"/>
      <c r="W135" s="51"/>
      <c r="X135" s="98">
        <f t="shared" si="1"/>
        <v>0</v>
      </c>
      <c r="Y135" s="51"/>
      <c r="Z135" s="51"/>
      <c r="AC135" s="9"/>
      <c r="AD135" s="9"/>
    </row>
    <row r="136" spans="1:238" ht="21.75" customHeight="1" x14ac:dyDescent="0.2">
      <c r="A136" s="50">
        <v>42759</v>
      </c>
      <c r="B136" s="96" t="s">
        <v>966</v>
      </c>
      <c r="C136" s="101"/>
      <c r="D136" s="97" t="s">
        <v>967</v>
      </c>
      <c r="E136" s="96"/>
      <c r="F136" s="51"/>
      <c r="G136" s="51"/>
      <c r="H136" s="51"/>
      <c r="I136" s="55" t="s">
        <v>73</v>
      </c>
      <c r="J136" s="55"/>
      <c r="K136" s="93"/>
      <c r="L136" s="51"/>
      <c r="M136" s="51" t="s">
        <v>968</v>
      </c>
      <c r="N136" s="75">
        <v>350</v>
      </c>
      <c r="O136" s="96">
        <f>100+250</f>
        <v>350</v>
      </c>
      <c r="P136" s="51"/>
      <c r="Q136" s="51"/>
      <c r="R136" s="51"/>
      <c r="S136" s="51"/>
      <c r="T136" s="51"/>
      <c r="U136" s="51"/>
      <c r="V136" s="51"/>
      <c r="W136" s="51"/>
      <c r="X136" s="98">
        <f t="shared" si="1"/>
        <v>0</v>
      </c>
      <c r="Y136" s="51"/>
      <c r="Z136" s="51"/>
      <c r="AA136" s="17"/>
      <c r="AB136" s="17"/>
    </row>
    <row r="137" spans="1:238" s="17" customFormat="1" ht="12.75" customHeight="1" x14ac:dyDescent="0.2">
      <c r="A137" s="50">
        <v>42727</v>
      </c>
      <c r="B137" s="96" t="s">
        <v>969</v>
      </c>
      <c r="C137" s="124" t="s">
        <v>970</v>
      </c>
      <c r="D137" s="97" t="s">
        <v>971</v>
      </c>
      <c r="E137" s="96" t="s">
        <v>493</v>
      </c>
      <c r="F137" s="51" t="s">
        <v>972</v>
      </c>
      <c r="G137" s="51" t="s">
        <v>607</v>
      </c>
      <c r="H137" s="51"/>
      <c r="I137" s="55" t="s">
        <v>73</v>
      </c>
      <c r="J137" s="55"/>
      <c r="K137" s="93"/>
      <c r="L137" s="51"/>
      <c r="M137" s="51" t="s">
        <v>973</v>
      </c>
      <c r="N137" s="96">
        <v>1500</v>
      </c>
      <c r="O137" s="96">
        <v>100</v>
      </c>
      <c r="P137" s="111"/>
      <c r="Q137" s="111"/>
      <c r="R137" s="111"/>
      <c r="S137" s="111"/>
      <c r="T137" s="111"/>
      <c r="U137" s="111"/>
      <c r="V137" s="111"/>
      <c r="W137" s="111"/>
      <c r="X137" s="98">
        <f t="shared" si="1"/>
        <v>1400</v>
      </c>
      <c r="Y137" s="51"/>
      <c r="Z137" s="51"/>
      <c r="AC137" s="9"/>
      <c r="AD137" s="9"/>
    </row>
    <row r="138" spans="1:238" ht="21.75" customHeight="1" x14ac:dyDescent="0.2">
      <c r="A138" s="50">
        <v>42720</v>
      </c>
      <c r="B138" s="96" t="s">
        <v>974</v>
      </c>
      <c r="C138" s="96" t="s">
        <v>975</v>
      </c>
      <c r="D138" s="97" t="s">
        <v>976</v>
      </c>
      <c r="E138" s="96" t="s">
        <v>977</v>
      </c>
      <c r="F138" s="51" t="s">
        <v>978</v>
      </c>
      <c r="G138" s="51" t="s">
        <v>607</v>
      </c>
      <c r="H138" s="51"/>
      <c r="I138" s="55" t="s">
        <v>73</v>
      </c>
      <c r="J138" s="55"/>
      <c r="K138" s="93"/>
      <c r="L138" s="51"/>
      <c r="M138" s="51" t="s">
        <v>979</v>
      </c>
      <c r="N138" s="96">
        <v>550</v>
      </c>
      <c r="O138" s="96">
        <f>50+50+300+150</f>
        <v>550</v>
      </c>
      <c r="P138" s="51"/>
      <c r="Q138" s="51"/>
      <c r="R138" s="51"/>
      <c r="S138" s="51"/>
      <c r="T138" s="51"/>
      <c r="U138" s="51"/>
      <c r="V138" s="51"/>
      <c r="W138" s="51"/>
      <c r="X138" s="98">
        <f t="shared" si="1"/>
        <v>0</v>
      </c>
      <c r="Y138" s="51"/>
      <c r="Z138" s="51"/>
      <c r="AA138" s="17"/>
      <c r="AB138" s="17"/>
    </row>
    <row r="139" spans="1:238" ht="21.75" customHeight="1" x14ac:dyDescent="0.2">
      <c r="A139" s="50">
        <v>42719</v>
      </c>
      <c r="B139" s="96" t="s">
        <v>980</v>
      </c>
      <c r="C139" s="96" t="s">
        <v>981</v>
      </c>
      <c r="D139" s="97" t="s">
        <v>982</v>
      </c>
      <c r="E139" s="96" t="s">
        <v>983</v>
      </c>
      <c r="F139" s="51" t="s">
        <v>984</v>
      </c>
      <c r="G139" s="51" t="s">
        <v>72</v>
      </c>
      <c r="H139" s="51"/>
      <c r="I139" s="55" t="s">
        <v>73</v>
      </c>
      <c r="J139" s="55"/>
      <c r="K139" s="93" t="s">
        <v>985</v>
      </c>
      <c r="L139" s="51"/>
      <c r="M139" s="51" t="s">
        <v>986</v>
      </c>
      <c r="N139" s="75">
        <v>1500</v>
      </c>
      <c r="O139" s="96">
        <v>400</v>
      </c>
      <c r="P139" s="51"/>
      <c r="Q139" s="51"/>
      <c r="R139" s="51"/>
      <c r="S139" s="51"/>
      <c r="T139" s="51"/>
      <c r="U139" s="51"/>
      <c r="V139" s="51"/>
      <c r="W139" s="51"/>
      <c r="X139" s="98">
        <f t="shared" si="1"/>
        <v>1100</v>
      </c>
      <c r="Y139" s="51"/>
      <c r="Z139" s="51"/>
      <c r="AA139" s="17"/>
      <c r="AB139" s="17"/>
    </row>
    <row r="140" spans="1:238" ht="21.75" customHeight="1" x14ac:dyDescent="0.2">
      <c r="A140" s="50">
        <v>42711</v>
      </c>
      <c r="B140" s="96" t="s">
        <v>987</v>
      </c>
      <c r="C140" s="96" t="s">
        <v>988</v>
      </c>
      <c r="D140" s="97" t="s">
        <v>989</v>
      </c>
      <c r="E140" s="96"/>
      <c r="F140" s="51" t="s">
        <v>990</v>
      </c>
      <c r="G140" s="51" t="s">
        <v>607</v>
      </c>
      <c r="H140" s="51"/>
      <c r="I140" s="55" t="s">
        <v>73</v>
      </c>
      <c r="J140" s="55"/>
      <c r="K140" s="93" t="s">
        <v>216</v>
      </c>
      <c r="L140" s="51"/>
      <c r="M140" s="51" t="s">
        <v>991</v>
      </c>
      <c r="N140" s="96">
        <v>350</v>
      </c>
      <c r="O140" s="96">
        <v>170</v>
      </c>
      <c r="P140" s="51"/>
      <c r="Q140" s="51"/>
      <c r="R140" s="51"/>
      <c r="S140" s="51"/>
      <c r="T140" s="51"/>
      <c r="U140" s="51"/>
      <c r="V140" s="51"/>
      <c r="W140" s="51"/>
      <c r="X140" s="98">
        <f t="shared" si="1"/>
        <v>180</v>
      </c>
      <c r="Y140" s="51"/>
      <c r="Z140" s="51"/>
      <c r="AA140" s="17"/>
      <c r="AB140" s="17"/>
    </row>
    <row r="141" spans="1:238" ht="21.75" customHeight="1" x14ac:dyDescent="0.2">
      <c r="A141" s="50">
        <v>42699</v>
      </c>
      <c r="B141" s="96" t="s">
        <v>992</v>
      </c>
      <c r="C141" s="101" t="s">
        <v>993</v>
      </c>
      <c r="D141" s="97" t="s">
        <v>994</v>
      </c>
      <c r="E141" s="96" t="s">
        <v>995</v>
      </c>
      <c r="F141" s="51"/>
      <c r="G141" s="51" t="s">
        <v>553</v>
      </c>
      <c r="H141" s="51"/>
      <c r="I141" s="55" t="s">
        <v>73</v>
      </c>
      <c r="J141" s="55"/>
      <c r="K141" s="93" t="s">
        <v>996</v>
      </c>
      <c r="L141" s="51"/>
      <c r="M141" s="51" t="s">
        <v>997</v>
      </c>
      <c r="N141" s="75">
        <v>250</v>
      </c>
      <c r="O141" s="96">
        <f>125+125</f>
        <v>250</v>
      </c>
      <c r="P141" s="51"/>
      <c r="Q141" s="51"/>
      <c r="R141" s="51"/>
      <c r="S141" s="51"/>
      <c r="T141" s="51"/>
      <c r="U141" s="51"/>
      <c r="V141" s="51"/>
      <c r="W141" s="51"/>
      <c r="X141" s="98">
        <f t="shared" si="1"/>
        <v>0</v>
      </c>
      <c r="Y141" s="51"/>
      <c r="Z141" s="51"/>
      <c r="AA141" s="17"/>
      <c r="AB141" s="17"/>
    </row>
    <row r="142" spans="1:238" s="17" customFormat="1" ht="12.75" customHeight="1" x14ac:dyDescent="0.2">
      <c r="A142" s="50">
        <v>42683</v>
      </c>
      <c r="B142" s="96" t="s">
        <v>998</v>
      </c>
      <c r="C142" s="96"/>
      <c r="D142" s="97" t="s">
        <v>999</v>
      </c>
      <c r="E142" s="96" t="s">
        <v>1000</v>
      </c>
      <c r="F142" s="51"/>
      <c r="G142" s="51" t="s">
        <v>1001</v>
      </c>
      <c r="H142" s="50"/>
      <c r="I142" s="55" t="s">
        <v>73</v>
      </c>
      <c r="J142" s="55"/>
      <c r="K142" s="93" t="s">
        <v>894</v>
      </c>
      <c r="L142" s="51"/>
      <c r="M142" s="51" t="s">
        <v>1002</v>
      </c>
      <c r="N142" s="96">
        <v>850</v>
      </c>
      <c r="O142" s="96">
        <f>400+300+150</f>
        <v>850</v>
      </c>
      <c r="P142" s="51"/>
      <c r="Q142" s="51"/>
      <c r="R142" s="51"/>
      <c r="S142" s="51"/>
      <c r="T142" s="51"/>
      <c r="U142" s="51"/>
      <c r="V142" s="51"/>
      <c r="W142" s="51"/>
      <c r="X142" s="98">
        <f t="shared" si="1"/>
        <v>0</v>
      </c>
      <c r="Y142" s="51"/>
      <c r="Z142" s="51"/>
      <c r="AC142" s="9"/>
      <c r="AD142" s="9"/>
    </row>
    <row r="143" spans="1:238" s="17" customFormat="1" ht="12.75" customHeight="1" x14ac:dyDescent="0.2">
      <c r="A143" s="50">
        <v>42669</v>
      </c>
      <c r="B143" s="96" t="s">
        <v>1003</v>
      </c>
      <c r="C143" s="96" t="s">
        <v>1004</v>
      </c>
      <c r="D143" s="97" t="s">
        <v>1005</v>
      </c>
      <c r="E143" s="96"/>
      <c r="F143" s="51" t="s">
        <v>1006</v>
      </c>
      <c r="G143" s="51" t="s">
        <v>59</v>
      </c>
      <c r="H143" s="50"/>
      <c r="I143" s="55" t="s">
        <v>73</v>
      </c>
      <c r="J143" s="55"/>
      <c r="K143" s="93" t="s">
        <v>234</v>
      </c>
      <c r="L143" s="51"/>
      <c r="M143" s="51" t="s">
        <v>1007</v>
      </c>
      <c r="N143" s="96">
        <v>850</v>
      </c>
      <c r="O143" s="96">
        <f>400+450</f>
        <v>850</v>
      </c>
      <c r="P143" s="51"/>
      <c r="Q143" s="51"/>
      <c r="R143" s="51"/>
      <c r="S143" s="51"/>
      <c r="T143" s="51"/>
      <c r="U143" s="51"/>
      <c r="V143" s="51"/>
      <c r="W143" s="51"/>
      <c r="X143" s="98">
        <f t="shared" si="1"/>
        <v>0</v>
      </c>
      <c r="Y143" s="51"/>
      <c r="Z143" s="51"/>
      <c r="AC143" s="9"/>
      <c r="AD143" s="9"/>
    </row>
    <row r="144" spans="1:238" s="17" customFormat="1" ht="12.75" customHeight="1" x14ac:dyDescent="0.2">
      <c r="A144" s="50">
        <v>42669</v>
      </c>
      <c r="B144" s="96" t="s">
        <v>1008</v>
      </c>
      <c r="C144" s="96" t="s">
        <v>1009</v>
      </c>
      <c r="D144" s="97" t="s">
        <v>1010</v>
      </c>
      <c r="E144" s="96" t="s">
        <v>1011</v>
      </c>
      <c r="F144" s="51" t="s">
        <v>1012</v>
      </c>
      <c r="G144" s="51" t="s">
        <v>1013</v>
      </c>
      <c r="H144" s="50"/>
      <c r="I144" s="55" t="s">
        <v>73</v>
      </c>
      <c r="J144" s="55"/>
      <c r="K144" s="93" t="s">
        <v>234</v>
      </c>
      <c r="L144" s="51"/>
      <c r="M144" s="51" t="s">
        <v>1014</v>
      </c>
      <c r="N144" s="96">
        <v>1500</v>
      </c>
      <c r="O144" s="96">
        <f>500+500+400</f>
        <v>1400</v>
      </c>
      <c r="P144" s="51"/>
      <c r="Q144" s="51"/>
      <c r="R144" s="51"/>
      <c r="S144" s="51"/>
      <c r="T144" s="51"/>
      <c r="U144" s="51"/>
      <c r="V144" s="51"/>
      <c r="W144" s="51"/>
      <c r="X144" s="98">
        <f t="shared" si="1"/>
        <v>100</v>
      </c>
      <c r="Y144" s="51"/>
      <c r="Z144" s="51"/>
      <c r="AC144" s="9"/>
      <c r="AD144" s="9"/>
    </row>
    <row r="145" spans="1:34" ht="21.75" customHeight="1" x14ac:dyDescent="0.2">
      <c r="A145" s="50">
        <v>42661</v>
      </c>
      <c r="B145" s="96" t="s">
        <v>1015</v>
      </c>
      <c r="C145" s="96" t="s">
        <v>1016</v>
      </c>
      <c r="D145" s="97" t="s">
        <v>1017</v>
      </c>
      <c r="E145" s="96"/>
      <c r="F145" s="51" t="s">
        <v>1018</v>
      </c>
      <c r="G145" s="51" t="s">
        <v>1019</v>
      </c>
      <c r="H145" s="50"/>
      <c r="I145" s="55" t="s">
        <v>73</v>
      </c>
      <c r="J145" s="55"/>
      <c r="K145" s="93"/>
      <c r="L145" s="51"/>
      <c r="M145" s="51" t="s">
        <v>1020</v>
      </c>
      <c r="N145" s="96">
        <v>150</v>
      </c>
      <c r="O145" s="96">
        <v>100</v>
      </c>
      <c r="P145" s="51"/>
      <c r="Q145" s="51"/>
      <c r="R145" s="51"/>
      <c r="S145" s="51"/>
      <c r="T145" s="51"/>
      <c r="U145" s="51"/>
      <c r="V145" s="51"/>
      <c r="W145" s="51"/>
      <c r="X145" s="98">
        <f t="shared" si="1"/>
        <v>50</v>
      </c>
      <c r="Y145" s="51" t="s">
        <v>1021</v>
      </c>
      <c r="Z145" s="51"/>
      <c r="AA145" s="17"/>
      <c r="AB145" s="17"/>
      <c r="AE145" s="17"/>
      <c r="AF145" s="17"/>
    </row>
    <row r="146" spans="1:34" ht="21.75" customHeight="1" x14ac:dyDescent="0.2">
      <c r="A146" s="50">
        <v>42653</v>
      </c>
      <c r="B146" s="96" t="s">
        <v>1022</v>
      </c>
      <c r="C146" s="96"/>
      <c r="D146" s="97" t="s">
        <v>1023</v>
      </c>
      <c r="E146" s="96">
        <v>995518889</v>
      </c>
      <c r="F146" s="51"/>
      <c r="G146" s="51" t="s">
        <v>428</v>
      </c>
      <c r="H146" s="50"/>
      <c r="I146" s="55" t="s">
        <v>73</v>
      </c>
      <c r="J146" s="55"/>
      <c r="K146" s="93"/>
      <c r="L146" s="51"/>
      <c r="M146" s="51" t="s">
        <v>1024</v>
      </c>
      <c r="N146" s="96">
        <f>600+150</f>
        <v>750</v>
      </c>
      <c r="O146" s="96">
        <f>300+300</f>
        <v>600</v>
      </c>
      <c r="P146" s="51"/>
      <c r="Q146" s="51"/>
      <c r="R146" s="51"/>
      <c r="S146" s="51"/>
      <c r="T146" s="51"/>
      <c r="U146" s="51"/>
      <c r="V146" s="51"/>
      <c r="W146" s="51"/>
      <c r="X146" s="98">
        <f t="shared" si="1"/>
        <v>150</v>
      </c>
      <c r="Y146" s="51"/>
      <c r="Z146" s="51"/>
      <c r="AA146" s="17"/>
      <c r="AB146" s="17"/>
      <c r="AE146" s="34"/>
      <c r="AF146" s="34"/>
      <c r="AG146" s="34"/>
      <c r="AH146" s="34"/>
    </row>
    <row r="147" spans="1:34" ht="21.75" customHeight="1" x14ac:dyDescent="0.2">
      <c r="A147" s="50">
        <v>42650</v>
      </c>
      <c r="B147" s="96" t="s">
        <v>1025</v>
      </c>
      <c r="C147" s="96" t="s">
        <v>1026</v>
      </c>
      <c r="D147" s="97" t="s">
        <v>1027</v>
      </c>
      <c r="E147" s="96"/>
      <c r="F147" s="51" t="s">
        <v>1028</v>
      </c>
      <c r="G147" s="51" t="s">
        <v>52</v>
      </c>
      <c r="H147" s="50"/>
      <c r="I147" s="55" t="s">
        <v>73</v>
      </c>
      <c r="J147" s="55"/>
      <c r="K147" s="93"/>
      <c r="L147" s="51"/>
      <c r="M147" s="51" t="s">
        <v>1029</v>
      </c>
      <c r="N147" s="96">
        <v>1500</v>
      </c>
      <c r="O147" s="96">
        <f>150+100+50</f>
        <v>300</v>
      </c>
      <c r="P147" s="51"/>
      <c r="Q147" s="51"/>
      <c r="R147" s="51"/>
      <c r="S147" s="51"/>
      <c r="T147" s="51"/>
      <c r="U147" s="51"/>
      <c r="V147" s="51"/>
      <c r="W147" s="51"/>
      <c r="X147" s="98">
        <f t="shared" si="1"/>
        <v>1200</v>
      </c>
      <c r="Y147" s="51"/>
      <c r="Z147" s="51"/>
      <c r="AA147" s="17"/>
      <c r="AB147" s="17"/>
      <c r="AE147" s="17"/>
      <c r="AF147" s="17"/>
    </row>
    <row r="148" spans="1:34" s="17" customFormat="1" ht="12.75" customHeight="1" x14ac:dyDescent="0.2">
      <c r="A148" s="50">
        <v>42648</v>
      </c>
      <c r="B148" s="96" t="s">
        <v>1030</v>
      </c>
      <c r="C148" s="96" t="s">
        <v>1031</v>
      </c>
      <c r="D148" s="97" t="s">
        <v>1032</v>
      </c>
      <c r="E148" s="96" t="s">
        <v>1033</v>
      </c>
      <c r="F148" s="51" t="s">
        <v>1028</v>
      </c>
      <c r="G148" s="51" t="s">
        <v>52</v>
      </c>
      <c r="H148" s="50"/>
      <c r="I148" s="55" t="s">
        <v>73</v>
      </c>
      <c r="J148" s="55"/>
      <c r="K148" s="93" t="s">
        <v>894</v>
      </c>
      <c r="L148" s="51"/>
      <c r="M148" s="51" t="s">
        <v>1034</v>
      </c>
      <c r="N148" s="96">
        <v>1500</v>
      </c>
      <c r="O148" s="96">
        <v>300</v>
      </c>
      <c r="P148" s="51"/>
      <c r="Q148" s="51"/>
      <c r="R148" s="51"/>
      <c r="S148" s="51"/>
      <c r="T148" s="51"/>
      <c r="U148" s="51"/>
      <c r="V148" s="51"/>
      <c r="W148" s="51"/>
      <c r="X148" s="98">
        <f t="shared" si="1"/>
        <v>1200</v>
      </c>
      <c r="Y148" s="51"/>
      <c r="Z148" s="51"/>
      <c r="AC148" s="9"/>
      <c r="AD148" s="9"/>
    </row>
    <row r="149" spans="1:34" ht="21.75" customHeight="1" x14ac:dyDescent="0.2">
      <c r="A149" s="50">
        <v>42647</v>
      </c>
      <c r="B149" s="96" t="s">
        <v>1035</v>
      </c>
      <c r="C149" s="101" t="s">
        <v>1036</v>
      </c>
      <c r="D149" s="97" t="s">
        <v>1037</v>
      </c>
      <c r="E149" s="96" t="s">
        <v>1038</v>
      </c>
      <c r="F149" s="51" t="s">
        <v>1039</v>
      </c>
      <c r="G149" s="51" t="s">
        <v>1040</v>
      </c>
      <c r="H149" s="50"/>
      <c r="I149" s="55" t="s">
        <v>73</v>
      </c>
      <c r="J149" s="55"/>
      <c r="K149" s="93" t="s">
        <v>225</v>
      </c>
      <c r="L149" s="51"/>
      <c r="M149" s="51" t="s">
        <v>1041</v>
      </c>
      <c r="N149" s="96">
        <v>1400</v>
      </c>
      <c r="O149" s="96">
        <f>200+400+300+300+200</f>
        <v>1400</v>
      </c>
      <c r="P149" s="51"/>
      <c r="Q149" s="51"/>
      <c r="R149" s="51"/>
      <c r="S149" s="51"/>
      <c r="T149" s="51"/>
      <c r="U149" s="51"/>
      <c r="V149" s="51"/>
      <c r="W149" s="51"/>
      <c r="X149" s="98">
        <f t="shared" si="1"/>
        <v>0</v>
      </c>
      <c r="Y149" s="51"/>
      <c r="Z149" s="51"/>
      <c r="AA149" s="17"/>
      <c r="AB149" s="17"/>
    </row>
    <row r="150" spans="1:34" ht="21.75" customHeight="1" x14ac:dyDescent="0.2">
      <c r="A150" s="50">
        <v>42645</v>
      </c>
      <c r="B150" s="96" t="s">
        <v>1042</v>
      </c>
      <c r="C150" s="96"/>
      <c r="D150" s="103"/>
      <c r="E150" s="75" t="s">
        <v>1043</v>
      </c>
      <c r="F150" s="56"/>
      <c r="G150" s="56" t="s">
        <v>803</v>
      </c>
      <c r="H150" s="104"/>
      <c r="I150" s="137" t="s">
        <v>1044</v>
      </c>
      <c r="J150" s="137"/>
      <c r="K150" s="93"/>
      <c r="L150" s="51"/>
      <c r="M150" s="51"/>
      <c r="N150" s="96">
        <v>1500</v>
      </c>
      <c r="O150" s="96">
        <f>500+300+420+280</f>
        <v>1500</v>
      </c>
      <c r="P150" s="51"/>
      <c r="Q150" s="51"/>
      <c r="R150" s="51"/>
      <c r="S150" s="51"/>
      <c r="T150" s="51"/>
      <c r="U150" s="51"/>
      <c r="V150" s="51"/>
      <c r="W150" s="51"/>
      <c r="X150" s="98">
        <f t="shared" si="1"/>
        <v>0</v>
      </c>
      <c r="Y150" s="51"/>
      <c r="Z150" s="51"/>
      <c r="AA150" s="17"/>
      <c r="AB150" s="17"/>
    </row>
    <row r="151" spans="1:34" s="17" customFormat="1" ht="12.75" customHeight="1" x14ac:dyDescent="0.2">
      <c r="A151" s="50">
        <v>42629</v>
      </c>
      <c r="B151" s="96" t="s">
        <v>1045</v>
      </c>
      <c r="C151" s="96">
        <v>982424915</v>
      </c>
      <c r="D151" s="97" t="s">
        <v>1046</v>
      </c>
      <c r="E151" s="96"/>
      <c r="F151" s="51"/>
      <c r="G151" s="51"/>
      <c r="H151" s="50"/>
      <c r="I151" s="55" t="s">
        <v>345</v>
      </c>
      <c r="J151" s="55"/>
      <c r="K151" s="93" t="s">
        <v>234</v>
      </c>
      <c r="L151" s="51"/>
      <c r="M151" s="51" t="s">
        <v>1047</v>
      </c>
      <c r="N151" s="96">
        <f>40+110</f>
        <v>150</v>
      </c>
      <c r="O151" s="96">
        <v>40</v>
      </c>
      <c r="P151" s="51"/>
      <c r="Q151" s="51"/>
      <c r="R151" s="51"/>
      <c r="S151" s="51"/>
      <c r="T151" s="51"/>
      <c r="U151" s="51"/>
      <c r="V151" s="51"/>
      <c r="W151" s="51"/>
      <c r="X151" s="98">
        <f t="shared" si="1"/>
        <v>110</v>
      </c>
      <c r="Y151" s="51"/>
      <c r="Z151" s="51"/>
      <c r="AC151" s="9"/>
      <c r="AD151" s="9"/>
    </row>
    <row r="152" spans="1:34" ht="21.75" customHeight="1" x14ac:dyDescent="0.2">
      <c r="A152" s="50">
        <v>42629</v>
      </c>
      <c r="B152" s="96" t="s">
        <v>1048</v>
      </c>
      <c r="C152" s="96" t="s">
        <v>1049</v>
      </c>
      <c r="D152" s="97" t="s">
        <v>1050</v>
      </c>
      <c r="E152" s="96" t="s">
        <v>1051</v>
      </c>
      <c r="F152" s="51"/>
      <c r="G152" s="51" t="s">
        <v>352</v>
      </c>
      <c r="H152" s="50"/>
      <c r="I152" s="55" t="s">
        <v>73</v>
      </c>
      <c r="J152" s="55"/>
      <c r="K152" s="51" t="s">
        <v>234</v>
      </c>
      <c r="L152" s="51"/>
      <c r="M152" s="51" t="s">
        <v>1052</v>
      </c>
      <c r="N152" s="96">
        <v>1100</v>
      </c>
      <c r="O152" s="96">
        <f>200+200+400</f>
        <v>800</v>
      </c>
      <c r="P152" s="51"/>
      <c r="Q152" s="51"/>
      <c r="R152" s="51"/>
      <c r="S152" s="51"/>
      <c r="T152" s="51"/>
      <c r="U152" s="51"/>
      <c r="V152" s="51"/>
      <c r="W152" s="51"/>
      <c r="X152" s="98">
        <f t="shared" si="1"/>
        <v>300</v>
      </c>
      <c r="Y152" s="51" t="s">
        <v>1053</v>
      </c>
      <c r="Z152" s="51"/>
      <c r="AA152" s="17"/>
      <c r="AB152" s="17"/>
      <c r="AE152" s="17"/>
      <c r="AF152" s="17"/>
    </row>
    <row r="153" spans="1:34" ht="21.75" customHeight="1" x14ac:dyDescent="0.2">
      <c r="A153" s="50">
        <v>42623</v>
      </c>
      <c r="B153" s="96" t="s">
        <v>1054</v>
      </c>
      <c r="C153" s="96" t="s">
        <v>1055</v>
      </c>
      <c r="D153" s="97" t="s">
        <v>1056</v>
      </c>
      <c r="E153" s="96"/>
      <c r="F153" s="51"/>
      <c r="G153" s="51" t="s">
        <v>540</v>
      </c>
      <c r="H153" s="50"/>
      <c r="I153" s="55" t="s">
        <v>73</v>
      </c>
      <c r="J153" s="55"/>
      <c r="K153" s="93"/>
      <c r="L153" s="51"/>
      <c r="M153" s="51" t="s">
        <v>1057</v>
      </c>
      <c r="N153" s="96">
        <f>400+250</f>
        <v>650</v>
      </c>
      <c r="O153" s="96">
        <f>200+200</f>
        <v>400</v>
      </c>
      <c r="P153" s="51"/>
      <c r="Q153" s="51"/>
      <c r="R153" s="51"/>
      <c r="S153" s="51"/>
      <c r="T153" s="51"/>
      <c r="U153" s="51"/>
      <c r="V153" s="51"/>
      <c r="W153" s="51"/>
      <c r="X153" s="98">
        <f t="shared" si="1"/>
        <v>250</v>
      </c>
      <c r="Y153" s="51"/>
      <c r="Z153" s="51"/>
      <c r="AA153" s="17"/>
      <c r="AB153" s="17"/>
    </row>
    <row r="154" spans="1:34" s="17" customFormat="1" ht="12.75" customHeight="1" x14ac:dyDescent="0.2">
      <c r="A154" s="50">
        <v>42620</v>
      </c>
      <c r="B154" s="96" t="s">
        <v>1058</v>
      </c>
      <c r="C154" s="96" t="s">
        <v>1059</v>
      </c>
      <c r="D154" s="97" t="s">
        <v>1060</v>
      </c>
      <c r="E154" s="96" t="s">
        <v>1061</v>
      </c>
      <c r="F154" s="51" t="s">
        <v>1062</v>
      </c>
      <c r="G154" s="51" t="s">
        <v>352</v>
      </c>
      <c r="H154" s="50"/>
      <c r="I154" s="55" t="s">
        <v>73</v>
      </c>
      <c r="J154" s="55"/>
      <c r="K154" s="93" t="s">
        <v>225</v>
      </c>
      <c r="L154" s="51"/>
      <c r="M154" s="51" t="s">
        <v>1063</v>
      </c>
      <c r="N154" s="96">
        <v>1500</v>
      </c>
      <c r="O154" s="96">
        <f>400+400+300+300</f>
        <v>1400</v>
      </c>
      <c r="P154" s="51"/>
      <c r="Q154" s="51"/>
      <c r="R154" s="51"/>
      <c r="S154" s="51"/>
      <c r="T154" s="51"/>
      <c r="U154" s="51"/>
      <c r="V154" s="51"/>
      <c r="W154" s="51"/>
      <c r="X154" s="98">
        <f t="shared" si="1"/>
        <v>100</v>
      </c>
      <c r="Y154" s="51"/>
      <c r="Z154" s="51"/>
      <c r="AC154" s="9"/>
      <c r="AD154" s="9"/>
    </row>
    <row r="155" spans="1:34" s="17" customFormat="1" ht="12.75" customHeight="1" x14ac:dyDescent="0.2">
      <c r="A155" s="50">
        <v>42835</v>
      </c>
      <c r="B155" s="96" t="s">
        <v>1064</v>
      </c>
      <c r="C155" s="101"/>
      <c r="D155" s="97" t="s">
        <v>1065</v>
      </c>
      <c r="E155" s="96"/>
      <c r="F155" s="51" t="s">
        <v>337</v>
      </c>
      <c r="G155" s="51" t="s">
        <v>553</v>
      </c>
      <c r="H155" s="51"/>
      <c r="I155" s="55" t="s">
        <v>73</v>
      </c>
      <c r="J155" s="55"/>
      <c r="K155" s="93"/>
      <c r="L155" s="51"/>
      <c r="M155" s="51" t="s">
        <v>1066</v>
      </c>
      <c r="N155" s="75">
        <v>950</v>
      </c>
      <c r="O155" s="96">
        <f>300+400+100</f>
        <v>800</v>
      </c>
      <c r="P155" s="51"/>
      <c r="Q155" s="51"/>
      <c r="R155" s="51"/>
      <c r="S155" s="51"/>
      <c r="T155" s="51"/>
      <c r="U155" s="51"/>
      <c r="V155" s="51"/>
      <c r="W155" s="51"/>
      <c r="X155" s="98">
        <f t="shared" si="1"/>
        <v>150</v>
      </c>
      <c r="Y155" s="51"/>
      <c r="Z155" s="51"/>
      <c r="AC155" s="9"/>
      <c r="AD155" s="9"/>
    </row>
    <row r="156" spans="1:34" s="17" customFormat="1" ht="12.75" customHeight="1" x14ac:dyDescent="0.2">
      <c r="A156" s="50"/>
      <c r="B156" s="96" t="s">
        <v>1067</v>
      </c>
      <c r="C156" s="101" t="s">
        <v>1068</v>
      </c>
      <c r="D156" s="97" t="s">
        <v>1069</v>
      </c>
      <c r="E156" s="96" t="s">
        <v>1070</v>
      </c>
      <c r="F156" s="51" t="s">
        <v>1071</v>
      </c>
      <c r="G156" s="51" t="s">
        <v>52</v>
      </c>
      <c r="H156" s="51"/>
      <c r="I156" s="55" t="s">
        <v>73</v>
      </c>
      <c r="J156" s="55"/>
      <c r="K156" s="93"/>
      <c r="L156" s="51"/>
      <c r="M156" s="51" t="s">
        <v>681</v>
      </c>
      <c r="N156" s="75">
        <v>300</v>
      </c>
      <c r="O156" s="96">
        <v>300</v>
      </c>
      <c r="P156" s="51"/>
      <c r="Q156" s="51"/>
      <c r="R156" s="51"/>
      <c r="S156" s="51"/>
      <c r="T156" s="51"/>
      <c r="U156" s="51"/>
      <c r="V156" s="51"/>
      <c r="W156" s="51"/>
      <c r="X156" s="98">
        <f t="shared" si="1"/>
        <v>0</v>
      </c>
      <c r="Y156" s="51"/>
      <c r="Z156" s="51"/>
      <c r="AC156" s="9"/>
      <c r="AD156" s="9"/>
    </row>
    <row r="157" spans="1:34" ht="21.75" customHeight="1" x14ac:dyDescent="0.2">
      <c r="A157" s="50">
        <v>42614</v>
      </c>
      <c r="B157" s="96" t="s">
        <v>1072</v>
      </c>
      <c r="C157" s="96" t="s">
        <v>1073</v>
      </c>
      <c r="D157" s="103" t="s">
        <v>1074</v>
      </c>
      <c r="E157" s="75"/>
      <c r="F157" s="56" t="s">
        <v>1075</v>
      </c>
      <c r="G157" s="56" t="s">
        <v>876</v>
      </c>
      <c r="H157" s="104"/>
      <c r="I157" s="137" t="s">
        <v>73</v>
      </c>
      <c r="J157" s="137"/>
      <c r="K157" s="51" t="s">
        <v>1076</v>
      </c>
      <c r="L157" s="51"/>
      <c r="M157" s="51" t="s">
        <v>1077</v>
      </c>
      <c r="N157" s="96">
        <f>200+1200</f>
        <v>1400</v>
      </c>
      <c r="O157" s="96">
        <v>200</v>
      </c>
      <c r="P157" s="51"/>
      <c r="Q157" s="51"/>
      <c r="R157" s="51"/>
      <c r="S157" s="51"/>
      <c r="T157" s="51"/>
      <c r="U157" s="51"/>
      <c r="V157" s="51"/>
      <c r="W157" s="51"/>
      <c r="X157" s="98">
        <f t="shared" si="1"/>
        <v>1200</v>
      </c>
      <c r="Y157" s="51"/>
      <c r="Z157" s="51"/>
      <c r="AA157" s="17"/>
      <c r="AB157" s="17"/>
    </row>
    <row r="158" spans="1:34" ht="21.75" customHeight="1" x14ac:dyDescent="0.2">
      <c r="A158" s="50">
        <v>42597</v>
      </c>
      <c r="B158" s="96" t="s">
        <v>1078</v>
      </c>
      <c r="C158" s="96"/>
      <c r="D158" s="97" t="s">
        <v>1079</v>
      </c>
      <c r="E158" s="96"/>
      <c r="F158" s="51"/>
      <c r="G158" s="51"/>
      <c r="H158" s="50"/>
      <c r="I158" s="55" t="s">
        <v>73</v>
      </c>
      <c r="J158" s="55"/>
      <c r="K158" s="51" t="s">
        <v>234</v>
      </c>
      <c r="L158" s="51"/>
      <c r="M158" s="51" t="s">
        <v>1080</v>
      </c>
      <c r="N158" s="96">
        <f>1200+150</f>
        <v>1350</v>
      </c>
      <c r="O158" s="96">
        <f>400+400+400</f>
        <v>1200</v>
      </c>
      <c r="P158" s="51"/>
      <c r="Q158" s="51"/>
      <c r="R158" s="51"/>
      <c r="S158" s="51"/>
      <c r="T158" s="51"/>
      <c r="U158" s="51"/>
      <c r="V158" s="51"/>
      <c r="W158" s="51"/>
      <c r="X158" s="98">
        <f t="shared" si="1"/>
        <v>150</v>
      </c>
      <c r="Y158" s="51"/>
      <c r="Z158" s="17"/>
      <c r="AA158" s="17"/>
      <c r="AB158" s="17"/>
      <c r="AE158" s="17"/>
      <c r="AF158" s="17"/>
    </row>
    <row r="159" spans="1:34" ht="21.75" customHeight="1" x14ac:dyDescent="0.2">
      <c r="A159" s="50">
        <v>42597</v>
      </c>
      <c r="B159" s="96" t="s">
        <v>1081</v>
      </c>
      <c r="C159" s="96"/>
      <c r="D159" s="103" t="s">
        <v>1082</v>
      </c>
      <c r="E159" s="75"/>
      <c r="F159" s="56" t="s">
        <v>1083</v>
      </c>
      <c r="G159" s="56" t="s">
        <v>195</v>
      </c>
      <c r="H159" s="104"/>
      <c r="I159" s="137" t="s">
        <v>1084</v>
      </c>
      <c r="J159" s="137"/>
      <c r="K159" s="51" t="s">
        <v>1044</v>
      </c>
      <c r="L159" s="51"/>
      <c r="M159" s="51" t="s">
        <v>1085</v>
      </c>
      <c r="N159" s="96">
        <v>150</v>
      </c>
      <c r="O159" s="96">
        <v>100</v>
      </c>
      <c r="P159" s="51"/>
      <c r="Q159" s="51"/>
      <c r="R159" s="51"/>
      <c r="S159" s="51"/>
      <c r="T159" s="51"/>
      <c r="U159" s="51"/>
      <c r="V159" s="51"/>
      <c r="W159" s="51"/>
      <c r="X159" s="98">
        <f t="shared" si="1"/>
        <v>50</v>
      </c>
      <c r="Y159" s="51"/>
      <c r="Z159" s="51"/>
      <c r="AA159" s="17"/>
      <c r="AB159" s="17"/>
      <c r="AE159" s="17"/>
      <c r="AG159" s="17"/>
    </row>
    <row r="160" spans="1:34" ht="21.75" customHeight="1" x14ac:dyDescent="0.2">
      <c r="A160" s="50">
        <v>42592</v>
      </c>
      <c r="B160" s="96" t="s">
        <v>1086</v>
      </c>
      <c r="C160" s="96" t="s">
        <v>1087</v>
      </c>
      <c r="D160" s="97" t="s">
        <v>1088</v>
      </c>
      <c r="E160" s="96"/>
      <c r="F160" s="51" t="s">
        <v>58</v>
      </c>
      <c r="G160" s="51" t="s">
        <v>310</v>
      </c>
      <c r="H160" s="50"/>
      <c r="I160" s="55" t="s">
        <v>73</v>
      </c>
      <c r="J160" s="55"/>
      <c r="K160" s="93" t="s">
        <v>234</v>
      </c>
      <c r="L160" s="51"/>
      <c r="M160" s="51" t="s">
        <v>1089</v>
      </c>
      <c r="N160" s="96">
        <v>1200</v>
      </c>
      <c r="O160" s="96">
        <f>400+300+500</f>
        <v>1200</v>
      </c>
      <c r="P160" s="51"/>
      <c r="Q160" s="51"/>
      <c r="R160" s="51"/>
      <c r="S160" s="51"/>
      <c r="T160" s="51"/>
      <c r="U160" s="51"/>
      <c r="V160" s="51"/>
      <c r="W160" s="51"/>
      <c r="X160" s="98">
        <f t="shared" si="1"/>
        <v>0</v>
      </c>
      <c r="Y160" s="51"/>
      <c r="Z160" s="51"/>
      <c r="AA160" s="17"/>
      <c r="AB160" s="17"/>
      <c r="AE160" s="17"/>
      <c r="AG160" s="17"/>
    </row>
    <row r="161" spans="1:32" x14ac:dyDescent="0.2">
      <c r="A161" s="50">
        <v>42581</v>
      </c>
      <c r="B161" s="96" t="s">
        <v>1090</v>
      </c>
      <c r="C161" s="96" t="s">
        <v>1091</v>
      </c>
      <c r="D161" s="97" t="s">
        <v>1092</v>
      </c>
      <c r="E161" s="96"/>
      <c r="F161" s="51" t="s">
        <v>820</v>
      </c>
      <c r="G161" s="51" t="s">
        <v>540</v>
      </c>
      <c r="H161" s="50"/>
      <c r="I161" s="55" t="s">
        <v>73</v>
      </c>
      <c r="J161" s="55"/>
      <c r="K161" s="93" t="s">
        <v>894</v>
      </c>
      <c r="L161" s="51"/>
      <c r="M161" s="51" t="s">
        <v>1093</v>
      </c>
      <c r="N161" s="96">
        <v>1500</v>
      </c>
      <c r="O161" s="96">
        <f>300+400+300</f>
        <v>1000</v>
      </c>
      <c r="P161" s="51"/>
      <c r="Q161" s="51"/>
      <c r="R161" s="51"/>
      <c r="S161" s="51"/>
      <c r="T161" s="51"/>
      <c r="U161" s="51"/>
      <c r="V161" s="51"/>
      <c r="W161" s="51"/>
      <c r="X161" s="98">
        <f t="shared" si="1"/>
        <v>500</v>
      </c>
      <c r="Y161" s="51"/>
      <c r="Z161" s="51"/>
      <c r="AA161" s="17"/>
      <c r="AB161" s="17"/>
      <c r="AE161" s="17"/>
      <c r="AF161" s="17"/>
    </row>
    <row r="162" spans="1:32" ht="21.75" customHeight="1" x14ac:dyDescent="0.2">
      <c r="A162" s="50">
        <v>42576</v>
      </c>
      <c r="B162" s="96" t="s">
        <v>1094</v>
      </c>
      <c r="C162" s="96" t="s">
        <v>1095</v>
      </c>
      <c r="D162" s="103" t="s">
        <v>1096</v>
      </c>
      <c r="E162" s="75" t="s">
        <v>1097</v>
      </c>
      <c r="F162" s="56" t="s">
        <v>1098</v>
      </c>
      <c r="G162" s="56" t="s">
        <v>876</v>
      </c>
      <c r="H162" s="104"/>
      <c r="I162" s="55" t="s">
        <v>73</v>
      </c>
      <c r="J162" s="55"/>
      <c r="K162" s="93"/>
      <c r="L162" s="51"/>
      <c r="M162" s="51" t="s">
        <v>1099</v>
      </c>
      <c r="N162" s="96">
        <f>400+150</f>
        <v>550</v>
      </c>
      <c r="O162" s="96">
        <f>200+200+150</f>
        <v>550</v>
      </c>
      <c r="P162" s="51"/>
      <c r="Q162" s="51"/>
      <c r="R162" s="51"/>
      <c r="S162" s="51"/>
      <c r="T162" s="51"/>
      <c r="U162" s="51"/>
      <c r="V162" s="51"/>
      <c r="W162" s="51"/>
      <c r="X162" s="98">
        <f t="shared" si="1"/>
        <v>0</v>
      </c>
      <c r="Y162" s="51"/>
      <c r="Z162" s="51"/>
      <c r="AA162" s="17"/>
      <c r="AB162" s="17"/>
    </row>
    <row r="163" spans="1:32" ht="21.75" customHeight="1" x14ac:dyDescent="0.2">
      <c r="A163" s="50">
        <v>42573</v>
      </c>
      <c r="B163" s="96" t="s">
        <v>1100</v>
      </c>
      <c r="C163" s="101" t="s">
        <v>1101</v>
      </c>
      <c r="D163" s="103" t="s">
        <v>1102</v>
      </c>
      <c r="E163" s="75" t="s">
        <v>1103</v>
      </c>
      <c r="F163" s="56" t="s">
        <v>1104</v>
      </c>
      <c r="G163" s="56" t="s">
        <v>1105</v>
      </c>
      <c r="H163" s="104"/>
      <c r="I163" s="55" t="s">
        <v>73</v>
      </c>
      <c r="J163" s="55"/>
      <c r="K163" s="93"/>
      <c r="L163" s="51"/>
      <c r="M163" s="51" t="s">
        <v>1106</v>
      </c>
      <c r="N163" s="96">
        <v>1200</v>
      </c>
      <c r="O163" s="96">
        <v>300</v>
      </c>
      <c r="P163" s="51"/>
      <c r="Q163" s="51"/>
      <c r="R163" s="51"/>
      <c r="S163" s="51"/>
      <c r="T163" s="51"/>
      <c r="U163" s="51"/>
      <c r="V163" s="51"/>
      <c r="W163" s="51"/>
      <c r="X163" s="98">
        <f t="shared" si="1"/>
        <v>900</v>
      </c>
      <c r="Y163" s="51"/>
      <c r="Z163" s="51"/>
      <c r="AA163" s="17"/>
      <c r="AB163" s="17"/>
    </row>
    <row r="164" spans="1:32" ht="21.75" customHeight="1" x14ac:dyDescent="0.25">
      <c r="A164" s="50">
        <v>42557</v>
      </c>
      <c r="B164" s="96" t="s">
        <v>1107</v>
      </c>
      <c r="C164" s="140" t="s">
        <v>1108</v>
      </c>
      <c r="D164" s="103" t="s">
        <v>1109</v>
      </c>
      <c r="E164" s="75" t="s">
        <v>1110</v>
      </c>
      <c r="F164" s="56" t="s">
        <v>1111</v>
      </c>
      <c r="G164" s="56"/>
      <c r="H164" s="104"/>
      <c r="I164" s="55" t="s">
        <v>73</v>
      </c>
      <c r="J164" s="55"/>
      <c r="K164" s="51" t="s">
        <v>1076</v>
      </c>
      <c r="L164" s="51"/>
      <c r="M164" s="51" t="s">
        <v>1112</v>
      </c>
      <c r="N164" s="96">
        <v>1500</v>
      </c>
      <c r="O164" s="96">
        <v>250</v>
      </c>
      <c r="P164" s="51"/>
      <c r="Q164" s="51"/>
      <c r="R164" s="51"/>
      <c r="S164" s="51"/>
      <c r="T164" s="51"/>
      <c r="U164" s="51"/>
      <c r="V164" s="51"/>
      <c r="W164" s="51"/>
      <c r="X164" s="98">
        <f t="shared" si="1"/>
        <v>1250</v>
      </c>
      <c r="Y164" s="51"/>
      <c r="Z164" s="51"/>
      <c r="AA164" s="17"/>
      <c r="AB164" s="17"/>
    </row>
    <row r="165" spans="1:32" ht="21.75" customHeight="1" x14ac:dyDescent="0.2">
      <c r="A165" s="50">
        <v>42556</v>
      </c>
      <c r="B165" s="96" t="s">
        <v>1113</v>
      </c>
      <c r="C165" s="96" t="s">
        <v>1114</v>
      </c>
      <c r="D165" s="97" t="s">
        <v>1115</v>
      </c>
      <c r="E165" s="96"/>
      <c r="F165" s="51" t="s">
        <v>1116</v>
      </c>
      <c r="G165" s="51" t="s">
        <v>876</v>
      </c>
      <c r="H165" s="50"/>
      <c r="I165" s="55" t="s">
        <v>73</v>
      </c>
      <c r="J165" s="55"/>
      <c r="K165" s="93" t="s">
        <v>894</v>
      </c>
      <c r="L165" s="51"/>
      <c r="M165" s="51" t="s">
        <v>1117</v>
      </c>
      <c r="N165" s="96">
        <v>350</v>
      </c>
      <c r="O165" s="96">
        <f>200+150</f>
        <v>350</v>
      </c>
      <c r="P165" s="51"/>
      <c r="Q165" s="51"/>
      <c r="R165" s="51"/>
      <c r="S165" s="51"/>
      <c r="T165" s="51"/>
      <c r="U165" s="51"/>
      <c r="V165" s="51"/>
      <c r="W165" s="51"/>
      <c r="X165" s="98">
        <f t="shared" si="1"/>
        <v>0</v>
      </c>
      <c r="Y165" s="51"/>
      <c r="Z165" s="51"/>
      <c r="AA165" s="17"/>
      <c r="AB165" s="17"/>
      <c r="AE165" s="17"/>
      <c r="AF165" s="17"/>
    </row>
    <row r="166" spans="1:32" ht="21.75" customHeight="1" x14ac:dyDescent="0.2">
      <c r="A166" s="50">
        <v>42556</v>
      </c>
      <c r="B166" s="96" t="s">
        <v>1118</v>
      </c>
      <c r="C166" s="141" t="s">
        <v>1119</v>
      </c>
      <c r="D166" s="103" t="s">
        <v>1120</v>
      </c>
      <c r="E166" s="75"/>
      <c r="F166" s="56"/>
      <c r="G166" s="56"/>
      <c r="H166" s="104"/>
      <c r="I166" s="137"/>
      <c r="J166" s="137"/>
      <c r="K166" s="93"/>
      <c r="L166" s="51"/>
      <c r="M166" s="51"/>
      <c r="N166" s="96">
        <v>150</v>
      </c>
      <c r="O166" s="96">
        <v>75</v>
      </c>
      <c r="P166" s="51"/>
      <c r="Q166" s="51"/>
      <c r="R166" s="51"/>
      <c r="S166" s="51"/>
      <c r="T166" s="51"/>
      <c r="U166" s="51"/>
      <c r="V166" s="51"/>
      <c r="W166" s="51"/>
      <c r="X166" s="98">
        <f t="shared" si="1"/>
        <v>75</v>
      </c>
      <c r="Y166" s="51"/>
      <c r="Z166" s="51"/>
      <c r="AA166" s="17"/>
      <c r="AB166" s="17"/>
    </row>
    <row r="167" spans="1:32" ht="21.75" customHeight="1" x14ac:dyDescent="0.2">
      <c r="A167" s="50">
        <v>42556</v>
      </c>
      <c r="B167" s="96" t="s">
        <v>695</v>
      </c>
      <c r="C167" s="96"/>
      <c r="D167" s="103" t="s">
        <v>697</v>
      </c>
      <c r="E167" s="75"/>
      <c r="F167" s="56"/>
      <c r="G167" s="56"/>
      <c r="H167" s="104"/>
      <c r="I167" s="55" t="s">
        <v>73</v>
      </c>
      <c r="J167" s="55"/>
      <c r="K167" s="93"/>
      <c r="L167" s="51"/>
      <c r="M167" s="51" t="s">
        <v>1121</v>
      </c>
      <c r="N167" s="96">
        <v>600</v>
      </c>
      <c r="O167" s="96">
        <f>150+150</f>
        <v>300</v>
      </c>
      <c r="P167" s="51"/>
      <c r="Q167" s="51"/>
      <c r="R167" s="51"/>
      <c r="S167" s="51"/>
      <c r="T167" s="51"/>
      <c r="U167" s="51"/>
      <c r="V167" s="51"/>
      <c r="W167" s="51"/>
      <c r="X167" s="98">
        <f t="shared" si="1"/>
        <v>300</v>
      </c>
      <c r="Y167" s="51"/>
      <c r="Z167" s="51"/>
      <c r="AA167" s="17"/>
      <c r="AB167" s="17"/>
    </row>
    <row r="168" spans="1:32" ht="21.75" customHeight="1" x14ac:dyDescent="0.2">
      <c r="A168" s="43"/>
      <c r="B168" s="142" t="s">
        <v>1122</v>
      </c>
      <c r="C168" s="143"/>
      <c r="D168" s="144"/>
      <c r="E168" s="142"/>
      <c r="F168" s="44"/>
      <c r="G168" s="44"/>
      <c r="H168" s="44"/>
      <c r="I168" s="48"/>
      <c r="J168" s="48"/>
      <c r="K168" s="83"/>
      <c r="L168" s="44"/>
      <c r="M168" s="44"/>
      <c r="N168" s="142"/>
      <c r="O168" s="142"/>
      <c r="P168" s="44"/>
      <c r="Q168" s="44"/>
      <c r="R168" s="44"/>
      <c r="S168" s="44"/>
      <c r="T168" s="44"/>
      <c r="U168" s="44"/>
      <c r="V168" s="44"/>
      <c r="W168" s="44"/>
      <c r="X168" s="142"/>
      <c r="Y168" s="145"/>
      <c r="Z168" s="145"/>
      <c r="AA168" s="17"/>
      <c r="AB168" s="17"/>
    </row>
    <row r="169" spans="1:32" s="17" customFormat="1" ht="12.75" customHeight="1" x14ac:dyDescent="0.2">
      <c r="A169" s="50">
        <v>42796</v>
      </c>
      <c r="B169" s="96" t="s">
        <v>1123</v>
      </c>
      <c r="C169" s="96" t="s">
        <v>1124</v>
      </c>
      <c r="D169" s="97" t="s">
        <v>1125</v>
      </c>
      <c r="E169" s="96"/>
      <c r="F169" s="51" t="s">
        <v>1126</v>
      </c>
      <c r="G169" s="51" t="s">
        <v>540</v>
      </c>
      <c r="H169" s="51"/>
      <c r="I169" s="55">
        <v>42810</v>
      </c>
      <c r="J169" s="55"/>
      <c r="K169" s="93"/>
      <c r="L169" s="51"/>
      <c r="M169" s="51" t="s">
        <v>1127</v>
      </c>
      <c r="N169" s="75">
        <v>400</v>
      </c>
      <c r="O169" s="96"/>
      <c r="P169" s="51"/>
      <c r="Q169" s="51"/>
      <c r="R169" s="51"/>
      <c r="S169" s="51"/>
      <c r="T169" s="51"/>
      <c r="U169" s="51"/>
      <c r="V169" s="51"/>
      <c r="W169" s="51"/>
      <c r="X169" s="98">
        <f t="shared" si="1"/>
        <v>400</v>
      </c>
      <c r="Y169" s="51"/>
      <c r="Z169" s="51"/>
      <c r="AC169" s="9"/>
      <c r="AD169" s="9"/>
    </row>
    <row r="170" spans="1:32" s="17" customFormat="1" ht="12.75" customHeight="1" x14ac:dyDescent="0.2">
      <c r="A170" s="50"/>
      <c r="B170" s="96" t="s">
        <v>1128</v>
      </c>
      <c r="C170" s="96" t="s">
        <v>1129</v>
      </c>
      <c r="D170" s="97" t="s">
        <v>1130</v>
      </c>
      <c r="E170" s="96"/>
      <c r="F170" s="51" t="s">
        <v>1131</v>
      </c>
      <c r="G170" s="51" t="s">
        <v>1132</v>
      </c>
      <c r="H170" s="51"/>
      <c r="I170" s="55">
        <v>42824</v>
      </c>
      <c r="J170" s="55"/>
      <c r="K170" s="93"/>
      <c r="L170" s="51"/>
      <c r="M170" s="51" t="s">
        <v>1133</v>
      </c>
      <c r="N170" s="75">
        <v>750</v>
      </c>
      <c r="O170" s="96"/>
      <c r="P170" s="51"/>
      <c r="Q170" s="51"/>
      <c r="R170" s="51"/>
      <c r="S170" s="51"/>
      <c r="T170" s="51"/>
      <c r="U170" s="51"/>
      <c r="V170" s="51"/>
      <c r="W170" s="51"/>
      <c r="X170" s="98">
        <f t="shared" si="1"/>
        <v>750</v>
      </c>
      <c r="Y170" s="51"/>
      <c r="Z170" s="51"/>
      <c r="AC170" s="9"/>
      <c r="AD170" s="9"/>
    </row>
    <row r="171" spans="1:32" s="17" customFormat="1" ht="12.75" customHeight="1" x14ac:dyDescent="0.2">
      <c r="A171" s="50"/>
      <c r="B171" s="96" t="s">
        <v>1134</v>
      </c>
      <c r="C171" s="96">
        <v>983303677</v>
      </c>
      <c r="D171" s="97" t="s">
        <v>1135</v>
      </c>
      <c r="E171" s="96" t="s">
        <v>1136</v>
      </c>
      <c r="F171" s="51" t="s">
        <v>1137</v>
      </c>
      <c r="G171" s="51" t="s">
        <v>1138</v>
      </c>
      <c r="H171" s="51"/>
      <c r="I171" s="55" t="s">
        <v>1139</v>
      </c>
      <c r="J171" s="55"/>
      <c r="K171" s="93"/>
      <c r="L171" s="51"/>
      <c r="M171" s="51" t="s">
        <v>1140</v>
      </c>
      <c r="N171" s="75">
        <v>600</v>
      </c>
      <c r="O171" s="96"/>
      <c r="P171" s="51"/>
      <c r="Q171" s="51"/>
      <c r="R171" s="51"/>
      <c r="S171" s="51"/>
      <c r="T171" s="51"/>
      <c r="U171" s="51"/>
      <c r="V171" s="51"/>
      <c r="W171" s="51"/>
      <c r="X171" s="98">
        <f t="shared" si="1"/>
        <v>600</v>
      </c>
      <c r="Y171" s="51"/>
      <c r="Z171" s="51"/>
      <c r="AC171" s="9"/>
      <c r="AD171" s="9"/>
    </row>
    <row r="172" spans="1:32" s="17" customFormat="1" ht="12.75" customHeight="1" x14ac:dyDescent="0.2">
      <c r="A172" s="50"/>
      <c r="B172" s="96"/>
      <c r="C172" s="96"/>
      <c r="D172" s="96"/>
      <c r="E172" s="96"/>
      <c r="F172" s="51" t="s">
        <v>1141</v>
      </c>
      <c r="G172" s="51"/>
      <c r="H172" s="51"/>
      <c r="I172" s="55"/>
      <c r="J172" s="55"/>
      <c r="K172" s="93"/>
      <c r="L172" s="51"/>
      <c r="M172" s="51" t="s">
        <v>1142</v>
      </c>
      <c r="N172" s="75"/>
      <c r="O172" s="96"/>
      <c r="P172" s="51"/>
      <c r="Q172" s="51"/>
      <c r="R172" s="51"/>
      <c r="S172" s="51"/>
      <c r="T172" s="51"/>
      <c r="U172" s="51"/>
      <c r="V172" s="51"/>
      <c r="W172" s="51"/>
      <c r="X172" s="98">
        <f t="shared" si="1"/>
        <v>0</v>
      </c>
      <c r="Y172" s="51"/>
      <c r="Z172" s="51"/>
      <c r="AC172" s="9"/>
      <c r="AD172" s="9"/>
    </row>
    <row r="173" spans="1:32" s="17" customFormat="1" ht="12.75" customHeight="1" x14ac:dyDescent="0.2">
      <c r="A173" s="50"/>
      <c r="B173" s="96" t="s">
        <v>1143</v>
      </c>
      <c r="C173" s="96" t="s">
        <v>1144</v>
      </c>
      <c r="D173" s="97" t="s">
        <v>1145</v>
      </c>
      <c r="E173" s="96" t="s">
        <v>1146</v>
      </c>
      <c r="F173" s="51" t="s">
        <v>1147</v>
      </c>
      <c r="G173" s="51" t="s">
        <v>1148</v>
      </c>
      <c r="H173" s="51"/>
      <c r="I173" s="55"/>
      <c r="J173" s="55"/>
      <c r="K173" s="93"/>
      <c r="L173" s="51"/>
      <c r="M173" s="51" t="s">
        <v>1149</v>
      </c>
      <c r="N173" s="75">
        <v>1300</v>
      </c>
      <c r="O173" s="96"/>
      <c r="P173" s="51"/>
      <c r="Q173" s="51"/>
      <c r="R173" s="51"/>
      <c r="S173" s="51"/>
      <c r="T173" s="51"/>
      <c r="U173" s="51"/>
      <c r="V173" s="51"/>
      <c r="W173" s="51"/>
      <c r="X173" s="98">
        <f t="shared" si="1"/>
        <v>1300</v>
      </c>
      <c r="Y173" s="51"/>
      <c r="Z173" s="51"/>
      <c r="AC173" s="9"/>
      <c r="AD173" s="9"/>
    </row>
    <row r="174" spans="1:32" s="17" customFormat="1" ht="12.75" customHeight="1" x14ac:dyDescent="0.2">
      <c r="A174" s="50">
        <v>42843</v>
      </c>
      <c r="B174" s="96" t="s">
        <v>1150</v>
      </c>
      <c r="C174" s="101" t="s">
        <v>1151</v>
      </c>
      <c r="D174" s="97" t="s">
        <v>1152</v>
      </c>
      <c r="E174" s="96" t="s">
        <v>1153</v>
      </c>
      <c r="F174" s="51" t="s">
        <v>1154</v>
      </c>
      <c r="G174" s="51" t="s">
        <v>52</v>
      </c>
      <c r="H174" s="51"/>
      <c r="I174" s="55"/>
      <c r="J174" s="55"/>
      <c r="K174" s="93"/>
      <c r="L174" s="51"/>
      <c r="M174" s="51" t="s">
        <v>1155</v>
      </c>
      <c r="N174" s="75">
        <v>1350</v>
      </c>
      <c r="O174" s="96"/>
      <c r="P174" s="51"/>
      <c r="Q174" s="51"/>
      <c r="R174" s="51"/>
      <c r="S174" s="51"/>
      <c r="T174" s="51"/>
      <c r="U174" s="51"/>
      <c r="V174" s="51"/>
      <c r="W174" s="51"/>
      <c r="X174" s="98">
        <f t="shared" si="1"/>
        <v>1350</v>
      </c>
      <c r="Y174" s="51"/>
      <c r="Z174" s="51"/>
      <c r="AC174" s="9"/>
      <c r="AD174" s="9"/>
    </row>
    <row r="175" spans="1:32" s="17" customFormat="1" ht="12.75" customHeight="1" x14ac:dyDescent="0.2">
      <c r="A175" s="50">
        <v>42845</v>
      </c>
      <c r="B175" s="96" t="s">
        <v>1156</v>
      </c>
      <c r="C175" s="101" t="s">
        <v>1157</v>
      </c>
      <c r="D175" s="97" t="s">
        <v>1158</v>
      </c>
      <c r="E175" s="96" t="s">
        <v>1159</v>
      </c>
      <c r="F175" s="51" t="s">
        <v>337</v>
      </c>
      <c r="G175" s="51" t="s">
        <v>607</v>
      </c>
      <c r="H175" s="51"/>
      <c r="I175" s="55"/>
      <c r="J175" s="55"/>
      <c r="K175" s="93"/>
      <c r="L175" s="51"/>
      <c r="M175" s="51" t="s">
        <v>1160</v>
      </c>
      <c r="N175" s="75">
        <v>1200</v>
      </c>
      <c r="O175" s="96"/>
      <c r="P175" s="51"/>
      <c r="Q175" s="51"/>
      <c r="R175" s="51"/>
      <c r="S175" s="51"/>
      <c r="T175" s="51"/>
      <c r="U175" s="51"/>
      <c r="V175" s="51"/>
      <c r="W175" s="51"/>
      <c r="X175" s="98">
        <f t="shared" si="1"/>
        <v>1200</v>
      </c>
      <c r="Y175" s="51"/>
      <c r="Z175" s="51"/>
      <c r="AC175" s="9"/>
      <c r="AD175" s="9"/>
    </row>
    <row r="176" spans="1:32" s="17" customFormat="1" ht="12.75" customHeight="1" x14ac:dyDescent="0.2">
      <c r="A176" s="50">
        <v>42845</v>
      </c>
      <c r="B176" s="96" t="s">
        <v>1161</v>
      </c>
      <c r="C176" s="101" t="s">
        <v>1162</v>
      </c>
      <c r="D176" s="97" t="s">
        <v>1163</v>
      </c>
      <c r="E176" s="96" t="s">
        <v>1164</v>
      </c>
      <c r="F176" s="51" t="s">
        <v>1165</v>
      </c>
      <c r="G176" s="51" t="s">
        <v>72</v>
      </c>
      <c r="H176" s="51"/>
      <c r="I176" s="55">
        <v>42857</v>
      </c>
      <c r="J176" s="55"/>
      <c r="K176" s="93" t="s">
        <v>525</v>
      </c>
      <c r="L176" s="51"/>
      <c r="M176" s="51" t="s">
        <v>1166</v>
      </c>
      <c r="N176" s="75">
        <v>950</v>
      </c>
      <c r="O176" s="96"/>
      <c r="P176" s="51"/>
      <c r="Q176" s="51"/>
      <c r="R176" s="51"/>
      <c r="S176" s="51"/>
      <c r="T176" s="51"/>
      <c r="U176" s="51"/>
      <c r="V176" s="51"/>
      <c r="W176" s="51"/>
      <c r="X176" s="98">
        <f t="shared" si="1"/>
        <v>950</v>
      </c>
      <c r="Y176" s="51"/>
      <c r="Z176" s="51"/>
      <c r="AC176" s="9"/>
      <c r="AD176" s="9"/>
    </row>
    <row r="177" spans="1:30" s="17" customFormat="1" ht="12.75" customHeight="1" x14ac:dyDescent="0.2">
      <c r="A177" s="50">
        <v>42851</v>
      </c>
      <c r="B177" s="96" t="s">
        <v>1167</v>
      </c>
      <c r="C177" s="101" t="s">
        <v>1168</v>
      </c>
      <c r="D177" s="97" t="s">
        <v>1169</v>
      </c>
      <c r="E177" s="96"/>
      <c r="F177" s="51" t="s">
        <v>337</v>
      </c>
      <c r="G177" s="51" t="s">
        <v>352</v>
      </c>
      <c r="H177" s="51"/>
      <c r="I177" s="55"/>
      <c r="J177" s="55"/>
      <c r="K177" s="93"/>
      <c r="L177" s="51"/>
      <c r="M177" s="51" t="s">
        <v>1170</v>
      </c>
      <c r="N177" s="75">
        <v>950</v>
      </c>
      <c r="O177" s="96"/>
      <c r="P177" s="51"/>
      <c r="Q177" s="51"/>
      <c r="R177" s="51"/>
      <c r="S177" s="51"/>
      <c r="T177" s="51"/>
      <c r="U177" s="51"/>
      <c r="V177" s="51"/>
      <c r="W177" s="51"/>
      <c r="X177" s="98">
        <f t="shared" si="1"/>
        <v>950</v>
      </c>
      <c r="Y177" s="51"/>
      <c r="Z177" s="51"/>
      <c r="AC177" s="9"/>
      <c r="AD177" s="9"/>
    </row>
    <row r="178" spans="1:30" s="17" customFormat="1" ht="12.75" customHeight="1" x14ac:dyDescent="0.2">
      <c r="A178" s="50"/>
      <c r="B178" s="96" t="s">
        <v>1171</v>
      </c>
      <c r="C178" s="101"/>
      <c r="D178" s="97"/>
      <c r="E178" s="96"/>
      <c r="F178" s="51"/>
      <c r="G178" s="51" t="s">
        <v>375</v>
      </c>
      <c r="H178" s="51"/>
      <c r="I178" s="55"/>
      <c r="J178" s="55"/>
      <c r="K178" s="93"/>
      <c r="L178" s="51"/>
      <c r="M178" s="51"/>
      <c r="N178" s="75"/>
      <c r="O178" s="96"/>
      <c r="P178" s="51"/>
      <c r="Q178" s="51"/>
      <c r="R178" s="51"/>
      <c r="S178" s="51"/>
      <c r="T178" s="51"/>
      <c r="U178" s="51"/>
      <c r="V178" s="51"/>
      <c r="W178" s="51"/>
      <c r="X178" s="98">
        <f t="shared" ref="X178:X203" si="2">N178-O178-P178-R178-T178-V178</f>
        <v>0</v>
      </c>
      <c r="Y178" s="51"/>
      <c r="Z178" s="51"/>
      <c r="AC178" s="9"/>
      <c r="AD178" s="9"/>
    </row>
    <row r="179" spans="1:30" s="17" customFormat="1" ht="12.75" customHeight="1" x14ac:dyDescent="0.2">
      <c r="A179" s="50">
        <v>42870</v>
      </c>
      <c r="B179" s="96" t="s">
        <v>1172</v>
      </c>
      <c r="C179" s="101" t="s">
        <v>1173</v>
      </c>
      <c r="D179" s="97" t="s">
        <v>1174</v>
      </c>
      <c r="E179" s="96"/>
      <c r="F179" s="51" t="s">
        <v>1175</v>
      </c>
      <c r="G179" s="51" t="s">
        <v>1176</v>
      </c>
      <c r="H179" s="51"/>
      <c r="I179" s="55">
        <v>42887</v>
      </c>
      <c r="J179" s="55"/>
      <c r="K179" s="93"/>
      <c r="L179" s="51"/>
      <c r="M179" s="51" t="s">
        <v>1177</v>
      </c>
      <c r="N179" s="75">
        <v>850</v>
      </c>
      <c r="O179" s="96"/>
      <c r="P179" s="51"/>
      <c r="Q179" s="51"/>
      <c r="R179" s="51"/>
      <c r="S179" s="51"/>
      <c r="T179" s="51"/>
      <c r="U179" s="51"/>
      <c r="V179" s="51"/>
      <c r="W179" s="51"/>
      <c r="X179" s="98">
        <f t="shared" si="2"/>
        <v>850</v>
      </c>
      <c r="Y179" s="51"/>
      <c r="Z179" s="51"/>
      <c r="AC179" s="9"/>
      <c r="AD179" s="9"/>
    </row>
    <row r="180" spans="1:30" s="17" customFormat="1" ht="12.75" customHeight="1" x14ac:dyDescent="0.2">
      <c r="A180" s="50"/>
      <c r="B180" s="96" t="s">
        <v>1178</v>
      </c>
      <c r="C180" s="101"/>
      <c r="D180" s="97"/>
      <c r="E180" s="96"/>
      <c r="F180" s="51"/>
      <c r="G180" s="51"/>
      <c r="H180" s="51"/>
      <c r="I180" s="55"/>
      <c r="J180" s="55"/>
      <c r="K180" s="93"/>
      <c r="L180" s="51"/>
      <c r="M180" s="51"/>
      <c r="N180" s="75"/>
      <c r="O180" s="96"/>
      <c r="P180" s="51"/>
      <c r="Q180" s="51"/>
      <c r="R180" s="51"/>
      <c r="S180" s="51"/>
      <c r="T180" s="51"/>
      <c r="U180" s="51"/>
      <c r="V180" s="51"/>
      <c r="W180" s="51"/>
      <c r="X180" s="98">
        <f t="shared" si="2"/>
        <v>0</v>
      </c>
      <c r="Y180" s="51"/>
      <c r="Z180" s="51"/>
      <c r="AC180" s="9"/>
      <c r="AD180" s="9"/>
    </row>
    <row r="181" spans="1:30" s="17" customFormat="1" ht="12.75" customHeight="1" x14ac:dyDescent="0.2">
      <c r="A181" s="123"/>
      <c r="B181" s="124" t="s">
        <v>1179</v>
      </c>
      <c r="C181" s="125"/>
      <c r="D181" s="126"/>
      <c r="E181" s="124"/>
      <c r="I181" s="127"/>
      <c r="J181" s="127"/>
      <c r="K181" s="89"/>
      <c r="N181" s="128"/>
      <c r="O181" s="124"/>
      <c r="X181" s="98">
        <f t="shared" si="2"/>
        <v>0</v>
      </c>
      <c r="AC181" s="9"/>
      <c r="AD181" s="9"/>
    </row>
    <row r="182" spans="1:30" s="17" customFormat="1" ht="12.75" customHeight="1" x14ac:dyDescent="0.2">
      <c r="A182" s="50"/>
      <c r="B182" s="96" t="s">
        <v>1180</v>
      </c>
      <c r="C182" s="101">
        <v>983455574</v>
      </c>
      <c r="D182" s="97" t="s">
        <v>1181</v>
      </c>
      <c r="E182" s="96" t="s">
        <v>1182</v>
      </c>
      <c r="F182" s="51"/>
      <c r="G182" s="51"/>
      <c r="H182" s="51"/>
      <c r="I182" s="55"/>
      <c r="J182" s="55"/>
      <c r="K182" s="93"/>
      <c r="L182" s="51"/>
      <c r="M182" s="51"/>
      <c r="N182" s="75"/>
      <c r="O182" s="96"/>
      <c r="P182" s="51"/>
      <c r="Q182" s="51"/>
      <c r="R182" s="51"/>
      <c r="S182" s="51"/>
      <c r="T182" s="51"/>
      <c r="U182" s="51"/>
      <c r="V182" s="51"/>
      <c r="W182" s="51"/>
      <c r="X182" s="98">
        <f t="shared" si="2"/>
        <v>0</v>
      </c>
      <c r="Y182" s="51"/>
      <c r="Z182" s="51"/>
      <c r="AC182" s="9"/>
      <c r="AD182" s="9"/>
    </row>
    <row r="183" spans="1:30" s="17" customFormat="1" ht="12.75" customHeight="1" x14ac:dyDescent="0.2">
      <c r="A183" s="50"/>
      <c r="B183" s="96" t="s">
        <v>1183</v>
      </c>
      <c r="C183" s="101" t="s">
        <v>1184</v>
      </c>
      <c r="D183" s="97" t="s">
        <v>1185</v>
      </c>
      <c r="E183" s="96"/>
      <c r="F183" s="51"/>
      <c r="G183" s="51"/>
      <c r="H183" s="51"/>
      <c r="I183" s="55"/>
      <c r="J183" s="55"/>
      <c r="K183" s="93"/>
      <c r="L183" s="51"/>
      <c r="M183" s="51"/>
      <c r="N183" s="75"/>
      <c r="O183" s="96"/>
      <c r="P183" s="51"/>
      <c r="Q183" s="51"/>
      <c r="R183" s="51"/>
      <c r="S183" s="51"/>
      <c r="T183" s="51"/>
      <c r="U183" s="51"/>
      <c r="V183" s="51"/>
      <c r="W183" s="51"/>
      <c r="X183" s="98">
        <f t="shared" si="2"/>
        <v>0</v>
      </c>
      <c r="Y183" s="51"/>
      <c r="Z183" s="51"/>
      <c r="AC183" s="9"/>
      <c r="AD183" s="9"/>
    </row>
    <row r="184" spans="1:30" s="17" customFormat="1" ht="12.75" customHeight="1" x14ac:dyDescent="0.2">
      <c r="A184" s="50"/>
      <c r="B184" s="96" t="s">
        <v>1186</v>
      </c>
      <c r="C184" s="101" t="s">
        <v>1187</v>
      </c>
      <c r="D184" s="97" t="s">
        <v>1188</v>
      </c>
      <c r="E184" s="96" t="s">
        <v>1189</v>
      </c>
      <c r="F184" s="51" t="s">
        <v>1190</v>
      </c>
      <c r="G184" s="51" t="s">
        <v>428</v>
      </c>
      <c r="H184" s="51"/>
      <c r="I184" s="55"/>
      <c r="J184" s="55"/>
      <c r="K184" s="93"/>
      <c r="L184" s="51"/>
      <c r="M184" s="51" t="s">
        <v>1191</v>
      </c>
      <c r="N184" s="75">
        <v>750</v>
      </c>
      <c r="O184" s="96"/>
      <c r="P184" s="51"/>
      <c r="Q184" s="51"/>
      <c r="R184" s="51"/>
      <c r="S184" s="51"/>
      <c r="T184" s="51"/>
      <c r="U184" s="51"/>
      <c r="V184" s="51"/>
      <c r="W184" s="51"/>
      <c r="X184" s="98">
        <f t="shared" si="2"/>
        <v>750</v>
      </c>
      <c r="Y184" s="51"/>
      <c r="Z184" s="51"/>
      <c r="AC184" s="9"/>
      <c r="AD184" s="9"/>
    </row>
    <row r="185" spans="1:30" s="17" customFormat="1" ht="12.75" customHeight="1" x14ac:dyDescent="0.2">
      <c r="A185" s="50"/>
      <c r="B185" s="96" t="s">
        <v>1192</v>
      </c>
      <c r="C185" s="101" t="s">
        <v>1193</v>
      </c>
      <c r="D185" s="97" t="s">
        <v>1194</v>
      </c>
      <c r="E185" s="96" t="s">
        <v>1195</v>
      </c>
      <c r="F185" s="51" t="s">
        <v>1196</v>
      </c>
      <c r="G185" s="51"/>
      <c r="H185" s="51"/>
      <c r="I185" s="55"/>
      <c r="J185" s="55"/>
      <c r="K185" s="93"/>
      <c r="L185" s="51"/>
      <c r="M185" s="51" t="s">
        <v>1197</v>
      </c>
      <c r="N185" s="75">
        <v>350</v>
      </c>
      <c r="O185" s="96"/>
      <c r="P185" s="51"/>
      <c r="Q185" s="51"/>
      <c r="R185" s="51"/>
      <c r="S185" s="51"/>
      <c r="T185" s="51"/>
      <c r="U185" s="51"/>
      <c r="V185" s="51"/>
      <c r="W185" s="51"/>
      <c r="X185" s="98">
        <f t="shared" si="2"/>
        <v>350</v>
      </c>
      <c r="Y185" s="51"/>
      <c r="Z185" s="51"/>
      <c r="AC185" s="9"/>
      <c r="AD185" s="9"/>
    </row>
    <row r="186" spans="1:30" s="17" customFormat="1" ht="12.75" customHeight="1" x14ac:dyDescent="0.2">
      <c r="A186" s="50">
        <v>42916</v>
      </c>
      <c r="B186" s="96" t="s">
        <v>1198</v>
      </c>
      <c r="C186" s="101"/>
      <c r="D186" s="97"/>
      <c r="E186" s="96"/>
      <c r="F186" s="51"/>
      <c r="G186" s="51"/>
      <c r="H186" s="51"/>
      <c r="I186" s="55">
        <v>42919</v>
      </c>
      <c r="J186" s="55"/>
      <c r="K186" s="93"/>
      <c r="L186" s="51"/>
      <c r="M186" s="51"/>
      <c r="N186" s="75">
        <v>120</v>
      </c>
      <c r="O186" s="96">
        <v>60</v>
      </c>
      <c r="P186" s="51"/>
      <c r="Q186" s="51"/>
      <c r="R186" s="51"/>
      <c r="S186" s="51"/>
      <c r="T186" s="51"/>
      <c r="U186" s="51"/>
      <c r="V186" s="51"/>
      <c r="W186" s="51"/>
      <c r="X186" s="98">
        <f t="shared" si="2"/>
        <v>60</v>
      </c>
      <c r="Y186" s="51"/>
      <c r="Z186" s="51"/>
      <c r="AC186" s="9"/>
      <c r="AD186" s="9"/>
    </row>
    <row r="187" spans="1:30" s="17" customFormat="1" ht="12.75" customHeight="1" x14ac:dyDescent="0.2">
      <c r="A187" s="50">
        <v>42921</v>
      </c>
      <c r="B187" s="96" t="s">
        <v>1199</v>
      </c>
      <c r="C187" s="101" t="s">
        <v>1200</v>
      </c>
      <c r="D187" s="97" t="s">
        <v>1201</v>
      </c>
      <c r="E187" s="96"/>
      <c r="F187" s="51" t="s">
        <v>621</v>
      </c>
      <c r="G187" s="51" t="s">
        <v>1202</v>
      </c>
      <c r="H187" s="51"/>
      <c r="I187" s="55">
        <v>42930</v>
      </c>
      <c r="J187" s="55"/>
      <c r="K187" s="93"/>
      <c r="L187" s="51"/>
      <c r="M187" s="51" t="s">
        <v>1203</v>
      </c>
      <c r="N187" s="75">
        <v>300</v>
      </c>
      <c r="O187" s="96"/>
      <c r="P187" s="51"/>
      <c r="Q187" s="51"/>
      <c r="R187" s="51"/>
      <c r="S187" s="51"/>
      <c r="T187" s="51"/>
      <c r="U187" s="51"/>
      <c r="V187" s="51"/>
      <c r="W187" s="51"/>
      <c r="X187" s="98">
        <f t="shared" si="2"/>
        <v>300</v>
      </c>
      <c r="Y187" s="51"/>
      <c r="Z187" s="51"/>
      <c r="AC187" s="9"/>
      <c r="AD187" s="9"/>
    </row>
    <row r="188" spans="1:30" s="17" customFormat="1" ht="12.75" customHeight="1" x14ac:dyDescent="0.2">
      <c r="A188" s="50"/>
      <c r="B188" s="96" t="s">
        <v>1204</v>
      </c>
      <c r="C188" s="101" t="s">
        <v>1205</v>
      </c>
      <c r="D188" s="97" t="s">
        <v>1206</v>
      </c>
      <c r="E188" s="96"/>
      <c r="F188" s="51" t="s">
        <v>1207</v>
      </c>
      <c r="G188" s="51" t="s">
        <v>876</v>
      </c>
      <c r="H188" s="51"/>
      <c r="I188" s="55">
        <v>42927</v>
      </c>
      <c r="J188" s="55"/>
      <c r="K188" s="93"/>
      <c r="L188" s="51"/>
      <c r="M188" s="51" t="s">
        <v>1208</v>
      </c>
      <c r="N188" s="75">
        <v>1500</v>
      </c>
      <c r="O188" s="96"/>
      <c r="P188" s="51"/>
      <c r="Q188" s="51"/>
      <c r="R188" s="51"/>
      <c r="S188" s="51"/>
      <c r="T188" s="51"/>
      <c r="U188" s="51"/>
      <c r="V188" s="51"/>
      <c r="W188" s="51"/>
      <c r="X188" s="98">
        <f t="shared" si="2"/>
        <v>1500</v>
      </c>
      <c r="Y188" s="51"/>
      <c r="Z188" s="51"/>
      <c r="AC188" s="9"/>
      <c r="AD188" s="9"/>
    </row>
    <row r="189" spans="1:30" s="17" customFormat="1" ht="12.75" customHeight="1" x14ac:dyDescent="0.2">
      <c r="A189" s="50">
        <v>42936</v>
      </c>
      <c r="B189" s="96" t="s">
        <v>1209</v>
      </c>
      <c r="C189" s="101" t="s">
        <v>1210</v>
      </c>
      <c r="D189" s="97" t="s">
        <v>1211</v>
      </c>
      <c r="E189" s="96" t="s">
        <v>1212</v>
      </c>
      <c r="F189" s="51" t="s">
        <v>1213</v>
      </c>
      <c r="G189" s="51" t="s">
        <v>1214</v>
      </c>
      <c r="H189" s="51"/>
      <c r="I189" s="55"/>
      <c r="J189" s="55"/>
      <c r="K189" s="55"/>
      <c r="L189" s="51"/>
      <c r="M189" s="51" t="s">
        <v>1215</v>
      </c>
      <c r="N189" s="75">
        <v>600</v>
      </c>
      <c r="O189" s="96"/>
      <c r="P189" s="51"/>
      <c r="Q189" s="51"/>
      <c r="R189" s="51"/>
      <c r="S189" s="51"/>
      <c r="T189" s="51"/>
      <c r="U189" s="51"/>
      <c r="V189" s="51"/>
      <c r="W189" s="51"/>
      <c r="X189" s="98">
        <f t="shared" si="2"/>
        <v>600</v>
      </c>
      <c r="Y189" s="51"/>
      <c r="Z189" s="51"/>
      <c r="AC189" s="9"/>
      <c r="AD189" s="9"/>
    </row>
    <row r="190" spans="1:30" s="17" customFormat="1" ht="12.75" customHeight="1" x14ac:dyDescent="0.2">
      <c r="A190" s="50"/>
      <c r="B190" s="96"/>
      <c r="C190" s="101"/>
      <c r="D190" s="97"/>
      <c r="E190" s="96"/>
      <c r="F190" s="51" t="s">
        <v>1216</v>
      </c>
      <c r="G190" s="51" t="s">
        <v>1217</v>
      </c>
      <c r="H190" s="51"/>
      <c r="I190" s="55" t="s">
        <v>1218</v>
      </c>
      <c r="J190" s="55"/>
      <c r="K190" s="55"/>
      <c r="L190" s="51"/>
      <c r="M190" s="51" t="s">
        <v>1219</v>
      </c>
      <c r="N190" s="75">
        <v>650</v>
      </c>
      <c r="O190" s="96"/>
      <c r="P190" s="51"/>
      <c r="Q190" s="51"/>
      <c r="R190" s="51"/>
      <c r="S190" s="51"/>
      <c r="T190" s="51"/>
      <c r="U190" s="51"/>
      <c r="V190" s="51"/>
      <c r="W190" s="51"/>
      <c r="X190" s="98">
        <f t="shared" si="2"/>
        <v>650</v>
      </c>
      <c r="Y190" s="56"/>
      <c r="Z190" s="51"/>
      <c r="AC190" s="9"/>
      <c r="AD190" s="9"/>
    </row>
    <row r="191" spans="1:30" s="17" customFormat="1" ht="12.75" customHeight="1" x14ac:dyDescent="0.2">
      <c r="A191" s="50"/>
      <c r="B191" s="96" t="s">
        <v>1220</v>
      </c>
      <c r="C191" s="101" t="s">
        <v>1221</v>
      </c>
      <c r="D191" s="97"/>
      <c r="E191" s="96"/>
      <c r="F191" s="51" t="s">
        <v>1222</v>
      </c>
      <c r="G191" s="51"/>
      <c r="H191" s="51"/>
      <c r="I191" s="55"/>
      <c r="J191" s="55"/>
      <c r="K191" s="55"/>
      <c r="L191" s="51"/>
      <c r="M191" s="51" t="s">
        <v>1223</v>
      </c>
      <c r="N191" s="75">
        <v>950</v>
      </c>
      <c r="O191" s="96"/>
      <c r="P191" s="51"/>
      <c r="Q191" s="51"/>
      <c r="R191" s="51"/>
      <c r="S191" s="51"/>
      <c r="T191" s="51"/>
      <c r="U191" s="51"/>
      <c r="V191" s="51"/>
      <c r="W191" s="51"/>
      <c r="X191" s="98">
        <f t="shared" si="2"/>
        <v>950</v>
      </c>
      <c r="Y191" s="51"/>
      <c r="Z191" s="51"/>
      <c r="AC191" s="9"/>
      <c r="AD191" s="9"/>
    </row>
    <row r="192" spans="1:30" s="17" customFormat="1" ht="12.75" customHeight="1" x14ac:dyDescent="0.2">
      <c r="A192" s="50">
        <v>42941</v>
      </c>
      <c r="B192" s="96" t="s">
        <v>1224</v>
      </c>
      <c r="C192" s="101" t="s">
        <v>1225</v>
      </c>
      <c r="D192" s="97" t="s">
        <v>1226</v>
      </c>
      <c r="E192" s="96" t="s">
        <v>1227</v>
      </c>
      <c r="F192" s="51" t="s">
        <v>239</v>
      </c>
      <c r="G192" s="51" t="s">
        <v>395</v>
      </c>
      <c r="H192" s="51"/>
      <c r="I192" s="55">
        <v>42943</v>
      </c>
      <c r="J192" s="55"/>
      <c r="K192" s="55"/>
      <c r="L192" s="51"/>
      <c r="M192" s="51" t="s">
        <v>1228</v>
      </c>
      <c r="N192" s="75">
        <v>150</v>
      </c>
      <c r="O192" s="96">
        <f>75+60</f>
        <v>135</v>
      </c>
      <c r="P192" s="51"/>
      <c r="Q192" s="51"/>
      <c r="R192" s="51"/>
      <c r="S192" s="51"/>
      <c r="T192" s="51"/>
      <c r="U192" s="51"/>
      <c r="V192" s="51"/>
      <c r="W192" s="51"/>
      <c r="X192" s="98">
        <f t="shared" si="2"/>
        <v>15</v>
      </c>
      <c r="Y192" s="51"/>
      <c r="Z192" s="51"/>
      <c r="AC192" s="9"/>
      <c r="AD192" s="9"/>
    </row>
    <row r="193" spans="1:30" s="17" customFormat="1" ht="12.75" customHeight="1" x14ac:dyDescent="0.2">
      <c r="A193" s="50">
        <v>42947</v>
      </c>
      <c r="B193" s="96" t="s">
        <v>1229</v>
      </c>
      <c r="C193" s="101" t="s">
        <v>1230</v>
      </c>
      <c r="D193" s="97" t="s">
        <v>1231</v>
      </c>
      <c r="E193" s="96" t="s">
        <v>1232</v>
      </c>
      <c r="F193" s="51" t="s">
        <v>337</v>
      </c>
      <c r="G193" s="51" t="s">
        <v>796</v>
      </c>
      <c r="H193" s="51"/>
      <c r="I193" s="55">
        <v>42965</v>
      </c>
      <c r="J193" s="55"/>
      <c r="K193" s="55" t="s">
        <v>1233</v>
      </c>
      <c r="L193" s="51"/>
      <c r="M193" s="51" t="s">
        <v>1234</v>
      </c>
      <c r="N193" s="75">
        <v>600</v>
      </c>
      <c r="O193" s="96"/>
      <c r="P193" s="51"/>
      <c r="Q193" s="51"/>
      <c r="R193" s="51"/>
      <c r="S193" s="51"/>
      <c r="T193" s="51"/>
      <c r="U193" s="51"/>
      <c r="V193" s="51"/>
      <c r="W193" s="51"/>
      <c r="X193" s="98">
        <f t="shared" si="2"/>
        <v>600</v>
      </c>
      <c r="Y193" s="51"/>
      <c r="Z193" s="51"/>
      <c r="AC193" s="9"/>
      <c r="AD193" s="9"/>
    </row>
    <row r="194" spans="1:30" s="17" customFormat="1" ht="12.75" customHeight="1" x14ac:dyDescent="0.2">
      <c r="A194" s="50">
        <v>42955</v>
      </c>
      <c r="B194" s="96" t="s">
        <v>1235</v>
      </c>
      <c r="C194" s="101" t="s">
        <v>1236</v>
      </c>
      <c r="D194" s="97" t="s">
        <v>1237</v>
      </c>
      <c r="E194" s="96" t="s">
        <v>1238</v>
      </c>
      <c r="F194" s="51" t="s">
        <v>1239</v>
      </c>
      <c r="G194" s="51" t="s">
        <v>776</v>
      </c>
      <c r="H194" s="51"/>
      <c r="I194" s="55">
        <v>42965</v>
      </c>
      <c r="J194" s="55" t="s">
        <v>1240</v>
      </c>
      <c r="K194" s="55"/>
      <c r="L194" s="51"/>
      <c r="M194" s="51" t="s">
        <v>1241</v>
      </c>
      <c r="N194" s="75">
        <v>650</v>
      </c>
      <c r="O194" s="96"/>
      <c r="P194" s="51"/>
      <c r="Q194" s="51"/>
      <c r="R194" s="51"/>
      <c r="S194" s="51"/>
      <c r="T194" s="51"/>
      <c r="U194" s="51"/>
      <c r="V194" s="51"/>
      <c r="W194" s="51"/>
      <c r="X194" s="98">
        <f t="shared" si="2"/>
        <v>650</v>
      </c>
      <c r="Y194" s="51"/>
      <c r="Z194" s="51"/>
      <c r="AC194" s="9"/>
      <c r="AD194" s="9"/>
    </row>
    <row r="195" spans="1:30" s="17" customFormat="1" ht="12.75" customHeight="1" x14ac:dyDescent="0.2">
      <c r="A195" s="50"/>
      <c r="B195" s="96" t="s">
        <v>1242</v>
      </c>
      <c r="C195" s="101" t="s">
        <v>1243</v>
      </c>
      <c r="D195" s="97"/>
      <c r="E195" s="96"/>
      <c r="F195" s="51"/>
      <c r="G195" s="51"/>
      <c r="H195" s="51"/>
      <c r="I195" s="55"/>
      <c r="J195" s="55"/>
      <c r="K195" s="55"/>
      <c r="L195" s="51"/>
      <c r="M195" s="51"/>
      <c r="N195" s="75"/>
      <c r="O195" s="96"/>
      <c r="P195" s="51"/>
      <c r="Q195" s="51"/>
      <c r="R195" s="51"/>
      <c r="S195" s="51"/>
      <c r="T195" s="51"/>
      <c r="U195" s="51"/>
      <c r="V195" s="51"/>
      <c r="W195" s="51"/>
      <c r="X195" s="98">
        <f t="shared" si="2"/>
        <v>0</v>
      </c>
      <c r="Y195" s="51"/>
      <c r="Z195" s="51"/>
      <c r="AC195" s="9"/>
      <c r="AD195" s="9"/>
    </row>
    <row r="196" spans="1:30" s="17" customFormat="1" ht="12.75" customHeight="1" x14ac:dyDescent="0.2">
      <c r="A196" s="50">
        <v>42955</v>
      </c>
      <c r="B196" s="96" t="s">
        <v>1244</v>
      </c>
      <c r="C196" s="101" t="s">
        <v>1245</v>
      </c>
      <c r="D196" s="97" t="s">
        <v>1246</v>
      </c>
      <c r="E196" s="96" t="s">
        <v>1247</v>
      </c>
      <c r="F196" s="51" t="s">
        <v>1248</v>
      </c>
      <c r="G196" s="51" t="s">
        <v>428</v>
      </c>
      <c r="H196" s="51"/>
      <c r="I196" s="55">
        <v>42977</v>
      </c>
      <c r="J196" s="55"/>
      <c r="K196" s="55"/>
      <c r="L196" s="51"/>
      <c r="M196" s="51" t="s">
        <v>1249</v>
      </c>
      <c r="N196" s="75">
        <v>1300</v>
      </c>
      <c r="O196" s="96"/>
      <c r="P196" s="51"/>
      <c r="Q196" s="51"/>
      <c r="R196" s="51"/>
      <c r="S196" s="51"/>
      <c r="T196" s="51"/>
      <c r="U196" s="51"/>
      <c r="V196" s="51"/>
      <c r="W196" s="51"/>
      <c r="X196" s="98">
        <f t="shared" si="2"/>
        <v>1300</v>
      </c>
      <c r="Y196" s="51"/>
      <c r="Z196" s="51"/>
      <c r="AC196" s="9"/>
      <c r="AD196" s="9"/>
    </row>
    <row r="197" spans="1:30" s="17" customFormat="1" ht="12.75" customHeight="1" x14ac:dyDescent="0.2">
      <c r="A197" s="50"/>
      <c r="B197" s="96" t="s">
        <v>210</v>
      </c>
      <c r="C197" s="96"/>
      <c r="D197" s="96"/>
      <c r="E197" s="96"/>
      <c r="F197" s="51"/>
      <c r="G197" s="51"/>
      <c r="H197" s="51"/>
      <c r="I197" s="55"/>
      <c r="J197" s="55"/>
      <c r="K197" s="55"/>
      <c r="L197" s="51"/>
      <c r="M197" s="51"/>
      <c r="N197" s="75"/>
      <c r="O197" s="96"/>
      <c r="P197" s="51"/>
      <c r="Q197" s="51"/>
      <c r="R197" s="51"/>
      <c r="S197" s="51"/>
      <c r="T197" s="51"/>
      <c r="U197" s="51"/>
      <c r="V197" s="51"/>
      <c r="W197" s="51"/>
      <c r="X197" s="98">
        <f t="shared" si="2"/>
        <v>0</v>
      </c>
      <c r="Y197" s="51"/>
      <c r="Z197" s="51"/>
      <c r="AC197" s="9"/>
      <c r="AD197" s="9"/>
    </row>
    <row r="198" spans="1:30" s="17" customFormat="1" ht="12.75" customHeight="1" x14ac:dyDescent="0.2">
      <c r="A198" s="50">
        <v>42979</v>
      </c>
      <c r="B198" s="96" t="s">
        <v>1250</v>
      </c>
      <c r="C198" s="101" t="s">
        <v>1251</v>
      </c>
      <c r="D198" s="97" t="s">
        <v>1252</v>
      </c>
      <c r="E198" s="96"/>
      <c r="F198" s="51" t="s">
        <v>1253</v>
      </c>
      <c r="G198" s="51" t="s">
        <v>1254</v>
      </c>
      <c r="H198" s="51"/>
      <c r="I198" s="55">
        <v>42980</v>
      </c>
      <c r="J198" s="55"/>
      <c r="K198" s="55"/>
      <c r="L198" s="51"/>
      <c r="M198" s="51" t="s">
        <v>1255</v>
      </c>
      <c r="N198" s="75">
        <v>200</v>
      </c>
      <c r="O198" s="96">
        <v>200</v>
      </c>
      <c r="P198" s="51"/>
      <c r="Q198" s="51"/>
      <c r="R198" s="51"/>
      <c r="S198" s="51"/>
      <c r="T198" s="51"/>
      <c r="U198" s="51"/>
      <c r="V198" s="51"/>
      <c r="W198" s="51"/>
      <c r="X198" s="98">
        <f t="shared" si="2"/>
        <v>0</v>
      </c>
      <c r="Y198" s="51"/>
      <c r="Z198" s="51"/>
      <c r="AC198" s="9"/>
      <c r="AD198" s="9"/>
    </row>
    <row r="199" spans="1:30" s="17" customFormat="1" ht="12.75" customHeight="1" x14ac:dyDescent="0.2">
      <c r="A199" s="50">
        <v>43006</v>
      </c>
      <c r="B199" s="51" t="s">
        <v>1256</v>
      </c>
      <c r="C199" s="52" t="s">
        <v>1257</v>
      </c>
      <c r="D199" s="53" t="s">
        <v>1258</v>
      </c>
      <c r="E199" s="51" t="s">
        <v>1259</v>
      </c>
      <c r="F199" s="51" t="s">
        <v>337</v>
      </c>
      <c r="G199" s="51" t="s">
        <v>553</v>
      </c>
      <c r="H199" s="51"/>
      <c r="I199" s="55"/>
      <c r="J199" s="55"/>
      <c r="K199" s="55"/>
      <c r="L199" s="51"/>
      <c r="M199" s="51" t="s">
        <v>1260</v>
      </c>
      <c r="N199" s="56">
        <v>250</v>
      </c>
      <c r="O199" s="51"/>
      <c r="P199" s="51"/>
      <c r="Q199" s="51"/>
      <c r="R199" s="51"/>
      <c r="S199" s="51"/>
      <c r="T199" s="51"/>
      <c r="U199" s="51"/>
      <c r="V199" s="51"/>
      <c r="W199" s="51"/>
      <c r="X199" s="57">
        <f t="shared" si="2"/>
        <v>250</v>
      </c>
      <c r="Y199" s="51"/>
      <c r="Z199" s="51"/>
      <c r="AC199" s="9"/>
      <c r="AD199" s="9"/>
    </row>
    <row r="200" spans="1:30" s="17" customFormat="1" ht="26.25" customHeight="1" x14ac:dyDescent="0.2">
      <c r="A200" s="123">
        <v>43011</v>
      </c>
      <c r="B200" s="17" t="s">
        <v>68</v>
      </c>
      <c r="C200" s="146">
        <v>998033484</v>
      </c>
      <c r="D200" s="147"/>
      <c r="E200" s="17" t="s">
        <v>70</v>
      </c>
      <c r="F200" s="148" t="s">
        <v>71</v>
      </c>
      <c r="G200" s="17" t="s">
        <v>72</v>
      </c>
      <c r="I200" s="127" t="s">
        <v>73</v>
      </c>
      <c r="J200" s="127" t="s">
        <v>356</v>
      </c>
      <c r="K200" s="127"/>
      <c r="M200" s="148" t="s">
        <v>74</v>
      </c>
      <c r="N200" s="65">
        <v>150</v>
      </c>
      <c r="O200" s="17">
        <v>60</v>
      </c>
      <c r="X200" s="65">
        <f t="shared" si="2"/>
        <v>90</v>
      </c>
      <c r="AC200" s="9"/>
      <c r="AD200" s="9"/>
    </row>
    <row r="201" spans="1:30" s="17" customFormat="1" ht="12.75" customHeight="1" x14ac:dyDescent="0.2">
      <c r="A201" s="123">
        <v>43011</v>
      </c>
      <c r="B201" s="124" t="s">
        <v>576</v>
      </c>
      <c r="C201" s="125" t="s">
        <v>577</v>
      </c>
      <c r="D201" s="126" t="s">
        <v>578</v>
      </c>
      <c r="E201" s="148" t="s">
        <v>1261</v>
      </c>
      <c r="I201" s="127"/>
      <c r="J201" s="127"/>
      <c r="K201" s="127"/>
      <c r="N201" s="65"/>
      <c r="X201" s="65"/>
      <c r="AC201" s="9"/>
      <c r="AD201" s="9"/>
    </row>
    <row r="202" spans="1:30" s="17" customFormat="1" ht="12.75" customHeight="1" x14ac:dyDescent="0.2">
      <c r="A202" s="50"/>
      <c r="B202" s="51" t="s">
        <v>1262</v>
      </c>
      <c r="C202" s="52" t="s">
        <v>1263</v>
      </c>
      <c r="D202" s="53" t="s">
        <v>1264</v>
      </c>
      <c r="E202" s="51" t="s">
        <v>1265</v>
      </c>
      <c r="F202" s="51" t="s">
        <v>539</v>
      </c>
      <c r="G202" s="51" t="s">
        <v>540</v>
      </c>
      <c r="H202" s="51" t="s">
        <v>1266</v>
      </c>
      <c r="I202" s="55"/>
      <c r="J202" s="55"/>
      <c r="K202" s="55"/>
      <c r="L202" s="51"/>
      <c r="M202" s="51" t="s">
        <v>1267</v>
      </c>
      <c r="N202" s="56">
        <v>650</v>
      </c>
      <c r="O202" s="51"/>
      <c r="P202" s="51"/>
      <c r="Q202" s="51"/>
      <c r="R202" s="51"/>
      <c r="S202" s="51"/>
      <c r="T202" s="51"/>
      <c r="U202" s="51"/>
      <c r="V202" s="51"/>
      <c r="W202" s="51"/>
      <c r="X202" s="56">
        <f t="shared" si="2"/>
        <v>650</v>
      </c>
      <c r="Y202" s="51"/>
      <c r="Z202" s="51"/>
      <c r="AC202" s="9"/>
      <c r="AD202" s="9"/>
    </row>
    <row r="203" spans="1:30" s="17" customFormat="1" ht="12.75" customHeight="1" x14ac:dyDescent="0.2">
      <c r="A203" s="118">
        <v>43026</v>
      </c>
      <c r="B203" s="119" t="s">
        <v>1268</v>
      </c>
      <c r="C203" s="120" t="s">
        <v>1269</v>
      </c>
      <c r="D203" s="97" t="s">
        <v>1270</v>
      </c>
      <c r="E203" s="119" t="s">
        <v>1271</v>
      </c>
      <c r="F203" s="119" t="s">
        <v>1272</v>
      </c>
      <c r="G203" s="119" t="s">
        <v>803</v>
      </c>
      <c r="H203" s="119"/>
      <c r="I203" s="121">
        <v>43040</v>
      </c>
      <c r="J203" s="121"/>
      <c r="K203" s="121"/>
      <c r="L203" s="119"/>
      <c r="M203" s="119" t="s">
        <v>1273</v>
      </c>
      <c r="N203" s="122">
        <v>650</v>
      </c>
      <c r="O203" s="51">
        <v>200</v>
      </c>
      <c r="P203" s="51"/>
      <c r="Q203" s="51" t="s">
        <v>1274</v>
      </c>
      <c r="R203" s="51"/>
      <c r="S203" s="51"/>
      <c r="T203" s="51"/>
      <c r="U203" s="51"/>
      <c r="V203" s="51"/>
      <c r="W203" s="51"/>
      <c r="X203" s="56">
        <f t="shared" si="2"/>
        <v>450</v>
      </c>
      <c r="Y203" s="51"/>
      <c r="Z203" s="51"/>
      <c r="AC203" s="9"/>
      <c r="AD203" s="9"/>
    </row>
    <row r="204" spans="1:30" s="17" customFormat="1" ht="12.75" customHeight="1" x14ac:dyDescent="0.2">
      <c r="A204" s="118"/>
      <c r="B204" s="119"/>
      <c r="C204" s="120"/>
      <c r="D204" s="97"/>
      <c r="E204" s="119"/>
      <c r="F204" s="119"/>
      <c r="G204" s="119"/>
      <c r="H204" s="119"/>
      <c r="I204" s="121"/>
      <c r="J204" s="121"/>
      <c r="K204" s="121"/>
      <c r="L204" s="119"/>
      <c r="M204" s="119"/>
      <c r="N204" s="122"/>
      <c r="O204" s="51"/>
      <c r="P204" s="51"/>
      <c r="Q204" s="51"/>
      <c r="R204" s="51"/>
      <c r="S204" s="51"/>
      <c r="T204" s="51"/>
      <c r="U204" s="51"/>
      <c r="V204" s="51"/>
      <c r="W204" s="51"/>
      <c r="X204" s="56"/>
      <c r="Y204" s="51"/>
      <c r="Z204" s="51"/>
      <c r="AC204" s="9"/>
      <c r="AD204" s="9"/>
    </row>
    <row r="205" spans="1:30" s="17" customFormat="1" ht="12.75" customHeight="1" x14ac:dyDescent="0.2">
      <c r="A205" s="118"/>
      <c r="B205" s="119"/>
      <c r="C205" s="120"/>
      <c r="D205" s="97"/>
      <c r="E205" s="119"/>
      <c r="F205" s="119"/>
      <c r="G205" s="119"/>
      <c r="H205" s="119"/>
      <c r="I205" s="121"/>
      <c r="J205" s="121"/>
      <c r="K205" s="121"/>
      <c r="L205" s="119"/>
      <c r="M205" s="119"/>
      <c r="N205" s="122"/>
      <c r="O205" s="51"/>
      <c r="P205" s="51"/>
      <c r="Q205" s="51"/>
      <c r="R205" s="51"/>
      <c r="S205" s="51"/>
      <c r="T205" s="51"/>
      <c r="U205" s="51"/>
      <c r="V205" s="51"/>
      <c r="W205" s="51"/>
      <c r="X205" s="56"/>
      <c r="Y205" s="51"/>
      <c r="Z205" s="51"/>
      <c r="AC205" s="9"/>
      <c r="AD205" s="9"/>
    </row>
    <row r="206" spans="1:30" x14ac:dyDescent="0.2">
      <c r="A206" s="9"/>
      <c r="B206" s="149" t="s">
        <v>157</v>
      </c>
      <c r="C206" s="17"/>
      <c r="D206" s="9"/>
      <c r="E206" s="9"/>
      <c r="F206" s="9"/>
      <c r="G206" s="9"/>
      <c r="H206" s="9"/>
      <c r="I206" s="9"/>
      <c r="J206" s="9"/>
      <c r="K206" s="9"/>
      <c r="L206" s="9"/>
      <c r="M206" s="9"/>
      <c r="N206" s="9"/>
      <c r="O206" s="9"/>
      <c r="P206" s="9"/>
      <c r="Q206" s="9"/>
      <c r="R206" s="9"/>
      <c r="S206" s="9"/>
      <c r="T206" s="9"/>
      <c r="U206" s="9"/>
      <c r="V206" s="9"/>
      <c r="W206" s="9"/>
      <c r="X206" s="9"/>
      <c r="Y206" s="9"/>
      <c r="Z206" s="9"/>
      <c r="AA206" s="17"/>
      <c r="AB206" s="17"/>
    </row>
    <row r="207" spans="1:30" x14ac:dyDescent="0.2">
      <c r="A207" s="9"/>
      <c r="B207" s="75" t="s">
        <v>160</v>
      </c>
      <c r="C207" s="76">
        <v>200</v>
      </c>
      <c r="E207" s="9"/>
      <c r="F207" s="9"/>
      <c r="G207" s="9"/>
      <c r="H207" s="9"/>
      <c r="I207" s="9"/>
      <c r="J207" s="9"/>
      <c r="K207" s="9"/>
      <c r="L207" s="9"/>
      <c r="M207" s="9"/>
      <c r="N207" s="9"/>
      <c r="O207" s="9"/>
      <c r="P207" s="9"/>
      <c r="Q207" s="9"/>
      <c r="R207" s="9"/>
      <c r="S207" s="9"/>
      <c r="T207" s="9"/>
      <c r="U207" s="9"/>
      <c r="V207" s="9"/>
      <c r="W207" s="9"/>
      <c r="X207" s="9"/>
      <c r="Y207" s="9"/>
      <c r="Z207" s="9"/>
      <c r="AA207" s="17"/>
      <c r="AB207" s="17"/>
    </row>
    <row r="208" spans="1:30" x14ac:dyDescent="0.2">
      <c r="A208" s="9"/>
      <c r="B208" s="9"/>
      <c r="C208" s="9"/>
      <c r="E208" s="9"/>
      <c r="F208" s="9"/>
      <c r="G208" s="9"/>
      <c r="H208" s="9"/>
      <c r="I208" s="9"/>
      <c r="J208" s="9"/>
      <c r="K208" s="9"/>
      <c r="L208" s="9"/>
      <c r="M208" s="9"/>
      <c r="N208" s="9"/>
      <c r="O208" s="9"/>
      <c r="P208" s="9"/>
      <c r="Q208" s="9"/>
      <c r="R208" s="9"/>
      <c r="S208" s="9"/>
      <c r="T208" s="9"/>
      <c r="U208" s="9"/>
      <c r="V208" s="9"/>
      <c r="W208" s="9"/>
      <c r="X208" s="9"/>
      <c r="Y208" s="9"/>
      <c r="Z208" s="9"/>
      <c r="AA208" s="17"/>
      <c r="AB208" s="17"/>
    </row>
    <row r="209" spans="1:30" x14ac:dyDescent="0.2">
      <c r="A209" s="9"/>
      <c r="C209" s="77" t="s">
        <v>166</v>
      </c>
      <c r="E209" s="9"/>
      <c r="F209" s="9"/>
      <c r="G209" s="9"/>
      <c r="H209" s="9"/>
      <c r="I209" s="9"/>
      <c r="J209" s="9"/>
      <c r="K209" s="9"/>
      <c r="L209" s="9"/>
      <c r="M209" s="9"/>
      <c r="N209" s="9"/>
      <c r="O209" s="9"/>
      <c r="P209" s="9"/>
      <c r="Q209" s="9"/>
      <c r="R209" s="9"/>
      <c r="S209" s="9"/>
      <c r="T209" s="9"/>
      <c r="U209" s="9"/>
      <c r="V209" s="9"/>
      <c r="W209" s="9"/>
      <c r="X209" s="9"/>
      <c r="Y209" s="9"/>
      <c r="Z209" s="9"/>
      <c r="AA209" s="17"/>
      <c r="AB209" s="17"/>
    </row>
    <row r="210" spans="1:30" x14ac:dyDescent="0.2">
      <c r="A210" s="9"/>
      <c r="B210" s="84" t="s">
        <v>168</v>
      </c>
      <c r="C210" s="84">
        <f>ROUND(C207/1.12,2)</f>
        <v>178.57</v>
      </c>
      <c r="E210" s="9"/>
      <c r="F210" s="9"/>
      <c r="G210" s="9"/>
      <c r="H210" s="9"/>
      <c r="I210" s="9"/>
      <c r="J210" s="9"/>
      <c r="K210" s="9"/>
      <c r="L210" s="9"/>
      <c r="M210" s="9"/>
      <c r="N210" s="9"/>
      <c r="O210" s="9"/>
      <c r="P210" s="9"/>
      <c r="Q210" s="9"/>
      <c r="R210" s="9"/>
      <c r="S210" s="9"/>
      <c r="T210" s="9"/>
      <c r="U210" s="9"/>
      <c r="V210" s="9"/>
      <c r="W210" s="9"/>
      <c r="X210" s="9"/>
      <c r="Y210" s="9"/>
      <c r="Z210" s="9"/>
      <c r="AA210" s="17"/>
      <c r="AB210" s="17"/>
    </row>
    <row r="211" spans="1:30" x14ac:dyDescent="0.2">
      <c r="A211" s="9"/>
      <c r="B211" s="87" t="s">
        <v>169</v>
      </c>
      <c r="C211" s="87">
        <f>ROUND(C210*0.12,2)</f>
        <v>21.43</v>
      </c>
      <c r="E211" s="9"/>
      <c r="F211" s="9"/>
      <c r="G211" s="9"/>
      <c r="H211" s="9"/>
      <c r="I211" s="9"/>
      <c r="J211" s="9"/>
      <c r="K211" s="9"/>
      <c r="L211" s="9"/>
      <c r="M211" s="9"/>
      <c r="N211" s="9"/>
      <c r="O211" s="9"/>
      <c r="P211" s="9"/>
      <c r="Q211" s="9"/>
      <c r="R211" s="9"/>
      <c r="S211" s="9"/>
      <c r="T211" s="9"/>
      <c r="U211" s="9"/>
      <c r="V211" s="9"/>
      <c r="W211" s="9"/>
      <c r="X211" s="9"/>
      <c r="Y211" s="9"/>
      <c r="Z211" s="9"/>
      <c r="AA211" s="17"/>
      <c r="AB211" s="17"/>
    </row>
    <row r="212" spans="1:30" x14ac:dyDescent="0.2">
      <c r="A212" s="9"/>
      <c r="E212" s="9"/>
      <c r="F212" s="9"/>
      <c r="G212" s="9"/>
      <c r="H212" s="9"/>
      <c r="I212" s="9"/>
      <c r="J212" s="9"/>
      <c r="K212" s="9"/>
      <c r="L212" s="9"/>
      <c r="M212" s="9"/>
      <c r="N212" s="9"/>
      <c r="O212" s="9"/>
      <c r="P212" s="9"/>
      <c r="Q212" s="9"/>
      <c r="R212" s="9"/>
      <c r="S212" s="9"/>
      <c r="T212" s="9"/>
      <c r="U212" s="9"/>
      <c r="V212" s="9"/>
      <c r="W212" s="9"/>
      <c r="X212" s="9"/>
      <c r="Y212" s="9"/>
      <c r="Z212" s="9"/>
      <c r="AA212" s="17"/>
      <c r="AB212" s="17"/>
    </row>
    <row r="213" spans="1:30" x14ac:dyDescent="0.2">
      <c r="A213" s="9"/>
      <c r="E213" s="9"/>
      <c r="F213" s="9"/>
      <c r="G213" s="9"/>
      <c r="H213" s="9"/>
      <c r="I213" s="9"/>
      <c r="J213" s="9"/>
      <c r="K213" s="9"/>
      <c r="L213" s="9"/>
      <c r="M213" s="9"/>
      <c r="N213" s="9"/>
      <c r="O213" s="9"/>
      <c r="P213" s="9"/>
      <c r="Q213" s="9"/>
      <c r="R213" s="9"/>
      <c r="S213" s="9"/>
      <c r="T213" s="9"/>
      <c r="U213" s="9"/>
      <c r="V213" s="9"/>
      <c r="W213" s="9"/>
      <c r="X213" s="9"/>
      <c r="Y213" s="9"/>
      <c r="Z213" s="9"/>
      <c r="AA213" s="17"/>
      <c r="AB213" s="17"/>
    </row>
    <row r="214" spans="1:30" x14ac:dyDescent="0.2">
      <c r="A214" s="9"/>
      <c r="E214" s="9"/>
      <c r="F214" s="9"/>
      <c r="G214" s="9"/>
      <c r="H214" s="9"/>
      <c r="I214" s="9"/>
      <c r="J214" s="9"/>
      <c r="K214" s="9"/>
      <c r="L214" s="9"/>
      <c r="M214" s="9"/>
      <c r="N214" s="9"/>
      <c r="O214" s="9"/>
      <c r="P214" s="9"/>
      <c r="Q214" s="9"/>
      <c r="R214" s="9"/>
      <c r="S214" s="9"/>
      <c r="T214" s="9"/>
      <c r="U214" s="9"/>
      <c r="V214" s="9"/>
      <c r="W214" s="9"/>
      <c r="X214" s="9"/>
      <c r="Y214" s="9"/>
      <c r="Z214" s="9"/>
      <c r="AA214" s="17"/>
      <c r="AB214" s="17"/>
      <c r="AC214" s="17"/>
      <c r="AD214" s="17"/>
    </row>
    <row r="215" spans="1:30" x14ac:dyDescent="0.2">
      <c r="A215" s="9"/>
      <c r="E215" s="9"/>
      <c r="F215" s="9"/>
      <c r="G215" s="9"/>
      <c r="H215" s="9"/>
      <c r="I215" s="9"/>
      <c r="J215" s="9"/>
      <c r="K215" s="9"/>
      <c r="L215" s="9"/>
      <c r="M215" s="9"/>
      <c r="N215" s="9"/>
      <c r="O215" s="9"/>
      <c r="P215" s="9"/>
      <c r="Q215" s="9"/>
      <c r="R215" s="9"/>
      <c r="S215" s="9"/>
      <c r="T215" s="9"/>
      <c r="U215" s="9"/>
      <c r="V215" s="9"/>
      <c r="W215" s="9"/>
      <c r="X215" s="9"/>
      <c r="Y215" s="9"/>
      <c r="Z215" s="9"/>
      <c r="AA215" s="17"/>
      <c r="AB215" s="17"/>
      <c r="AC215" s="17"/>
      <c r="AD215" s="17"/>
    </row>
    <row r="216" spans="1:30" x14ac:dyDescent="0.2">
      <c r="A216" s="9"/>
      <c r="E216" s="9"/>
      <c r="F216" s="9"/>
      <c r="G216" s="9"/>
      <c r="H216" s="9"/>
      <c r="I216" s="9"/>
      <c r="J216" s="9"/>
      <c r="K216" s="9"/>
      <c r="L216" s="9"/>
      <c r="M216" s="9"/>
      <c r="N216" s="9"/>
      <c r="O216" s="9"/>
      <c r="P216" s="9"/>
      <c r="Q216" s="9"/>
      <c r="R216" s="9"/>
      <c r="S216" s="9"/>
      <c r="T216" s="9"/>
      <c r="U216" s="9"/>
      <c r="V216" s="9"/>
      <c r="W216" s="9"/>
      <c r="X216" s="9"/>
      <c r="Y216" s="9"/>
      <c r="Z216" s="9"/>
      <c r="AA216" s="17"/>
      <c r="AB216" s="17"/>
      <c r="AC216" s="17"/>
      <c r="AD216" s="17"/>
    </row>
    <row r="217" spans="1:30" x14ac:dyDescent="0.2">
      <c r="A217" s="9"/>
      <c r="E217" s="9"/>
      <c r="F217" s="9"/>
      <c r="G217" s="9"/>
      <c r="H217" s="9"/>
      <c r="I217" s="9"/>
      <c r="J217" s="9"/>
      <c r="K217" s="9"/>
      <c r="L217" s="9"/>
      <c r="M217" s="9"/>
      <c r="N217" s="9"/>
      <c r="O217" s="9"/>
      <c r="P217" s="9"/>
      <c r="Q217" s="9"/>
      <c r="R217" s="9"/>
      <c r="S217" s="9"/>
      <c r="T217" s="9"/>
      <c r="U217" s="9"/>
      <c r="V217" s="9"/>
      <c r="W217" s="9"/>
      <c r="X217" s="9"/>
      <c r="Y217" s="9"/>
      <c r="Z217" s="9"/>
      <c r="AA217" s="17"/>
      <c r="AB217" s="17"/>
      <c r="AC217" s="17"/>
      <c r="AD217" s="17"/>
    </row>
    <row r="218" spans="1:30" x14ac:dyDescent="0.2">
      <c r="A218" s="9"/>
      <c r="E218" s="9"/>
      <c r="F218" s="9"/>
      <c r="G218" s="9"/>
      <c r="H218" s="9"/>
      <c r="I218" s="9"/>
      <c r="J218" s="9"/>
      <c r="K218" s="9"/>
      <c r="L218" s="9"/>
      <c r="M218" s="9"/>
      <c r="N218" s="9"/>
      <c r="O218" s="9"/>
      <c r="P218" s="9"/>
      <c r="Q218" s="9"/>
      <c r="R218" s="9"/>
      <c r="S218" s="9"/>
      <c r="T218" s="9"/>
      <c r="U218" s="9"/>
      <c r="V218" s="9"/>
      <c r="W218" s="9"/>
      <c r="X218" s="9"/>
      <c r="Y218" s="9"/>
      <c r="Z218" s="9"/>
      <c r="AA218" s="17"/>
      <c r="AB218" s="17"/>
      <c r="AC218" s="17"/>
      <c r="AD218" s="17"/>
    </row>
    <row r="219" spans="1:30" x14ac:dyDescent="0.2">
      <c r="A219" s="9"/>
      <c r="E219" s="9"/>
      <c r="F219" s="9"/>
      <c r="G219" s="9"/>
      <c r="H219" s="9"/>
      <c r="I219" s="9"/>
      <c r="J219" s="9"/>
      <c r="K219" s="9"/>
      <c r="L219" s="9"/>
      <c r="M219" s="9"/>
      <c r="N219" s="9"/>
      <c r="O219" s="9"/>
      <c r="P219" s="9"/>
      <c r="Q219" s="9"/>
      <c r="R219" s="9"/>
      <c r="S219" s="9"/>
      <c r="T219" s="9"/>
      <c r="U219" s="9"/>
      <c r="V219" s="9"/>
      <c r="W219" s="9"/>
      <c r="X219" s="9"/>
      <c r="Y219" s="9"/>
      <c r="Z219" s="9"/>
      <c r="AA219" s="17"/>
      <c r="AB219" s="17"/>
      <c r="AC219" s="17"/>
      <c r="AD219" s="17"/>
    </row>
    <row r="220" spans="1:30" x14ac:dyDescent="0.2">
      <c r="A220" s="9"/>
      <c r="E220" s="9"/>
      <c r="F220" s="9"/>
      <c r="G220" s="9"/>
      <c r="H220" s="9"/>
      <c r="I220" s="9"/>
      <c r="J220" s="9"/>
      <c r="K220" s="9"/>
      <c r="L220" s="9"/>
      <c r="M220" s="9"/>
      <c r="N220" s="9"/>
      <c r="O220" s="9"/>
      <c r="P220" s="9"/>
      <c r="Q220" s="9"/>
      <c r="R220" s="9"/>
      <c r="S220" s="9"/>
      <c r="T220" s="9"/>
      <c r="U220" s="9"/>
      <c r="V220" s="9"/>
      <c r="W220" s="9"/>
      <c r="X220" s="9"/>
      <c r="Y220" s="9"/>
      <c r="Z220" s="9"/>
      <c r="AA220" s="17"/>
      <c r="AB220" s="17"/>
      <c r="AC220" s="17"/>
      <c r="AD220" s="17"/>
    </row>
    <row r="221" spans="1:30" x14ac:dyDescent="0.2">
      <c r="A221" s="9"/>
      <c r="E221" s="9"/>
      <c r="F221" s="9"/>
      <c r="G221" s="9"/>
      <c r="H221" s="9"/>
      <c r="I221" s="9"/>
      <c r="J221" s="9"/>
      <c r="K221" s="9"/>
      <c r="L221" s="9"/>
      <c r="M221" s="9"/>
      <c r="N221" s="9"/>
      <c r="O221" s="9"/>
      <c r="P221" s="9"/>
      <c r="Q221" s="9"/>
      <c r="R221" s="9"/>
      <c r="S221" s="9"/>
      <c r="T221" s="9"/>
      <c r="U221" s="9"/>
      <c r="V221" s="9"/>
      <c r="W221" s="9"/>
      <c r="X221" s="9"/>
      <c r="Y221" s="9"/>
      <c r="Z221" s="9"/>
      <c r="AA221" s="17"/>
      <c r="AB221" s="17"/>
      <c r="AC221" s="17"/>
      <c r="AD221" s="17"/>
    </row>
    <row r="222" spans="1:30" x14ac:dyDescent="0.2">
      <c r="A222" s="9"/>
      <c r="E222" s="9"/>
      <c r="F222" s="9"/>
      <c r="G222" s="9"/>
      <c r="H222" s="9"/>
      <c r="I222" s="9"/>
      <c r="J222" s="9"/>
      <c r="K222" s="9"/>
      <c r="L222" s="9"/>
      <c r="M222" s="9"/>
      <c r="N222" s="9"/>
      <c r="O222" s="9"/>
      <c r="P222" s="9"/>
      <c r="Q222" s="9"/>
      <c r="R222" s="9"/>
      <c r="S222" s="9"/>
      <c r="T222" s="9"/>
      <c r="U222" s="9"/>
      <c r="V222" s="9"/>
      <c r="W222" s="9"/>
      <c r="X222" s="9"/>
      <c r="Y222" s="9"/>
      <c r="Z222" s="9"/>
      <c r="AA222" s="17"/>
      <c r="AB222" s="17"/>
      <c r="AC222" s="17"/>
      <c r="AD222" s="17"/>
    </row>
    <row r="223" spans="1:30" x14ac:dyDescent="0.2">
      <c r="A223" s="9"/>
      <c r="E223" s="9"/>
      <c r="F223" s="9"/>
      <c r="G223" s="9"/>
      <c r="H223" s="9"/>
      <c r="I223" s="9"/>
      <c r="J223" s="9"/>
      <c r="K223" s="9"/>
      <c r="L223" s="9"/>
      <c r="M223" s="9"/>
      <c r="N223" s="9"/>
      <c r="O223" s="9"/>
      <c r="P223" s="9"/>
      <c r="Q223" s="9"/>
      <c r="R223" s="9"/>
      <c r="S223" s="9"/>
      <c r="T223" s="9"/>
      <c r="U223" s="9"/>
      <c r="V223" s="9"/>
      <c r="W223" s="9"/>
      <c r="X223" s="9"/>
      <c r="Y223" s="9"/>
      <c r="Z223" s="9"/>
      <c r="AA223" s="17"/>
      <c r="AB223" s="17"/>
      <c r="AC223" s="17"/>
      <c r="AD223" s="17"/>
    </row>
    <row r="224" spans="1:30" x14ac:dyDescent="0.2">
      <c r="A224" s="9"/>
      <c r="E224" s="9"/>
      <c r="F224" s="9"/>
      <c r="G224" s="9"/>
      <c r="H224" s="9"/>
      <c r="I224" s="9"/>
      <c r="J224" s="9"/>
      <c r="K224" s="9"/>
      <c r="L224" s="9"/>
      <c r="M224" s="9"/>
      <c r="N224" s="9"/>
      <c r="O224" s="9"/>
      <c r="P224" s="9"/>
      <c r="Q224" s="9"/>
      <c r="R224" s="9"/>
      <c r="S224" s="9"/>
      <c r="T224" s="9"/>
      <c r="U224" s="9"/>
      <c r="V224" s="9"/>
      <c r="W224" s="9"/>
      <c r="X224" s="9"/>
      <c r="Y224" s="9"/>
      <c r="Z224" s="9"/>
      <c r="AA224" s="17"/>
      <c r="AB224" s="17"/>
      <c r="AC224" s="17"/>
      <c r="AD224" s="17"/>
    </row>
    <row r="225" spans="1:30" x14ac:dyDescent="0.2">
      <c r="A225" s="9"/>
      <c r="E225" s="9"/>
      <c r="F225" s="9"/>
      <c r="G225" s="9"/>
      <c r="H225" s="9"/>
      <c r="I225" s="9"/>
      <c r="J225" s="9"/>
      <c r="K225" s="9"/>
      <c r="L225" s="9"/>
      <c r="M225" s="9"/>
      <c r="N225" s="9"/>
      <c r="O225" s="9"/>
      <c r="P225" s="9"/>
      <c r="Q225" s="9"/>
      <c r="R225" s="9"/>
      <c r="S225" s="9"/>
      <c r="T225" s="9"/>
      <c r="U225" s="9"/>
      <c r="V225" s="9"/>
      <c r="W225" s="9"/>
      <c r="X225" s="9"/>
      <c r="Y225" s="9"/>
      <c r="Z225" s="9"/>
      <c r="AA225" s="17"/>
      <c r="AB225" s="17"/>
      <c r="AC225" s="17"/>
      <c r="AD225" s="17"/>
    </row>
    <row r="226" spans="1:30" x14ac:dyDescent="0.2">
      <c r="A226" s="9"/>
      <c r="E226" s="9"/>
      <c r="F226" s="9"/>
      <c r="G226" s="9"/>
      <c r="H226" s="9"/>
      <c r="I226" s="9"/>
      <c r="J226" s="9"/>
      <c r="K226" s="9"/>
      <c r="L226" s="9"/>
      <c r="M226" s="9"/>
      <c r="N226" s="9"/>
      <c r="O226" s="9"/>
      <c r="P226" s="9"/>
      <c r="Q226" s="9"/>
      <c r="R226" s="9"/>
      <c r="S226" s="9"/>
      <c r="T226" s="9"/>
      <c r="U226" s="9"/>
      <c r="V226" s="9"/>
      <c r="W226" s="9"/>
      <c r="X226" s="9"/>
      <c r="Y226" s="9"/>
      <c r="Z226" s="9"/>
      <c r="AA226" s="17"/>
      <c r="AB226" s="17"/>
      <c r="AC226" s="17"/>
      <c r="AD226" s="17"/>
    </row>
    <row r="227" spans="1:30" x14ac:dyDescent="0.2">
      <c r="A227" s="9"/>
      <c r="E227" s="9"/>
      <c r="F227" s="9"/>
      <c r="G227" s="9"/>
      <c r="H227" s="9"/>
      <c r="I227" s="9"/>
      <c r="J227" s="9"/>
      <c r="K227" s="9"/>
      <c r="L227" s="9"/>
      <c r="M227" s="9"/>
      <c r="N227" s="9"/>
      <c r="O227" s="9"/>
      <c r="P227" s="9"/>
      <c r="Q227" s="9"/>
      <c r="R227" s="9"/>
      <c r="S227" s="9"/>
      <c r="T227" s="9"/>
      <c r="U227" s="9"/>
      <c r="V227" s="9"/>
      <c r="W227" s="9"/>
      <c r="X227" s="9"/>
      <c r="Y227" s="9"/>
      <c r="Z227" s="9"/>
      <c r="AA227" s="17"/>
      <c r="AB227" s="17"/>
      <c r="AC227" s="17"/>
      <c r="AD227" s="17"/>
    </row>
    <row r="228" spans="1:30" x14ac:dyDescent="0.2">
      <c r="A228" s="9"/>
      <c r="E228" s="9"/>
      <c r="F228" s="9"/>
      <c r="G228" s="9"/>
      <c r="H228" s="9"/>
      <c r="I228" s="9"/>
      <c r="J228" s="9"/>
      <c r="K228" s="9"/>
      <c r="L228" s="9"/>
      <c r="M228" s="9"/>
      <c r="N228" s="9"/>
      <c r="O228" s="9"/>
      <c r="P228" s="9"/>
      <c r="Q228" s="9"/>
      <c r="R228" s="9"/>
      <c r="S228" s="9"/>
      <c r="T228" s="9"/>
      <c r="U228" s="9"/>
      <c r="V228" s="9"/>
      <c r="W228" s="9"/>
      <c r="X228" s="9"/>
      <c r="Y228" s="9"/>
      <c r="Z228" s="9"/>
      <c r="AA228" s="17"/>
      <c r="AB228" s="17"/>
      <c r="AC228" s="17"/>
      <c r="AD228" s="17"/>
    </row>
    <row r="229" spans="1:30" x14ac:dyDescent="0.2">
      <c r="A229" s="9"/>
      <c r="E229" s="9"/>
      <c r="F229" s="9"/>
      <c r="G229" s="9"/>
      <c r="H229" s="9"/>
      <c r="I229" s="9"/>
      <c r="J229" s="9"/>
      <c r="K229" s="9"/>
      <c r="L229" s="9"/>
      <c r="M229" s="9"/>
      <c r="N229" s="9"/>
      <c r="O229" s="9"/>
      <c r="P229" s="9"/>
      <c r="Q229" s="9"/>
      <c r="R229" s="9"/>
      <c r="S229" s="9"/>
      <c r="T229" s="9"/>
      <c r="U229" s="9"/>
      <c r="V229" s="9"/>
      <c r="W229" s="9"/>
      <c r="X229" s="9"/>
      <c r="Y229" s="9"/>
      <c r="Z229" s="9"/>
      <c r="AA229" s="17"/>
      <c r="AB229" s="17"/>
      <c r="AC229" s="17"/>
      <c r="AD229" s="17"/>
    </row>
    <row r="230" spans="1:30" x14ac:dyDescent="0.2">
      <c r="A230" s="9"/>
      <c r="E230" s="9"/>
      <c r="F230" s="9"/>
      <c r="G230" s="9"/>
      <c r="H230" s="9"/>
      <c r="I230" s="9"/>
      <c r="J230" s="9"/>
      <c r="K230" s="9"/>
      <c r="L230" s="9"/>
      <c r="M230" s="9"/>
      <c r="N230" s="9"/>
      <c r="O230" s="9"/>
      <c r="P230" s="9"/>
      <c r="Q230" s="9"/>
      <c r="R230" s="9"/>
      <c r="S230" s="9"/>
      <c r="T230" s="9"/>
      <c r="U230" s="9"/>
      <c r="V230" s="9"/>
      <c r="W230" s="9"/>
      <c r="X230" s="9"/>
      <c r="Y230" s="9"/>
      <c r="Z230" s="9"/>
      <c r="AA230" s="17"/>
      <c r="AB230" s="17"/>
      <c r="AC230" s="17"/>
      <c r="AD230" s="17"/>
    </row>
    <row r="231" spans="1:30" x14ac:dyDescent="0.2">
      <c r="A231" s="9"/>
      <c r="E231" s="9"/>
      <c r="F231" s="9"/>
      <c r="G231" s="9"/>
      <c r="H231" s="9"/>
      <c r="I231" s="9"/>
      <c r="J231" s="9"/>
      <c r="K231" s="9"/>
      <c r="L231" s="9"/>
      <c r="M231" s="9"/>
      <c r="N231" s="9"/>
      <c r="O231" s="9"/>
      <c r="P231" s="9"/>
      <c r="Q231" s="9"/>
      <c r="R231" s="9"/>
      <c r="S231" s="9"/>
      <c r="T231" s="9"/>
      <c r="U231" s="9"/>
      <c r="V231" s="9"/>
      <c r="W231" s="9"/>
      <c r="X231" s="9"/>
      <c r="Y231" s="9"/>
      <c r="Z231" s="9"/>
      <c r="AA231" s="17"/>
      <c r="AB231" s="17"/>
      <c r="AC231" s="17"/>
      <c r="AD231" s="17"/>
    </row>
    <row r="232" spans="1:30" x14ac:dyDescent="0.2">
      <c r="A232" s="9"/>
      <c r="E232" s="9"/>
      <c r="F232" s="9"/>
      <c r="G232" s="9"/>
      <c r="H232" s="9"/>
      <c r="I232" s="9"/>
      <c r="J232" s="9"/>
      <c r="K232" s="9"/>
      <c r="L232" s="9"/>
      <c r="M232" s="9"/>
      <c r="N232" s="9"/>
      <c r="O232" s="9"/>
      <c r="P232" s="9"/>
      <c r="Q232" s="9"/>
      <c r="R232" s="9"/>
      <c r="S232" s="9"/>
      <c r="T232" s="9"/>
      <c r="U232" s="9"/>
      <c r="V232" s="9"/>
      <c r="W232" s="9"/>
      <c r="X232" s="9"/>
      <c r="Y232" s="9"/>
      <c r="Z232" s="9"/>
      <c r="AA232" s="17"/>
      <c r="AB232" s="17"/>
      <c r="AC232" s="17"/>
      <c r="AD232" s="17"/>
    </row>
    <row r="233" spans="1:30" x14ac:dyDescent="0.2">
      <c r="A233" s="9"/>
      <c r="E233" s="9"/>
      <c r="F233" s="9"/>
      <c r="G233" s="9"/>
      <c r="H233" s="9"/>
      <c r="I233" s="9"/>
      <c r="J233" s="9"/>
      <c r="K233" s="9"/>
      <c r="L233" s="9"/>
      <c r="M233" s="9"/>
      <c r="N233" s="9"/>
      <c r="O233" s="9"/>
      <c r="P233" s="9"/>
      <c r="Q233" s="9"/>
      <c r="R233" s="9"/>
      <c r="S233" s="9"/>
      <c r="T233" s="9"/>
      <c r="U233" s="9"/>
      <c r="V233" s="9"/>
      <c r="W233" s="9"/>
      <c r="X233" s="9"/>
      <c r="Y233" s="9"/>
      <c r="Z233" s="9"/>
      <c r="AA233" s="17"/>
      <c r="AB233" s="17"/>
      <c r="AC233" s="17"/>
      <c r="AD233" s="17"/>
    </row>
    <row r="234" spans="1:30" x14ac:dyDescent="0.2">
      <c r="A234" s="9"/>
      <c r="E234" s="9"/>
      <c r="F234" s="9"/>
      <c r="G234" s="9"/>
      <c r="H234" s="9"/>
      <c r="I234" s="9"/>
      <c r="J234" s="9"/>
      <c r="K234" s="9"/>
      <c r="L234" s="9"/>
      <c r="M234" s="9"/>
      <c r="N234" s="9"/>
      <c r="O234" s="9"/>
      <c r="P234" s="9"/>
      <c r="Q234" s="9"/>
      <c r="R234" s="9"/>
      <c r="S234" s="9"/>
      <c r="T234" s="9"/>
      <c r="U234" s="9"/>
      <c r="V234" s="9"/>
      <c r="W234" s="9"/>
      <c r="X234" s="9"/>
      <c r="Y234" s="9"/>
      <c r="Z234" s="9"/>
      <c r="AA234" s="17"/>
      <c r="AB234" s="17"/>
      <c r="AC234" s="17"/>
      <c r="AD234" s="17"/>
    </row>
    <row r="235" spans="1:30" x14ac:dyDescent="0.2">
      <c r="A235" s="9"/>
      <c r="E235" s="9"/>
      <c r="F235" s="9"/>
      <c r="G235" s="9"/>
      <c r="H235" s="9"/>
      <c r="I235" s="9"/>
      <c r="J235" s="9"/>
      <c r="K235" s="9"/>
      <c r="L235" s="9"/>
      <c r="M235" s="9"/>
      <c r="N235" s="9"/>
      <c r="O235" s="9"/>
      <c r="P235" s="9"/>
      <c r="Q235" s="9"/>
      <c r="R235" s="9"/>
      <c r="S235" s="9"/>
      <c r="T235" s="9"/>
      <c r="U235" s="9"/>
      <c r="V235" s="9"/>
      <c r="W235" s="9"/>
      <c r="X235" s="9"/>
      <c r="Y235" s="9"/>
      <c r="Z235" s="9"/>
      <c r="AA235" s="17"/>
      <c r="AB235" s="17"/>
      <c r="AC235" s="17"/>
      <c r="AD235" s="17"/>
    </row>
    <row r="236" spans="1:30" x14ac:dyDescent="0.2">
      <c r="AA236" s="17"/>
      <c r="AB236" s="17"/>
      <c r="AC236" s="17"/>
      <c r="AD236" s="17"/>
    </row>
    <row r="237" spans="1:30" x14ac:dyDescent="0.2">
      <c r="AA237" s="17"/>
      <c r="AB237" s="17"/>
      <c r="AC237" s="17"/>
      <c r="AD237" s="17"/>
    </row>
    <row r="238" spans="1:30" x14ac:dyDescent="0.2">
      <c r="AA238" s="17"/>
      <c r="AB238" s="17"/>
      <c r="AC238" s="17"/>
      <c r="AD238" s="17"/>
    </row>
    <row r="239" spans="1:30" x14ac:dyDescent="0.2">
      <c r="AA239" s="17"/>
      <c r="AB239" s="17"/>
      <c r="AC239" s="17"/>
      <c r="AD239" s="17"/>
    </row>
    <row r="240" spans="1:30" x14ac:dyDescent="0.2">
      <c r="AA240" s="17"/>
      <c r="AB240" s="17"/>
      <c r="AC240" s="17"/>
      <c r="AD240" s="17"/>
    </row>
    <row r="241" spans="27:30" x14ac:dyDescent="0.2">
      <c r="AA241" s="17"/>
      <c r="AB241" s="17"/>
      <c r="AC241" s="17"/>
      <c r="AD241" s="17"/>
    </row>
    <row r="242" spans="27:30" x14ac:dyDescent="0.2">
      <c r="AA242" s="17"/>
      <c r="AB242" s="17"/>
      <c r="AC242" s="17"/>
      <c r="AD242" s="17"/>
    </row>
    <row r="243" spans="27:30" x14ac:dyDescent="0.2">
      <c r="AA243" s="17"/>
      <c r="AB243" s="17"/>
      <c r="AC243" s="17"/>
      <c r="AD243" s="17"/>
    </row>
    <row r="244" spans="27:30" x14ac:dyDescent="0.2">
      <c r="AA244" s="17"/>
      <c r="AB244" s="17"/>
      <c r="AC244" s="17"/>
      <c r="AD244" s="17"/>
    </row>
    <row r="245" spans="27:30" x14ac:dyDescent="0.2">
      <c r="AA245" s="17"/>
      <c r="AB245" s="17"/>
      <c r="AC245" s="17"/>
      <c r="AD245" s="17"/>
    </row>
    <row r="246" spans="27:30" x14ac:dyDescent="0.2">
      <c r="AA246" s="17"/>
      <c r="AB246" s="17"/>
      <c r="AC246" s="17"/>
      <c r="AD246" s="17"/>
    </row>
    <row r="247" spans="27:30" x14ac:dyDescent="0.2">
      <c r="AA247" s="17"/>
      <c r="AB247" s="17"/>
      <c r="AC247" s="17"/>
      <c r="AD247" s="17"/>
    </row>
    <row r="248" spans="27:30" x14ac:dyDescent="0.2">
      <c r="AA248" s="17"/>
      <c r="AB248" s="17"/>
      <c r="AC248" s="17"/>
      <c r="AD248" s="17"/>
    </row>
    <row r="249" spans="27:30" x14ac:dyDescent="0.2">
      <c r="AA249" s="17"/>
      <c r="AB249" s="17"/>
      <c r="AC249" s="17"/>
      <c r="AD249" s="17"/>
    </row>
    <row r="250" spans="27:30" x14ac:dyDescent="0.2">
      <c r="AA250" s="17"/>
      <c r="AB250" s="17"/>
      <c r="AC250" s="17"/>
      <c r="AD250" s="17"/>
    </row>
    <row r="251" spans="27:30" x14ac:dyDescent="0.2">
      <c r="AA251" s="17"/>
      <c r="AB251" s="17"/>
      <c r="AC251" s="17"/>
      <c r="AD251" s="17"/>
    </row>
    <row r="252" spans="27:30" x14ac:dyDescent="0.2">
      <c r="AA252" s="17"/>
      <c r="AB252" s="17"/>
      <c r="AC252" s="17"/>
      <c r="AD252" s="17"/>
    </row>
    <row r="253" spans="27:30" x14ac:dyDescent="0.2">
      <c r="AA253" s="17"/>
      <c r="AB253" s="17"/>
      <c r="AC253" s="17"/>
      <c r="AD253" s="17"/>
    </row>
    <row r="254" spans="27:30" x14ac:dyDescent="0.2">
      <c r="AA254" s="17"/>
      <c r="AB254" s="17"/>
      <c r="AC254" s="17"/>
      <c r="AD254" s="17"/>
    </row>
    <row r="255" spans="27:30" x14ac:dyDescent="0.2">
      <c r="AA255" s="17"/>
      <c r="AB255" s="17"/>
      <c r="AC255" s="17"/>
      <c r="AD255" s="17"/>
    </row>
    <row r="256" spans="27:30" x14ac:dyDescent="0.2">
      <c r="AA256" s="17"/>
      <c r="AB256" s="17"/>
      <c r="AC256" s="17"/>
      <c r="AD256" s="17"/>
    </row>
    <row r="257" spans="27:30" x14ac:dyDescent="0.2">
      <c r="AA257" s="17"/>
      <c r="AB257" s="17"/>
      <c r="AC257" s="17"/>
      <c r="AD257" s="17"/>
    </row>
    <row r="258" spans="27:30" x14ac:dyDescent="0.2">
      <c r="AA258" s="17"/>
      <c r="AB258" s="17"/>
      <c r="AC258" s="17"/>
      <c r="AD258" s="17"/>
    </row>
    <row r="259" spans="27:30" x14ac:dyDescent="0.2">
      <c r="AA259" s="17"/>
      <c r="AB259" s="17"/>
      <c r="AC259" s="17"/>
      <c r="AD259" s="17"/>
    </row>
    <row r="260" spans="27:30" x14ac:dyDescent="0.2">
      <c r="AA260" s="17"/>
      <c r="AB260" s="17"/>
      <c r="AC260" s="17"/>
      <c r="AD260" s="17"/>
    </row>
    <row r="261" spans="27:30" x14ac:dyDescent="0.2">
      <c r="AA261" s="17"/>
      <c r="AB261" s="17"/>
      <c r="AC261" s="17"/>
      <c r="AD261" s="17"/>
    </row>
    <row r="262" spans="27:30" x14ac:dyDescent="0.2">
      <c r="AA262" s="17"/>
      <c r="AB262" s="17"/>
      <c r="AC262" s="17"/>
      <c r="AD262" s="17"/>
    </row>
    <row r="263" spans="27:30" x14ac:dyDescent="0.2">
      <c r="AA263" s="17"/>
      <c r="AB263" s="17"/>
      <c r="AC263" s="17"/>
      <c r="AD263" s="17"/>
    </row>
    <row r="264" spans="27:30" x14ac:dyDescent="0.2">
      <c r="AA264" s="17"/>
      <c r="AB264" s="17"/>
      <c r="AC264" s="17"/>
      <c r="AD264" s="17"/>
    </row>
    <row r="265" spans="27:30" x14ac:dyDescent="0.2">
      <c r="AA265" s="17"/>
      <c r="AB265" s="17"/>
      <c r="AC265" s="17"/>
      <c r="AD265" s="17"/>
    </row>
  </sheetData>
  <hyperlinks>
    <hyperlink ref="D86" r:id="rId1"/>
    <hyperlink ref="D146" r:id="rId2"/>
    <hyperlink ref="D147" r:id="rId3"/>
    <hyperlink ref="D121" r:id="rId4"/>
    <hyperlink ref="D148" r:id="rId5"/>
    <hyperlink ref="D125" r:id="rId6"/>
    <hyperlink ref="D151" r:id="rId7"/>
    <hyperlink ref="D119" r:id="rId8"/>
    <hyperlink ref="D154" r:id="rId9"/>
    <hyperlink ref="D159" r:id="rId10"/>
    <hyperlink ref="D160" r:id="rId11"/>
    <hyperlink ref="D161" r:id="rId12"/>
    <hyperlink ref="D110" r:id="rId13"/>
    <hyperlink ref="D162" r:id="rId14"/>
    <hyperlink ref="D163" r:id="rId15"/>
    <hyperlink ref="D16" r:id="rId16"/>
    <hyperlink ref="D164" r:id="rId17"/>
    <hyperlink ref="D165" r:id="rId18"/>
    <hyperlink ref="D36" r:id="rId19"/>
    <hyperlink ref="D58" r:id="rId20" display="sjacome@pichincha.com "/>
    <hyperlink ref="D87" r:id="rId21"/>
    <hyperlink ref="D47" r:id="rId22"/>
    <hyperlink ref="D100" r:id="rId23"/>
    <hyperlink ref="D108" r:id="rId24"/>
    <hyperlink ref="D51" r:id="rId25"/>
    <hyperlink ref="D23" r:id="rId26"/>
    <hyperlink ref="D18" r:id="rId27"/>
    <hyperlink ref="D145" r:id="rId28"/>
    <hyperlink ref="D153" r:id="rId29" display="soledadfuego@hotmail.com"/>
    <hyperlink ref="D143" r:id="rId30"/>
    <hyperlink ref="D144" r:id="rId31"/>
    <hyperlink ref="D152" r:id="rId32"/>
    <hyperlink ref="D132" r:id="rId33"/>
    <hyperlink ref="D142" r:id="rId34"/>
    <hyperlink ref="D141" r:id="rId35"/>
    <hyperlink ref="D12" r:id="rId36"/>
    <hyperlink ref="D114" r:id="rId37"/>
    <hyperlink ref="D140" r:id="rId38"/>
    <hyperlink ref="D139" r:id="rId39"/>
    <hyperlink ref="D138" r:id="rId40"/>
    <hyperlink ref="D137" r:id="rId41"/>
    <hyperlink ref="D116" r:id="rId42"/>
    <hyperlink ref="D101" r:id="rId43"/>
    <hyperlink ref="D127" r:id="rId44"/>
    <hyperlink ref="D136" r:id="rId45"/>
    <hyperlink ref="D123" r:id="rId46"/>
    <hyperlink ref="D135" r:id="rId47"/>
    <hyperlink ref="D134" r:id="rId48"/>
    <hyperlink ref="D109" r:id="rId49"/>
    <hyperlink ref="D133" r:id="rId50"/>
    <hyperlink ref="D120" r:id="rId51"/>
    <hyperlink ref="D44" r:id="rId52"/>
    <hyperlink ref="D124" r:id="rId53"/>
    <hyperlink ref="D93" r:id="rId54"/>
    <hyperlink ref="D169" r:id="rId55"/>
    <hyperlink ref="D50" r:id="rId56"/>
    <hyperlink ref="D130" r:id="rId57"/>
    <hyperlink ref="D129" r:id="rId58"/>
    <hyperlink ref="D170" r:id="rId59"/>
    <hyperlink ref="D171" r:id="rId60"/>
    <hyperlink ref="D112" r:id="rId61"/>
    <hyperlink ref="D113" r:id="rId62"/>
    <hyperlink ref="D61" r:id="rId63"/>
    <hyperlink ref="D11" r:id="rId64"/>
    <hyperlink ref="D118" r:id="rId65"/>
    <hyperlink ref="D173" r:id="rId66"/>
    <hyperlink ref="D38" r:id="rId67"/>
    <hyperlink ref="D117" r:id="rId68"/>
    <hyperlink ref="D30" r:id="rId69"/>
    <hyperlink ref="D156" r:id="rId70"/>
    <hyperlink ref="D105" r:id="rId71"/>
    <hyperlink ref="D104" r:id="rId72"/>
    <hyperlink ref="D174" r:id="rId73"/>
    <hyperlink ref="D96" r:id="rId74"/>
    <hyperlink ref="D175" r:id="rId75"/>
    <hyperlink ref="D176" r:id="rId76"/>
    <hyperlink ref="D99" r:id="rId77"/>
    <hyperlink ref="D98" r:id="rId78"/>
    <hyperlink ref="D35" r:id="rId79"/>
    <hyperlink ref="D177" r:id="rId80"/>
    <hyperlink ref="D62" r:id="rId81"/>
    <hyperlink ref="D106" r:id="rId82"/>
    <hyperlink ref="D75" r:id="rId83"/>
    <hyperlink ref="D107" r:id="rId84"/>
    <hyperlink ref="D66" r:id="rId85"/>
    <hyperlink ref="D49" r:id="rId86" display="cintia_cdc16@hotmai.com, "/>
    <hyperlink ref="D33" r:id="rId87" display="anabelfkherrera@gmail.com "/>
    <hyperlink ref="D179" r:id="rId88"/>
    <hyperlink ref="D155" r:id="rId89"/>
    <hyperlink ref="D103" r:id="rId90"/>
    <hyperlink ref="D102" r:id="rId91"/>
    <hyperlink ref="D54" r:id="rId92"/>
    <hyperlink ref="D97" r:id="rId93"/>
    <hyperlink ref="D32" r:id="rId94"/>
    <hyperlink ref="D88" r:id="rId95"/>
    <hyperlink ref="D182" r:id="rId96"/>
    <hyperlink ref="D183" r:id="rId97"/>
    <hyperlink ref="D83" r:id="rId98"/>
    <hyperlink ref="D72" r:id="rId99"/>
    <hyperlink ref="D89" r:id="rId100"/>
    <hyperlink ref="D57" r:id="rId101"/>
    <hyperlink ref="D64" r:id="rId102"/>
    <hyperlink ref="D71" r:id="rId103"/>
    <hyperlink ref="D67" r:id="rId104" display="Jorge.Jara@banecuador.fin.ec"/>
    <hyperlink ref="D85" r:id="rId105"/>
    <hyperlink ref="D184" r:id="rId106"/>
    <hyperlink ref="D185" r:id="rId107"/>
    <hyperlink ref="D73" r:id="rId108"/>
    <hyperlink ref="D14" r:id="rId109"/>
    <hyperlink ref="D76" r:id="rId110"/>
    <hyperlink ref="D77" r:id="rId111"/>
    <hyperlink ref="D187" r:id="rId112"/>
    <hyperlink ref="D78" r:id="rId113"/>
    <hyperlink ref="D188" r:id="rId114"/>
    <hyperlink ref="D82" r:id="rId115"/>
    <hyperlink ref="D69" r:id="rId116"/>
    <hyperlink ref="D79" r:id="rId117"/>
    <hyperlink ref="D28" r:id="rId118"/>
    <hyperlink ref="D81" r:id="rId119"/>
    <hyperlink ref="D17" r:id="rId120"/>
    <hyperlink ref="D74" r:id="rId121"/>
    <hyperlink ref="D43" r:id="rId122"/>
    <hyperlink ref="D70" r:id="rId123"/>
    <hyperlink ref="D189" r:id="rId124"/>
    <hyperlink ref="D192" r:id="rId125"/>
    <hyperlink ref="D68" r:id="rId126"/>
    <hyperlink ref="D193" r:id="rId127"/>
    <hyperlink ref="D52" r:id="rId128"/>
    <hyperlink ref="D56" r:id="rId129"/>
    <hyperlink ref="D15" r:id="rId130"/>
    <hyperlink ref="D194" r:id="rId131"/>
    <hyperlink ref="D196" r:id="rId132"/>
    <hyperlink ref="D13" r:id="rId133"/>
    <hyperlink ref="D59" r:id="rId134"/>
    <hyperlink ref="D60" r:id="rId135"/>
    <hyperlink ref="D40" r:id="rId136"/>
    <hyperlink ref="D46" r:id="rId137"/>
    <hyperlink ref="D198" r:id="rId138"/>
    <hyperlink ref="D48" r:id="rId139"/>
    <hyperlink ref="D39" r:id="rId140"/>
    <hyperlink ref="D27" r:id="rId141"/>
    <hyperlink ref="D53" r:id="rId142"/>
    <hyperlink ref="D45" r:id="rId143"/>
    <hyperlink ref="D42" r:id="rId144"/>
    <hyperlink ref="D22" r:id="rId145" display="vmontaluisa@GMAIL.COM "/>
    <hyperlink ref="D199" r:id="rId146"/>
    <hyperlink ref="D41" r:id="rId147"/>
    <hyperlink ref="D24" r:id="rId148"/>
    <hyperlink ref="D19" r:id="rId149"/>
    <hyperlink ref="D21" r:id="rId150"/>
    <hyperlink ref="D201" r:id="rId151"/>
    <hyperlink ref="D34" r:id="rId152"/>
    <hyperlink ref="D202" r:id="rId153"/>
    <hyperlink ref="D31" r:id="rId154"/>
    <hyperlink ref="D203" r:id="rId15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$AE$2:$AE$10</xm:f>
          </x14:formula1>
          <xm:sqref>K66 IO66 SK66 ACG66 AMC66 AVY66 BFU66 BPQ66 BZM66 CJI66 CTE66 DDA66 DMW66 DWS66 EGO66 EQK66 FAG66 FKC66 FTY66 GDU66 GNQ66 GXM66 HHI66 HRE66 IBA66 IKW66 IUS66 JEO66 JOK66 JYG66 KIC66 KRY66 LBU66 LLQ66 LVM66 MFI66 MPE66 MZA66 NIW66 NSS66 OCO66 OMK66 OWG66 PGC66 PPY66 PZU66 QJQ66 QTM66 RDI66 RNE66 RXA66 SGW66 SQS66 TAO66 TKK66 TUG66 UEC66 UNY66 UXU66 VHQ66 VRM66 WBI66 WLE66 WVA66 K65578 IO65578 SK65578 ACG65578 AMC65578 AVY65578 BFU65578 BPQ65578 BZM65578 CJI65578 CTE65578 DDA65578 DMW65578 DWS65578 EGO65578 EQK65578 FAG65578 FKC65578 FTY65578 GDU65578 GNQ65578 GXM65578 HHI65578 HRE65578 IBA65578 IKW65578 IUS65578 JEO65578 JOK65578 JYG65578 KIC65578 KRY65578 LBU65578 LLQ65578 LVM65578 MFI65578 MPE65578 MZA65578 NIW65578 NSS65578 OCO65578 OMK65578 OWG65578 PGC65578 PPY65578 PZU65578 QJQ65578 QTM65578 RDI65578 RNE65578 RXA65578 SGW65578 SQS65578 TAO65578 TKK65578 TUG65578 UEC65578 UNY65578 UXU65578 VHQ65578 VRM65578 WBI65578 WLE65578 WVA65578 K131114 IO131114 SK131114 ACG131114 AMC131114 AVY131114 BFU131114 BPQ131114 BZM131114 CJI131114 CTE131114 DDA131114 DMW131114 DWS131114 EGO131114 EQK131114 FAG131114 FKC131114 FTY131114 GDU131114 GNQ131114 GXM131114 HHI131114 HRE131114 IBA131114 IKW131114 IUS131114 JEO131114 JOK131114 JYG131114 KIC131114 KRY131114 LBU131114 LLQ131114 LVM131114 MFI131114 MPE131114 MZA131114 NIW131114 NSS131114 OCO131114 OMK131114 OWG131114 PGC131114 PPY131114 PZU131114 QJQ131114 QTM131114 RDI131114 RNE131114 RXA131114 SGW131114 SQS131114 TAO131114 TKK131114 TUG131114 UEC131114 UNY131114 UXU131114 VHQ131114 VRM131114 WBI131114 WLE131114 WVA131114 K196650 IO196650 SK196650 ACG196650 AMC196650 AVY196650 BFU196650 BPQ196650 BZM196650 CJI196650 CTE196650 DDA196650 DMW196650 DWS196650 EGO196650 EQK196650 FAG196650 FKC196650 FTY196650 GDU196650 GNQ196650 GXM196650 HHI196650 HRE196650 IBA196650 IKW196650 IUS196650 JEO196650 JOK196650 JYG196650 KIC196650 KRY196650 LBU196650 LLQ196650 LVM196650 MFI196650 MPE196650 MZA196650 NIW196650 NSS196650 OCO196650 OMK196650 OWG196650 PGC196650 PPY196650 PZU196650 QJQ196650 QTM196650 RDI196650 RNE196650 RXA196650 SGW196650 SQS196650 TAO196650 TKK196650 TUG196650 UEC196650 UNY196650 UXU196650 VHQ196650 VRM196650 WBI196650 WLE196650 WVA196650 K262186 IO262186 SK262186 ACG262186 AMC262186 AVY262186 BFU262186 BPQ262186 BZM262186 CJI262186 CTE262186 DDA262186 DMW262186 DWS262186 EGO262186 EQK262186 FAG262186 FKC262186 FTY262186 GDU262186 GNQ262186 GXM262186 HHI262186 HRE262186 IBA262186 IKW262186 IUS262186 JEO262186 JOK262186 JYG262186 KIC262186 KRY262186 LBU262186 LLQ262186 LVM262186 MFI262186 MPE262186 MZA262186 NIW262186 NSS262186 OCO262186 OMK262186 OWG262186 PGC262186 PPY262186 PZU262186 QJQ262186 QTM262186 RDI262186 RNE262186 RXA262186 SGW262186 SQS262186 TAO262186 TKK262186 TUG262186 UEC262186 UNY262186 UXU262186 VHQ262186 VRM262186 WBI262186 WLE262186 WVA262186 K327722 IO327722 SK327722 ACG327722 AMC327722 AVY327722 BFU327722 BPQ327722 BZM327722 CJI327722 CTE327722 DDA327722 DMW327722 DWS327722 EGO327722 EQK327722 FAG327722 FKC327722 FTY327722 GDU327722 GNQ327722 GXM327722 HHI327722 HRE327722 IBA327722 IKW327722 IUS327722 JEO327722 JOK327722 JYG327722 KIC327722 KRY327722 LBU327722 LLQ327722 LVM327722 MFI327722 MPE327722 MZA327722 NIW327722 NSS327722 OCO327722 OMK327722 OWG327722 PGC327722 PPY327722 PZU327722 QJQ327722 QTM327722 RDI327722 RNE327722 RXA327722 SGW327722 SQS327722 TAO327722 TKK327722 TUG327722 UEC327722 UNY327722 UXU327722 VHQ327722 VRM327722 WBI327722 WLE327722 WVA327722 K393258 IO393258 SK393258 ACG393258 AMC393258 AVY393258 BFU393258 BPQ393258 BZM393258 CJI393258 CTE393258 DDA393258 DMW393258 DWS393258 EGO393258 EQK393258 FAG393258 FKC393258 FTY393258 GDU393258 GNQ393258 GXM393258 HHI393258 HRE393258 IBA393258 IKW393258 IUS393258 JEO393258 JOK393258 JYG393258 KIC393258 KRY393258 LBU393258 LLQ393258 LVM393258 MFI393258 MPE393258 MZA393258 NIW393258 NSS393258 OCO393258 OMK393258 OWG393258 PGC393258 PPY393258 PZU393258 QJQ393258 QTM393258 RDI393258 RNE393258 RXA393258 SGW393258 SQS393258 TAO393258 TKK393258 TUG393258 UEC393258 UNY393258 UXU393258 VHQ393258 VRM393258 WBI393258 WLE393258 WVA393258 K458794 IO458794 SK458794 ACG458794 AMC458794 AVY458794 BFU458794 BPQ458794 BZM458794 CJI458794 CTE458794 DDA458794 DMW458794 DWS458794 EGO458794 EQK458794 FAG458794 FKC458794 FTY458794 GDU458794 GNQ458794 GXM458794 HHI458794 HRE458794 IBA458794 IKW458794 IUS458794 JEO458794 JOK458794 JYG458794 KIC458794 KRY458794 LBU458794 LLQ458794 LVM458794 MFI458794 MPE458794 MZA458794 NIW458794 NSS458794 OCO458794 OMK458794 OWG458794 PGC458794 PPY458794 PZU458794 QJQ458794 QTM458794 RDI458794 RNE458794 RXA458794 SGW458794 SQS458794 TAO458794 TKK458794 TUG458794 UEC458794 UNY458794 UXU458794 VHQ458794 VRM458794 WBI458794 WLE458794 WVA458794 K524330 IO524330 SK524330 ACG524330 AMC524330 AVY524330 BFU524330 BPQ524330 BZM524330 CJI524330 CTE524330 DDA524330 DMW524330 DWS524330 EGO524330 EQK524330 FAG524330 FKC524330 FTY524330 GDU524330 GNQ524330 GXM524330 HHI524330 HRE524330 IBA524330 IKW524330 IUS524330 JEO524330 JOK524330 JYG524330 KIC524330 KRY524330 LBU524330 LLQ524330 LVM524330 MFI524330 MPE524330 MZA524330 NIW524330 NSS524330 OCO524330 OMK524330 OWG524330 PGC524330 PPY524330 PZU524330 QJQ524330 QTM524330 RDI524330 RNE524330 RXA524330 SGW524330 SQS524330 TAO524330 TKK524330 TUG524330 UEC524330 UNY524330 UXU524330 VHQ524330 VRM524330 WBI524330 WLE524330 WVA524330 K589866 IO589866 SK589866 ACG589866 AMC589866 AVY589866 BFU589866 BPQ589866 BZM589866 CJI589866 CTE589866 DDA589866 DMW589866 DWS589866 EGO589866 EQK589866 FAG589866 FKC589866 FTY589866 GDU589866 GNQ589866 GXM589866 HHI589866 HRE589866 IBA589866 IKW589866 IUS589866 JEO589866 JOK589866 JYG589866 KIC589866 KRY589866 LBU589866 LLQ589866 LVM589866 MFI589866 MPE589866 MZA589866 NIW589866 NSS589866 OCO589866 OMK589866 OWG589866 PGC589866 PPY589866 PZU589866 QJQ589866 QTM589866 RDI589866 RNE589866 RXA589866 SGW589866 SQS589866 TAO589866 TKK589866 TUG589866 UEC589866 UNY589866 UXU589866 VHQ589866 VRM589866 WBI589866 WLE589866 WVA589866 K655402 IO655402 SK655402 ACG655402 AMC655402 AVY655402 BFU655402 BPQ655402 BZM655402 CJI655402 CTE655402 DDA655402 DMW655402 DWS655402 EGO655402 EQK655402 FAG655402 FKC655402 FTY655402 GDU655402 GNQ655402 GXM655402 HHI655402 HRE655402 IBA655402 IKW655402 IUS655402 JEO655402 JOK655402 JYG655402 KIC655402 KRY655402 LBU655402 LLQ655402 LVM655402 MFI655402 MPE655402 MZA655402 NIW655402 NSS655402 OCO655402 OMK655402 OWG655402 PGC655402 PPY655402 PZU655402 QJQ655402 QTM655402 RDI655402 RNE655402 RXA655402 SGW655402 SQS655402 TAO655402 TKK655402 TUG655402 UEC655402 UNY655402 UXU655402 VHQ655402 VRM655402 WBI655402 WLE655402 WVA655402 K720938 IO720938 SK720938 ACG720938 AMC720938 AVY720938 BFU720938 BPQ720938 BZM720938 CJI720938 CTE720938 DDA720938 DMW720938 DWS720938 EGO720938 EQK720938 FAG720938 FKC720938 FTY720938 GDU720938 GNQ720938 GXM720938 HHI720938 HRE720938 IBA720938 IKW720938 IUS720938 JEO720938 JOK720938 JYG720938 KIC720938 KRY720938 LBU720938 LLQ720938 LVM720938 MFI720938 MPE720938 MZA720938 NIW720938 NSS720938 OCO720938 OMK720938 OWG720938 PGC720938 PPY720938 PZU720938 QJQ720938 QTM720938 RDI720938 RNE720938 RXA720938 SGW720938 SQS720938 TAO720938 TKK720938 TUG720938 UEC720938 UNY720938 UXU720938 VHQ720938 VRM720938 WBI720938 WLE720938 WVA720938 K786474 IO786474 SK786474 ACG786474 AMC786474 AVY786474 BFU786474 BPQ786474 BZM786474 CJI786474 CTE786474 DDA786474 DMW786474 DWS786474 EGO786474 EQK786474 FAG786474 FKC786474 FTY786474 GDU786474 GNQ786474 GXM786474 HHI786474 HRE786474 IBA786474 IKW786474 IUS786474 JEO786474 JOK786474 JYG786474 KIC786474 KRY786474 LBU786474 LLQ786474 LVM786474 MFI786474 MPE786474 MZA786474 NIW786474 NSS786474 OCO786474 OMK786474 OWG786474 PGC786474 PPY786474 PZU786474 QJQ786474 QTM786474 RDI786474 RNE786474 RXA786474 SGW786474 SQS786474 TAO786474 TKK786474 TUG786474 UEC786474 UNY786474 UXU786474 VHQ786474 VRM786474 WBI786474 WLE786474 WVA786474 K852010 IO852010 SK852010 ACG852010 AMC852010 AVY852010 BFU852010 BPQ852010 BZM852010 CJI852010 CTE852010 DDA852010 DMW852010 DWS852010 EGO852010 EQK852010 FAG852010 FKC852010 FTY852010 GDU852010 GNQ852010 GXM852010 HHI852010 HRE852010 IBA852010 IKW852010 IUS852010 JEO852010 JOK852010 JYG852010 KIC852010 KRY852010 LBU852010 LLQ852010 LVM852010 MFI852010 MPE852010 MZA852010 NIW852010 NSS852010 OCO852010 OMK852010 OWG852010 PGC852010 PPY852010 PZU852010 QJQ852010 QTM852010 RDI852010 RNE852010 RXA852010 SGW852010 SQS852010 TAO852010 TKK852010 TUG852010 UEC852010 UNY852010 UXU852010 VHQ852010 VRM852010 WBI852010 WLE852010 WVA852010 K917546 IO917546 SK917546 ACG917546 AMC917546 AVY917546 BFU917546 BPQ917546 BZM917546 CJI917546 CTE917546 DDA917546 DMW917546 DWS917546 EGO917546 EQK917546 FAG917546 FKC917546 FTY917546 GDU917546 GNQ917546 GXM917546 HHI917546 HRE917546 IBA917546 IKW917546 IUS917546 JEO917546 JOK917546 JYG917546 KIC917546 KRY917546 LBU917546 LLQ917546 LVM917546 MFI917546 MPE917546 MZA917546 NIW917546 NSS917546 OCO917546 OMK917546 OWG917546 PGC917546 PPY917546 PZU917546 QJQ917546 QTM917546 RDI917546 RNE917546 RXA917546 SGW917546 SQS917546 TAO917546 TKK917546 TUG917546 UEC917546 UNY917546 UXU917546 VHQ917546 VRM917546 WBI917546 WLE917546 WVA917546 K983082 IO983082 SK983082 ACG983082 AMC983082 AVY983082 BFU983082 BPQ983082 BZM983082 CJI983082 CTE983082 DDA983082 DMW983082 DWS983082 EGO983082 EQK983082 FAG983082 FKC983082 FTY983082 GDU983082 GNQ983082 GXM983082 HHI983082 HRE983082 IBA983082 IKW983082 IUS983082 JEO983082 JOK983082 JYG983082 KIC983082 KRY983082 LBU983082 LLQ983082 LVM983082 MFI983082 MPE983082 MZA983082 NIW983082 NSS983082 OCO983082 OMK983082 OWG983082 PGC983082 PPY983082 PZU983082 QJQ983082 QTM983082 RDI983082 RNE983082 RXA983082 SGW983082 SQS983082 TAO983082 TKK983082 TUG983082 UEC983082 UNY983082 UXU983082 VHQ983082 VRM983082 WBI983082 WLE983082 WVA983082 K157:K160 IO157:IO160 SK157:SK160 ACG157:ACG160 AMC157:AMC160 AVY157:AVY160 BFU157:BFU160 BPQ157:BPQ160 BZM157:BZM160 CJI157:CJI160 CTE157:CTE160 DDA157:DDA160 DMW157:DMW160 DWS157:DWS160 EGO157:EGO160 EQK157:EQK160 FAG157:FAG160 FKC157:FKC160 FTY157:FTY160 GDU157:GDU160 GNQ157:GNQ160 GXM157:GXM160 HHI157:HHI160 HRE157:HRE160 IBA157:IBA160 IKW157:IKW160 IUS157:IUS160 JEO157:JEO160 JOK157:JOK160 JYG157:JYG160 KIC157:KIC160 KRY157:KRY160 LBU157:LBU160 LLQ157:LLQ160 LVM157:LVM160 MFI157:MFI160 MPE157:MPE160 MZA157:MZA160 NIW157:NIW160 NSS157:NSS160 OCO157:OCO160 OMK157:OMK160 OWG157:OWG160 PGC157:PGC160 PPY157:PPY160 PZU157:PZU160 QJQ157:QJQ160 QTM157:QTM160 RDI157:RDI160 RNE157:RNE160 RXA157:RXA160 SGW157:SGW160 SQS157:SQS160 TAO157:TAO160 TKK157:TKK160 TUG157:TUG160 UEC157:UEC160 UNY157:UNY160 UXU157:UXU160 VHQ157:VHQ160 VRM157:VRM160 WBI157:WBI160 WLE157:WLE160 WVA157:WVA160 K65669:K65672 IO65669:IO65672 SK65669:SK65672 ACG65669:ACG65672 AMC65669:AMC65672 AVY65669:AVY65672 BFU65669:BFU65672 BPQ65669:BPQ65672 BZM65669:BZM65672 CJI65669:CJI65672 CTE65669:CTE65672 DDA65669:DDA65672 DMW65669:DMW65672 DWS65669:DWS65672 EGO65669:EGO65672 EQK65669:EQK65672 FAG65669:FAG65672 FKC65669:FKC65672 FTY65669:FTY65672 GDU65669:GDU65672 GNQ65669:GNQ65672 GXM65669:GXM65672 HHI65669:HHI65672 HRE65669:HRE65672 IBA65669:IBA65672 IKW65669:IKW65672 IUS65669:IUS65672 JEO65669:JEO65672 JOK65669:JOK65672 JYG65669:JYG65672 KIC65669:KIC65672 KRY65669:KRY65672 LBU65669:LBU65672 LLQ65669:LLQ65672 LVM65669:LVM65672 MFI65669:MFI65672 MPE65669:MPE65672 MZA65669:MZA65672 NIW65669:NIW65672 NSS65669:NSS65672 OCO65669:OCO65672 OMK65669:OMK65672 OWG65669:OWG65672 PGC65669:PGC65672 PPY65669:PPY65672 PZU65669:PZU65672 QJQ65669:QJQ65672 QTM65669:QTM65672 RDI65669:RDI65672 RNE65669:RNE65672 RXA65669:RXA65672 SGW65669:SGW65672 SQS65669:SQS65672 TAO65669:TAO65672 TKK65669:TKK65672 TUG65669:TUG65672 UEC65669:UEC65672 UNY65669:UNY65672 UXU65669:UXU65672 VHQ65669:VHQ65672 VRM65669:VRM65672 WBI65669:WBI65672 WLE65669:WLE65672 WVA65669:WVA65672 K131205:K131208 IO131205:IO131208 SK131205:SK131208 ACG131205:ACG131208 AMC131205:AMC131208 AVY131205:AVY131208 BFU131205:BFU131208 BPQ131205:BPQ131208 BZM131205:BZM131208 CJI131205:CJI131208 CTE131205:CTE131208 DDA131205:DDA131208 DMW131205:DMW131208 DWS131205:DWS131208 EGO131205:EGO131208 EQK131205:EQK131208 FAG131205:FAG131208 FKC131205:FKC131208 FTY131205:FTY131208 GDU131205:GDU131208 GNQ131205:GNQ131208 GXM131205:GXM131208 HHI131205:HHI131208 HRE131205:HRE131208 IBA131205:IBA131208 IKW131205:IKW131208 IUS131205:IUS131208 JEO131205:JEO131208 JOK131205:JOK131208 JYG131205:JYG131208 KIC131205:KIC131208 KRY131205:KRY131208 LBU131205:LBU131208 LLQ131205:LLQ131208 LVM131205:LVM131208 MFI131205:MFI131208 MPE131205:MPE131208 MZA131205:MZA131208 NIW131205:NIW131208 NSS131205:NSS131208 OCO131205:OCO131208 OMK131205:OMK131208 OWG131205:OWG131208 PGC131205:PGC131208 PPY131205:PPY131208 PZU131205:PZU131208 QJQ131205:QJQ131208 QTM131205:QTM131208 RDI131205:RDI131208 RNE131205:RNE131208 RXA131205:RXA131208 SGW131205:SGW131208 SQS131205:SQS131208 TAO131205:TAO131208 TKK131205:TKK131208 TUG131205:TUG131208 UEC131205:UEC131208 UNY131205:UNY131208 UXU131205:UXU131208 VHQ131205:VHQ131208 VRM131205:VRM131208 WBI131205:WBI131208 WLE131205:WLE131208 WVA131205:WVA131208 K196741:K196744 IO196741:IO196744 SK196741:SK196744 ACG196741:ACG196744 AMC196741:AMC196744 AVY196741:AVY196744 BFU196741:BFU196744 BPQ196741:BPQ196744 BZM196741:BZM196744 CJI196741:CJI196744 CTE196741:CTE196744 DDA196741:DDA196744 DMW196741:DMW196744 DWS196741:DWS196744 EGO196741:EGO196744 EQK196741:EQK196744 FAG196741:FAG196744 FKC196741:FKC196744 FTY196741:FTY196744 GDU196741:GDU196744 GNQ196741:GNQ196744 GXM196741:GXM196744 HHI196741:HHI196744 HRE196741:HRE196744 IBA196741:IBA196744 IKW196741:IKW196744 IUS196741:IUS196744 JEO196741:JEO196744 JOK196741:JOK196744 JYG196741:JYG196744 KIC196741:KIC196744 KRY196741:KRY196744 LBU196741:LBU196744 LLQ196741:LLQ196744 LVM196741:LVM196744 MFI196741:MFI196744 MPE196741:MPE196744 MZA196741:MZA196744 NIW196741:NIW196744 NSS196741:NSS196744 OCO196741:OCO196744 OMK196741:OMK196744 OWG196741:OWG196744 PGC196741:PGC196744 PPY196741:PPY196744 PZU196741:PZU196744 QJQ196741:QJQ196744 QTM196741:QTM196744 RDI196741:RDI196744 RNE196741:RNE196744 RXA196741:RXA196744 SGW196741:SGW196744 SQS196741:SQS196744 TAO196741:TAO196744 TKK196741:TKK196744 TUG196741:TUG196744 UEC196741:UEC196744 UNY196741:UNY196744 UXU196741:UXU196744 VHQ196741:VHQ196744 VRM196741:VRM196744 WBI196741:WBI196744 WLE196741:WLE196744 WVA196741:WVA196744 K262277:K262280 IO262277:IO262280 SK262277:SK262280 ACG262277:ACG262280 AMC262277:AMC262280 AVY262277:AVY262280 BFU262277:BFU262280 BPQ262277:BPQ262280 BZM262277:BZM262280 CJI262277:CJI262280 CTE262277:CTE262280 DDA262277:DDA262280 DMW262277:DMW262280 DWS262277:DWS262280 EGO262277:EGO262280 EQK262277:EQK262280 FAG262277:FAG262280 FKC262277:FKC262280 FTY262277:FTY262280 GDU262277:GDU262280 GNQ262277:GNQ262280 GXM262277:GXM262280 HHI262277:HHI262280 HRE262277:HRE262280 IBA262277:IBA262280 IKW262277:IKW262280 IUS262277:IUS262280 JEO262277:JEO262280 JOK262277:JOK262280 JYG262277:JYG262280 KIC262277:KIC262280 KRY262277:KRY262280 LBU262277:LBU262280 LLQ262277:LLQ262280 LVM262277:LVM262280 MFI262277:MFI262280 MPE262277:MPE262280 MZA262277:MZA262280 NIW262277:NIW262280 NSS262277:NSS262280 OCO262277:OCO262280 OMK262277:OMK262280 OWG262277:OWG262280 PGC262277:PGC262280 PPY262277:PPY262280 PZU262277:PZU262280 QJQ262277:QJQ262280 QTM262277:QTM262280 RDI262277:RDI262280 RNE262277:RNE262280 RXA262277:RXA262280 SGW262277:SGW262280 SQS262277:SQS262280 TAO262277:TAO262280 TKK262277:TKK262280 TUG262277:TUG262280 UEC262277:UEC262280 UNY262277:UNY262280 UXU262277:UXU262280 VHQ262277:VHQ262280 VRM262277:VRM262280 WBI262277:WBI262280 WLE262277:WLE262280 WVA262277:WVA262280 K327813:K327816 IO327813:IO327816 SK327813:SK327816 ACG327813:ACG327816 AMC327813:AMC327816 AVY327813:AVY327816 BFU327813:BFU327816 BPQ327813:BPQ327816 BZM327813:BZM327816 CJI327813:CJI327816 CTE327813:CTE327816 DDA327813:DDA327816 DMW327813:DMW327816 DWS327813:DWS327816 EGO327813:EGO327816 EQK327813:EQK327816 FAG327813:FAG327816 FKC327813:FKC327816 FTY327813:FTY327816 GDU327813:GDU327816 GNQ327813:GNQ327816 GXM327813:GXM327816 HHI327813:HHI327816 HRE327813:HRE327816 IBA327813:IBA327816 IKW327813:IKW327816 IUS327813:IUS327816 JEO327813:JEO327816 JOK327813:JOK327816 JYG327813:JYG327816 KIC327813:KIC327816 KRY327813:KRY327816 LBU327813:LBU327816 LLQ327813:LLQ327816 LVM327813:LVM327816 MFI327813:MFI327816 MPE327813:MPE327816 MZA327813:MZA327816 NIW327813:NIW327816 NSS327813:NSS327816 OCO327813:OCO327816 OMK327813:OMK327816 OWG327813:OWG327816 PGC327813:PGC327816 PPY327813:PPY327816 PZU327813:PZU327816 QJQ327813:QJQ327816 QTM327813:QTM327816 RDI327813:RDI327816 RNE327813:RNE327816 RXA327813:RXA327816 SGW327813:SGW327816 SQS327813:SQS327816 TAO327813:TAO327816 TKK327813:TKK327816 TUG327813:TUG327816 UEC327813:UEC327816 UNY327813:UNY327816 UXU327813:UXU327816 VHQ327813:VHQ327816 VRM327813:VRM327816 WBI327813:WBI327816 WLE327813:WLE327816 WVA327813:WVA327816 K393349:K393352 IO393349:IO393352 SK393349:SK393352 ACG393349:ACG393352 AMC393349:AMC393352 AVY393349:AVY393352 BFU393349:BFU393352 BPQ393349:BPQ393352 BZM393349:BZM393352 CJI393349:CJI393352 CTE393349:CTE393352 DDA393349:DDA393352 DMW393349:DMW393352 DWS393349:DWS393352 EGO393349:EGO393352 EQK393349:EQK393352 FAG393349:FAG393352 FKC393349:FKC393352 FTY393349:FTY393352 GDU393349:GDU393352 GNQ393349:GNQ393352 GXM393349:GXM393352 HHI393349:HHI393352 HRE393349:HRE393352 IBA393349:IBA393352 IKW393349:IKW393352 IUS393349:IUS393352 JEO393349:JEO393352 JOK393349:JOK393352 JYG393349:JYG393352 KIC393349:KIC393352 KRY393349:KRY393352 LBU393349:LBU393352 LLQ393349:LLQ393352 LVM393349:LVM393352 MFI393349:MFI393352 MPE393349:MPE393352 MZA393349:MZA393352 NIW393349:NIW393352 NSS393349:NSS393352 OCO393349:OCO393352 OMK393349:OMK393352 OWG393349:OWG393352 PGC393349:PGC393352 PPY393349:PPY393352 PZU393349:PZU393352 QJQ393349:QJQ393352 QTM393349:QTM393352 RDI393349:RDI393352 RNE393349:RNE393352 RXA393349:RXA393352 SGW393349:SGW393352 SQS393349:SQS393352 TAO393349:TAO393352 TKK393349:TKK393352 TUG393349:TUG393352 UEC393349:UEC393352 UNY393349:UNY393352 UXU393349:UXU393352 VHQ393349:VHQ393352 VRM393349:VRM393352 WBI393349:WBI393352 WLE393349:WLE393352 WVA393349:WVA393352 K458885:K458888 IO458885:IO458888 SK458885:SK458888 ACG458885:ACG458888 AMC458885:AMC458888 AVY458885:AVY458888 BFU458885:BFU458888 BPQ458885:BPQ458888 BZM458885:BZM458888 CJI458885:CJI458888 CTE458885:CTE458888 DDA458885:DDA458888 DMW458885:DMW458888 DWS458885:DWS458888 EGO458885:EGO458888 EQK458885:EQK458888 FAG458885:FAG458888 FKC458885:FKC458888 FTY458885:FTY458888 GDU458885:GDU458888 GNQ458885:GNQ458888 GXM458885:GXM458888 HHI458885:HHI458888 HRE458885:HRE458888 IBA458885:IBA458888 IKW458885:IKW458888 IUS458885:IUS458888 JEO458885:JEO458888 JOK458885:JOK458888 JYG458885:JYG458888 KIC458885:KIC458888 KRY458885:KRY458888 LBU458885:LBU458888 LLQ458885:LLQ458888 LVM458885:LVM458888 MFI458885:MFI458888 MPE458885:MPE458888 MZA458885:MZA458888 NIW458885:NIW458888 NSS458885:NSS458888 OCO458885:OCO458888 OMK458885:OMK458888 OWG458885:OWG458888 PGC458885:PGC458888 PPY458885:PPY458888 PZU458885:PZU458888 QJQ458885:QJQ458888 QTM458885:QTM458888 RDI458885:RDI458888 RNE458885:RNE458888 RXA458885:RXA458888 SGW458885:SGW458888 SQS458885:SQS458888 TAO458885:TAO458888 TKK458885:TKK458888 TUG458885:TUG458888 UEC458885:UEC458888 UNY458885:UNY458888 UXU458885:UXU458888 VHQ458885:VHQ458888 VRM458885:VRM458888 WBI458885:WBI458888 WLE458885:WLE458888 WVA458885:WVA458888 K524421:K524424 IO524421:IO524424 SK524421:SK524424 ACG524421:ACG524424 AMC524421:AMC524424 AVY524421:AVY524424 BFU524421:BFU524424 BPQ524421:BPQ524424 BZM524421:BZM524424 CJI524421:CJI524424 CTE524421:CTE524424 DDA524421:DDA524424 DMW524421:DMW524424 DWS524421:DWS524424 EGO524421:EGO524424 EQK524421:EQK524424 FAG524421:FAG524424 FKC524421:FKC524424 FTY524421:FTY524424 GDU524421:GDU524424 GNQ524421:GNQ524424 GXM524421:GXM524424 HHI524421:HHI524424 HRE524421:HRE524424 IBA524421:IBA524424 IKW524421:IKW524424 IUS524421:IUS524424 JEO524421:JEO524424 JOK524421:JOK524424 JYG524421:JYG524424 KIC524421:KIC524424 KRY524421:KRY524424 LBU524421:LBU524424 LLQ524421:LLQ524424 LVM524421:LVM524424 MFI524421:MFI524424 MPE524421:MPE524424 MZA524421:MZA524424 NIW524421:NIW524424 NSS524421:NSS524424 OCO524421:OCO524424 OMK524421:OMK524424 OWG524421:OWG524424 PGC524421:PGC524424 PPY524421:PPY524424 PZU524421:PZU524424 QJQ524421:QJQ524424 QTM524421:QTM524424 RDI524421:RDI524424 RNE524421:RNE524424 RXA524421:RXA524424 SGW524421:SGW524424 SQS524421:SQS524424 TAO524421:TAO524424 TKK524421:TKK524424 TUG524421:TUG524424 UEC524421:UEC524424 UNY524421:UNY524424 UXU524421:UXU524424 VHQ524421:VHQ524424 VRM524421:VRM524424 WBI524421:WBI524424 WLE524421:WLE524424 WVA524421:WVA524424 K589957:K589960 IO589957:IO589960 SK589957:SK589960 ACG589957:ACG589960 AMC589957:AMC589960 AVY589957:AVY589960 BFU589957:BFU589960 BPQ589957:BPQ589960 BZM589957:BZM589960 CJI589957:CJI589960 CTE589957:CTE589960 DDA589957:DDA589960 DMW589957:DMW589960 DWS589957:DWS589960 EGO589957:EGO589960 EQK589957:EQK589960 FAG589957:FAG589960 FKC589957:FKC589960 FTY589957:FTY589960 GDU589957:GDU589960 GNQ589957:GNQ589960 GXM589957:GXM589960 HHI589957:HHI589960 HRE589957:HRE589960 IBA589957:IBA589960 IKW589957:IKW589960 IUS589957:IUS589960 JEO589957:JEO589960 JOK589957:JOK589960 JYG589957:JYG589960 KIC589957:KIC589960 KRY589957:KRY589960 LBU589957:LBU589960 LLQ589957:LLQ589960 LVM589957:LVM589960 MFI589957:MFI589960 MPE589957:MPE589960 MZA589957:MZA589960 NIW589957:NIW589960 NSS589957:NSS589960 OCO589957:OCO589960 OMK589957:OMK589960 OWG589957:OWG589960 PGC589957:PGC589960 PPY589957:PPY589960 PZU589957:PZU589960 QJQ589957:QJQ589960 QTM589957:QTM589960 RDI589957:RDI589960 RNE589957:RNE589960 RXA589957:RXA589960 SGW589957:SGW589960 SQS589957:SQS589960 TAO589957:TAO589960 TKK589957:TKK589960 TUG589957:TUG589960 UEC589957:UEC589960 UNY589957:UNY589960 UXU589957:UXU589960 VHQ589957:VHQ589960 VRM589957:VRM589960 WBI589957:WBI589960 WLE589957:WLE589960 WVA589957:WVA589960 K655493:K655496 IO655493:IO655496 SK655493:SK655496 ACG655493:ACG655496 AMC655493:AMC655496 AVY655493:AVY655496 BFU655493:BFU655496 BPQ655493:BPQ655496 BZM655493:BZM655496 CJI655493:CJI655496 CTE655493:CTE655496 DDA655493:DDA655496 DMW655493:DMW655496 DWS655493:DWS655496 EGO655493:EGO655496 EQK655493:EQK655496 FAG655493:FAG655496 FKC655493:FKC655496 FTY655493:FTY655496 GDU655493:GDU655496 GNQ655493:GNQ655496 GXM655493:GXM655496 HHI655493:HHI655496 HRE655493:HRE655496 IBA655493:IBA655496 IKW655493:IKW655496 IUS655493:IUS655496 JEO655493:JEO655496 JOK655493:JOK655496 JYG655493:JYG655496 KIC655493:KIC655496 KRY655493:KRY655496 LBU655493:LBU655496 LLQ655493:LLQ655496 LVM655493:LVM655496 MFI655493:MFI655496 MPE655493:MPE655496 MZA655493:MZA655496 NIW655493:NIW655496 NSS655493:NSS655496 OCO655493:OCO655496 OMK655493:OMK655496 OWG655493:OWG655496 PGC655493:PGC655496 PPY655493:PPY655496 PZU655493:PZU655496 QJQ655493:QJQ655496 QTM655493:QTM655496 RDI655493:RDI655496 RNE655493:RNE655496 RXA655493:RXA655496 SGW655493:SGW655496 SQS655493:SQS655496 TAO655493:TAO655496 TKK655493:TKK655496 TUG655493:TUG655496 UEC655493:UEC655496 UNY655493:UNY655496 UXU655493:UXU655496 VHQ655493:VHQ655496 VRM655493:VRM655496 WBI655493:WBI655496 WLE655493:WLE655496 WVA655493:WVA655496 K721029:K721032 IO721029:IO721032 SK721029:SK721032 ACG721029:ACG721032 AMC721029:AMC721032 AVY721029:AVY721032 BFU721029:BFU721032 BPQ721029:BPQ721032 BZM721029:BZM721032 CJI721029:CJI721032 CTE721029:CTE721032 DDA721029:DDA721032 DMW721029:DMW721032 DWS721029:DWS721032 EGO721029:EGO721032 EQK721029:EQK721032 FAG721029:FAG721032 FKC721029:FKC721032 FTY721029:FTY721032 GDU721029:GDU721032 GNQ721029:GNQ721032 GXM721029:GXM721032 HHI721029:HHI721032 HRE721029:HRE721032 IBA721029:IBA721032 IKW721029:IKW721032 IUS721029:IUS721032 JEO721029:JEO721032 JOK721029:JOK721032 JYG721029:JYG721032 KIC721029:KIC721032 KRY721029:KRY721032 LBU721029:LBU721032 LLQ721029:LLQ721032 LVM721029:LVM721032 MFI721029:MFI721032 MPE721029:MPE721032 MZA721029:MZA721032 NIW721029:NIW721032 NSS721029:NSS721032 OCO721029:OCO721032 OMK721029:OMK721032 OWG721029:OWG721032 PGC721029:PGC721032 PPY721029:PPY721032 PZU721029:PZU721032 QJQ721029:QJQ721032 QTM721029:QTM721032 RDI721029:RDI721032 RNE721029:RNE721032 RXA721029:RXA721032 SGW721029:SGW721032 SQS721029:SQS721032 TAO721029:TAO721032 TKK721029:TKK721032 TUG721029:TUG721032 UEC721029:UEC721032 UNY721029:UNY721032 UXU721029:UXU721032 VHQ721029:VHQ721032 VRM721029:VRM721032 WBI721029:WBI721032 WLE721029:WLE721032 WVA721029:WVA721032 K786565:K786568 IO786565:IO786568 SK786565:SK786568 ACG786565:ACG786568 AMC786565:AMC786568 AVY786565:AVY786568 BFU786565:BFU786568 BPQ786565:BPQ786568 BZM786565:BZM786568 CJI786565:CJI786568 CTE786565:CTE786568 DDA786565:DDA786568 DMW786565:DMW786568 DWS786565:DWS786568 EGO786565:EGO786568 EQK786565:EQK786568 FAG786565:FAG786568 FKC786565:FKC786568 FTY786565:FTY786568 GDU786565:GDU786568 GNQ786565:GNQ786568 GXM786565:GXM786568 HHI786565:HHI786568 HRE786565:HRE786568 IBA786565:IBA786568 IKW786565:IKW786568 IUS786565:IUS786568 JEO786565:JEO786568 JOK786565:JOK786568 JYG786565:JYG786568 KIC786565:KIC786568 KRY786565:KRY786568 LBU786565:LBU786568 LLQ786565:LLQ786568 LVM786565:LVM786568 MFI786565:MFI786568 MPE786565:MPE786568 MZA786565:MZA786568 NIW786565:NIW786568 NSS786565:NSS786568 OCO786565:OCO786568 OMK786565:OMK786568 OWG786565:OWG786568 PGC786565:PGC786568 PPY786565:PPY786568 PZU786565:PZU786568 QJQ786565:QJQ786568 QTM786565:QTM786568 RDI786565:RDI786568 RNE786565:RNE786568 RXA786565:RXA786568 SGW786565:SGW786568 SQS786565:SQS786568 TAO786565:TAO786568 TKK786565:TKK786568 TUG786565:TUG786568 UEC786565:UEC786568 UNY786565:UNY786568 UXU786565:UXU786568 VHQ786565:VHQ786568 VRM786565:VRM786568 WBI786565:WBI786568 WLE786565:WLE786568 WVA786565:WVA786568 K852101:K852104 IO852101:IO852104 SK852101:SK852104 ACG852101:ACG852104 AMC852101:AMC852104 AVY852101:AVY852104 BFU852101:BFU852104 BPQ852101:BPQ852104 BZM852101:BZM852104 CJI852101:CJI852104 CTE852101:CTE852104 DDA852101:DDA852104 DMW852101:DMW852104 DWS852101:DWS852104 EGO852101:EGO852104 EQK852101:EQK852104 FAG852101:FAG852104 FKC852101:FKC852104 FTY852101:FTY852104 GDU852101:GDU852104 GNQ852101:GNQ852104 GXM852101:GXM852104 HHI852101:HHI852104 HRE852101:HRE852104 IBA852101:IBA852104 IKW852101:IKW852104 IUS852101:IUS852104 JEO852101:JEO852104 JOK852101:JOK852104 JYG852101:JYG852104 KIC852101:KIC852104 KRY852101:KRY852104 LBU852101:LBU852104 LLQ852101:LLQ852104 LVM852101:LVM852104 MFI852101:MFI852104 MPE852101:MPE852104 MZA852101:MZA852104 NIW852101:NIW852104 NSS852101:NSS852104 OCO852101:OCO852104 OMK852101:OMK852104 OWG852101:OWG852104 PGC852101:PGC852104 PPY852101:PPY852104 PZU852101:PZU852104 QJQ852101:QJQ852104 QTM852101:QTM852104 RDI852101:RDI852104 RNE852101:RNE852104 RXA852101:RXA852104 SGW852101:SGW852104 SQS852101:SQS852104 TAO852101:TAO852104 TKK852101:TKK852104 TUG852101:TUG852104 UEC852101:UEC852104 UNY852101:UNY852104 UXU852101:UXU852104 VHQ852101:VHQ852104 VRM852101:VRM852104 WBI852101:WBI852104 WLE852101:WLE852104 WVA852101:WVA852104 K917637:K917640 IO917637:IO917640 SK917637:SK917640 ACG917637:ACG917640 AMC917637:AMC917640 AVY917637:AVY917640 BFU917637:BFU917640 BPQ917637:BPQ917640 BZM917637:BZM917640 CJI917637:CJI917640 CTE917637:CTE917640 DDA917637:DDA917640 DMW917637:DMW917640 DWS917637:DWS917640 EGO917637:EGO917640 EQK917637:EQK917640 FAG917637:FAG917640 FKC917637:FKC917640 FTY917637:FTY917640 GDU917637:GDU917640 GNQ917637:GNQ917640 GXM917637:GXM917640 HHI917637:HHI917640 HRE917637:HRE917640 IBA917637:IBA917640 IKW917637:IKW917640 IUS917637:IUS917640 JEO917637:JEO917640 JOK917637:JOK917640 JYG917637:JYG917640 KIC917637:KIC917640 KRY917637:KRY917640 LBU917637:LBU917640 LLQ917637:LLQ917640 LVM917637:LVM917640 MFI917637:MFI917640 MPE917637:MPE917640 MZA917637:MZA917640 NIW917637:NIW917640 NSS917637:NSS917640 OCO917637:OCO917640 OMK917637:OMK917640 OWG917637:OWG917640 PGC917637:PGC917640 PPY917637:PPY917640 PZU917637:PZU917640 QJQ917637:QJQ917640 QTM917637:QTM917640 RDI917637:RDI917640 RNE917637:RNE917640 RXA917637:RXA917640 SGW917637:SGW917640 SQS917637:SQS917640 TAO917637:TAO917640 TKK917637:TKK917640 TUG917637:TUG917640 UEC917637:UEC917640 UNY917637:UNY917640 UXU917637:UXU917640 VHQ917637:VHQ917640 VRM917637:VRM917640 WBI917637:WBI917640 WLE917637:WLE917640 WVA917637:WVA917640 K983173:K983176 IO983173:IO983176 SK983173:SK983176 ACG983173:ACG983176 AMC983173:AMC983176 AVY983173:AVY983176 BFU983173:BFU983176 BPQ983173:BPQ983176 BZM983173:BZM983176 CJI983173:CJI983176 CTE983173:CTE983176 DDA983173:DDA983176 DMW983173:DMW983176 DWS983173:DWS983176 EGO983173:EGO983176 EQK983173:EQK983176 FAG983173:FAG983176 FKC983173:FKC983176 FTY983173:FTY983176 GDU983173:GDU983176 GNQ983173:GNQ983176 GXM983173:GXM983176 HHI983173:HHI983176 HRE983173:HRE983176 IBA983173:IBA983176 IKW983173:IKW983176 IUS983173:IUS983176 JEO983173:JEO983176 JOK983173:JOK983176 JYG983173:JYG983176 KIC983173:KIC983176 KRY983173:KRY983176 LBU983173:LBU983176 LLQ983173:LLQ983176 LVM983173:LVM983176 MFI983173:MFI983176 MPE983173:MPE983176 MZA983173:MZA983176 NIW983173:NIW983176 NSS983173:NSS983176 OCO983173:OCO983176 OMK983173:OMK983176 OWG983173:OWG983176 PGC983173:PGC983176 PPY983173:PPY983176 PZU983173:PZU983176 QJQ983173:QJQ983176 QTM983173:QTM983176 RDI983173:RDI983176 RNE983173:RNE983176 RXA983173:RXA983176 SGW983173:SGW983176 SQS983173:SQS983176 TAO983173:TAO983176 TKK983173:TKK983176 TUG983173:TUG983176 UEC983173:UEC983176 UNY983173:UNY983176 UXU983173:UXU983176 VHQ983173:VHQ983176 VRM983173:VRM983176 WBI983173:WBI983176 WLE983173:WLE983176 WVA983173:WVA983176 K133:K134 IO133:IO134 SK133:SK134 ACG133:ACG134 AMC133:AMC134 AVY133:AVY134 BFU133:BFU134 BPQ133:BPQ134 BZM133:BZM134 CJI133:CJI134 CTE133:CTE134 DDA133:DDA134 DMW133:DMW134 DWS133:DWS134 EGO133:EGO134 EQK133:EQK134 FAG133:FAG134 FKC133:FKC134 FTY133:FTY134 GDU133:GDU134 GNQ133:GNQ134 GXM133:GXM134 HHI133:HHI134 HRE133:HRE134 IBA133:IBA134 IKW133:IKW134 IUS133:IUS134 JEO133:JEO134 JOK133:JOK134 JYG133:JYG134 KIC133:KIC134 KRY133:KRY134 LBU133:LBU134 LLQ133:LLQ134 LVM133:LVM134 MFI133:MFI134 MPE133:MPE134 MZA133:MZA134 NIW133:NIW134 NSS133:NSS134 OCO133:OCO134 OMK133:OMK134 OWG133:OWG134 PGC133:PGC134 PPY133:PPY134 PZU133:PZU134 QJQ133:QJQ134 QTM133:QTM134 RDI133:RDI134 RNE133:RNE134 RXA133:RXA134 SGW133:SGW134 SQS133:SQS134 TAO133:TAO134 TKK133:TKK134 TUG133:TUG134 UEC133:UEC134 UNY133:UNY134 UXU133:UXU134 VHQ133:VHQ134 VRM133:VRM134 WBI133:WBI134 WLE133:WLE134 WVA133:WVA134 K65645:K65646 IO65645:IO65646 SK65645:SK65646 ACG65645:ACG65646 AMC65645:AMC65646 AVY65645:AVY65646 BFU65645:BFU65646 BPQ65645:BPQ65646 BZM65645:BZM65646 CJI65645:CJI65646 CTE65645:CTE65646 DDA65645:DDA65646 DMW65645:DMW65646 DWS65645:DWS65646 EGO65645:EGO65646 EQK65645:EQK65646 FAG65645:FAG65646 FKC65645:FKC65646 FTY65645:FTY65646 GDU65645:GDU65646 GNQ65645:GNQ65646 GXM65645:GXM65646 HHI65645:HHI65646 HRE65645:HRE65646 IBA65645:IBA65646 IKW65645:IKW65646 IUS65645:IUS65646 JEO65645:JEO65646 JOK65645:JOK65646 JYG65645:JYG65646 KIC65645:KIC65646 KRY65645:KRY65646 LBU65645:LBU65646 LLQ65645:LLQ65646 LVM65645:LVM65646 MFI65645:MFI65646 MPE65645:MPE65646 MZA65645:MZA65646 NIW65645:NIW65646 NSS65645:NSS65646 OCO65645:OCO65646 OMK65645:OMK65646 OWG65645:OWG65646 PGC65645:PGC65646 PPY65645:PPY65646 PZU65645:PZU65646 QJQ65645:QJQ65646 QTM65645:QTM65646 RDI65645:RDI65646 RNE65645:RNE65646 RXA65645:RXA65646 SGW65645:SGW65646 SQS65645:SQS65646 TAO65645:TAO65646 TKK65645:TKK65646 TUG65645:TUG65646 UEC65645:UEC65646 UNY65645:UNY65646 UXU65645:UXU65646 VHQ65645:VHQ65646 VRM65645:VRM65646 WBI65645:WBI65646 WLE65645:WLE65646 WVA65645:WVA65646 K131181:K131182 IO131181:IO131182 SK131181:SK131182 ACG131181:ACG131182 AMC131181:AMC131182 AVY131181:AVY131182 BFU131181:BFU131182 BPQ131181:BPQ131182 BZM131181:BZM131182 CJI131181:CJI131182 CTE131181:CTE131182 DDA131181:DDA131182 DMW131181:DMW131182 DWS131181:DWS131182 EGO131181:EGO131182 EQK131181:EQK131182 FAG131181:FAG131182 FKC131181:FKC131182 FTY131181:FTY131182 GDU131181:GDU131182 GNQ131181:GNQ131182 GXM131181:GXM131182 HHI131181:HHI131182 HRE131181:HRE131182 IBA131181:IBA131182 IKW131181:IKW131182 IUS131181:IUS131182 JEO131181:JEO131182 JOK131181:JOK131182 JYG131181:JYG131182 KIC131181:KIC131182 KRY131181:KRY131182 LBU131181:LBU131182 LLQ131181:LLQ131182 LVM131181:LVM131182 MFI131181:MFI131182 MPE131181:MPE131182 MZA131181:MZA131182 NIW131181:NIW131182 NSS131181:NSS131182 OCO131181:OCO131182 OMK131181:OMK131182 OWG131181:OWG131182 PGC131181:PGC131182 PPY131181:PPY131182 PZU131181:PZU131182 QJQ131181:QJQ131182 QTM131181:QTM131182 RDI131181:RDI131182 RNE131181:RNE131182 RXA131181:RXA131182 SGW131181:SGW131182 SQS131181:SQS131182 TAO131181:TAO131182 TKK131181:TKK131182 TUG131181:TUG131182 UEC131181:UEC131182 UNY131181:UNY131182 UXU131181:UXU131182 VHQ131181:VHQ131182 VRM131181:VRM131182 WBI131181:WBI131182 WLE131181:WLE131182 WVA131181:WVA131182 K196717:K196718 IO196717:IO196718 SK196717:SK196718 ACG196717:ACG196718 AMC196717:AMC196718 AVY196717:AVY196718 BFU196717:BFU196718 BPQ196717:BPQ196718 BZM196717:BZM196718 CJI196717:CJI196718 CTE196717:CTE196718 DDA196717:DDA196718 DMW196717:DMW196718 DWS196717:DWS196718 EGO196717:EGO196718 EQK196717:EQK196718 FAG196717:FAG196718 FKC196717:FKC196718 FTY196717:FTY196718 GDU196717:GDU196718 GNQ196717:GNQ196718 GXM196717:GXM196718 HHI196717:HHI196718 HRE196717:HRE196718 IBA196717:IBA196718 IKW196717:IKW196718 IUS196717:IUS196718 JEO196717:JEO196718 JOK196717:JOK196718 JYG196717:JYG196718 KIC196717:KIC196718 KRY196717:KRY196718 LBU196717:LBU196718 LLQ196717:LLQ196718 LVM196717:LVM196718 MFI196717:MFI196718 MPE196717:MPE196718 MZA196717:MZA196718 NIW196717:NIW196718 NSS196717:NSS196718 OCO196717:OCO196718 OMK196717:OMK196718 OWG196717:OWG196718 PGC196717:PGC196718 PPY196717:PPY196718 PZU196717:PZU196718 QJQ196717:QJQ196718 QTM196717:QTM196718 RDI196717:RDI196718 RNE196717:RNE196718 RXA196717:RXA196718 SGW196717:SGW196718 SQS196717:SQS196718 TAO196717:TAO196718 TKK196717:TKK196718 TUG196717:TUG196718 UEC196717:UEC196718 UNY196717:UNY196718 UXU196717:UXU196718 VHQ196717:VHQ196718 VRM196717:VRM196718 WBI196717:WBI196718 WLE196717:WLE196718 WVA196717:WVA196718 K262253:K262254 IO262253:IO262254 SK262253:SK262254 ACG262253:ACG262254 AMC262253:AMC262254 AVY262253:AVY262254 BFU262253:BFU262254 BPQ262253:BPQ262254 BZM262253:BZM262254 CJI262253:CJI262254 CTE262253:CTE262254 DDA262253:DDA262254 DMW262253:DMW262254 DWS262253:DWS262254 EGO262253:EGO262254 EQK262253:EQK262254 FAG262253:FAG262254 FKC262253:FKC262254 FTY262253:FTY262254 GDU262253:GDU262254 GNQ262253:GNQ262254 GXM262253:GXM262254 HHI262253:HHI262254 HRE262253:HRE262254 IBA262253:IBA262254 IKW262253:IKW262254 IUS262253:IUS262254 JEO262253:JEO262254 JOK262253:JOK262254 JYG262253:JYG262254 KIC262253:KIC262254 KRY262253:KRY262254 LBU262253:LBU262254 LLQ262253:LLQ262254 LVM262253:LVM262254 MFI262253:MFI262254 MPE262253:MPE262254 MZA262253:MZA262254 NIW262253:NIW262254 NSS262253:NSS262254 OCO262253:OCO262254 OMK262253:OMK262254 OWG262253:OWG262254 PGC262253:PGC262254 PPY262253:PPY262254 PZU262253:PZU262254 QJQ262253:QJQ262254 QTM262253:QTM262254 RDI262253:RDI262254 RNE262253:RNE262254 RXA262253:RXA262254 SGW262253:SGW262254 SQS262253:SQS262254 TAO262253:TAO262254 TKK262253:TKK262254 TUG262253:TUG262254 UEC262253:UEC262254 UNY262253:UNY262254 UXU262253:UXU262254 VHQ262253:VHQ262254 VRM262253:VRM262254 WBI262253:WBI262254 WLE262253:WLE262254 WVA262253:WVA262254 K327789:K327790 IO327789:IO327790 SK327789:SK327790 ACG327789:ACG327790 AMC327789:AMC327790 AVY327789:AVY327790 BFU327789:BFU327790 BPQ327789:BPQ327790 BZM327789:BZM327790 CJI327789:CJI327790 CTE327789:CTE327790 DDA327789:DDA327790 DMW327789:DMW327790 DWS327789:DWS327790 EGO327789:EGO327790 EQK327789:EQK327790 FAG327789:FAG327790 FKC327789:FKC327790 FTY327789:FTY327790 GDU327789:GDU327790 GNQ327789:GNQ327790 GXM327789:GXM327790 HHI327789:HHI327790 HRE327789:HRE327790 IBA327789:IBA327790 IKW327789:IKW327790 IUS327789:IUS327790 JEO327789:JEO327790 JOK327789:JOK327790 JYG327789:JYG327790 KIC327789:KIC327790 KRY327789:KRY327790 LBU327789:LBU327790 LLQ327789:LLQ327790 LVM327789:LVM327790 MFI327789:MFI327790 MPE327789:MPE327790 MZA327789:MZA327790 NIW327789:NIW327790 NSS327789:NSS327790 OCO327789:OCO327790 OMK327789:OMK327790 OWG327789:OWG327790 PGC327789:PGC327790 PPY327789:PPY327790 PZU327789:PZU327790 QJQ327789:QJQ327790 QTM327789:QTM327790 RDI327789:RDI327790 RNE327789:RNE327790 RXA327789:RXA327790 SGW327789:SGW327790 SQS327789:SQS327790 TAO327789:TAO327790 TKK327789:TKK327790 TUG327789:TUG327790 UEC327789:UEC327790 UNY327789:UNY327790 UXU327789:UXU327790 VHQ327789:VHQ327790 VRM327789:VRM327790 WBI327789:WBI327790 WLE327789:WLE327790 WVA327789:WVA327790 K393325:K393326 IO393325:IO393326 SK393325:SK393326 ACG393325:ACG393326 AMC393325:AMC393326 AVY393325:AVY393326 BFU393325:BFU393326 BPQ393325:BPQ393326 BZM393325:BZM393326 CJI393325:CJI393326 CTE393325:CTE393326 DDA393325:DDA393326 DMW393325:DMW393326 DWS393325:DWS393326 EGO393325:EGO393326 EQK393325:EQK393326 FAG393325:FAG393326 FKC393325:FKC393326 FTY393325:FTY393326 GDU393325:GDU393326 GNQ393325:GNQ393326 GXM393325:GXM393326 HHI393325:HHI393326 HRE393325:HRE393326 IBA393325:IBA393326 IKW393325:IKW393326 IUS393325:IUS393326 JEO393325:JEO393326 JOK393325:JOK393326 JYG393325:JYG393326 KIC393325:KIC393326 KRY393325:KRY393326 LBU393325:LBU393326 LLQ393325:LLQ393326 LVM393325:LVM393326 MFI393325:MFI393326 MPE393325:MPE393326 MZA393325:MZA393326 NIW393325:NIW393326 NSS393325:NSS393326 OCO393325:OCO393326 OMK393325:OMK393326 OWG393325:OWG393326 PGC393325:PGC393326 PPY393325:PPY393326 PZU393325:PZU393326 QJQ393325:QJQ393326 QTM393325:QTM393326 RDI393325:RDI393326 RNE393325:RNE393326 RXA393325:RXA393326 SGW393325:SGW393326 SQS393325:SQS393326 TAO393325:TAO393326 TKK393325:TKK393326 TUG393325:TUG393326 UEC393325:UEC393326 UNY393325:UNY393326 UXU393325:UXU393326 VHQ393325:VHQ393326 VRM393325:VRM393326 WBI393325:WBI393326 WLE393325:WLE393326 WVA393325:WVA393326 K458861:K458862 IO458861:IO458862 SK458861:SK458862 ACG458861:ACG458862 AMC458861:AMC458862 AVY458861:AVY458862 BFU458861:BFU458862 BPQ458861:BPQ458862 BZM458861:BZM458862 CJI458861:CJI458862 CTE458861:CTE458862 DDA458861:DDA458862 DMW458861:DMW458862 DWS458861:DWS458862 EGO458861:EGO458862 EQK458861:EQK458862 FAG458861:FAG458862 FKC458861:FKC458862 FTY458861:FTY458862 GDU458861:GDU458862 GNQ458861:GNQ458862 GXM458861:GXM458862 HHI458861:HHI458862 HRE458861:HRE458862 IBA458861:IBA458862 IKW458861:IKW458862 IUS458861:IUS458862 JEO458861:JEO458862 JOK458861:JOK458862 JYG458861:JYG458862 KIC458861:KIC458862 KRY458861:KRY458862 LBU458861:LBU458862 LLQ458861:LLQ458862 LVM458861:LVM458862 MFI458861:MFI458862 MPE458861:MPE458862 MZA458861:MZA458862 NIW458861:NIW458862 NSS458861:NSS458862 OCO458861:OCO458862 OMK458861:OMK458862 OWG458861:OWG458862 PGC458861:PGC458862 PPY458861:PPY458862 PZU458861:PZU458862 QJQ458861:QJQ458862 QTM458861:QTM458862 RDI458861:RDI458862 RNE458861:RNE458862 RXA458861:RXA458862 SGW458861:SGW458862 SQS458861:SQS458862 TAO458861:TAO458862 TKK458861:TKK458862 TUG458861:TUG458862 UEC458861:UEC458862 UNY458861:UNY458862 UXU458861:UXU458862 VHQ458861:VHQ458862 VRM458861:VRM458862 WBI458861:WBI458862 WLE458861:WLE458862 WVA458861:WVA458862 K524397:K524398 IO524397:IO524398 SK524397:SK524398 ACG524397:ACG524398 AMC524397:AMC524398 AVY524397:AVY524398 BFU524397:BFU524398 BPQ524397:BPQ524398 BZM524397:BZM524398 CJI524397:CJI524398 CTE524397:CTE524398 DDA524397:DDA524398 DMW524397:DMW524398 DWS524397:DWS524398 EGO524397:EGO524398 EQK524397:EQK524398 FAG524397:FAG524398 FKC524397:FKC524398 FTY524397:FTY524398 GDU524397:GDU524398 GNQ524397:GNQ524398 GXM524397:GXM524398 HHI524397:HHI524398 HRE524397:HRE524398 IBA524397:IBA524398 IKW524397:IKW524398 IUS524397:IUS524398 JEO524397:JEO524398 JOK524397:JOK524398 JYG524397:JYG524398 KIC524397:KIC524398 KRY524397:KRY524398 LBU524397:LBU524398 LLQ524397:LLQ524398 LVM524397:LVM524398 MFI524397:MFI524398 MPE524397:MPE524398 MZA524397:MZA524398 NIW524397:NIW524398 NSS524397:NSS524398 OCO524397:OCO524398 OMK524397:OMK524398 OWG524397:OWG524398 PGC524397:PGC524398 PPY524397:PPY524398 PZU524397:PZU524398 QJQ524397:QJQ524398 QTM524397:QTM524398 RDI524397:RDI524398 RNE524397:RNE524398 RXA524397:RXA524398 SGW524397:SGW524398 SQS524397:SQS524398 TAO524397:TAO524398 TKK524397:TKK524398 TUG524397:TUG524398 UEC524397:UEC524398 UNY524397:UNY524398 UXU524397:UXU524398 VHQ524397:VHQ524398 VRM524397:VRM524398 WBI524397:WBI524398 WLE524397:WLE524398 WVA524397:WVA524398 K589933:K589934 IO589933:IO589934 SK589933:SK589934 ACG589933:ACG589934 AMC589933:AMC589934 AVY589933:AVY589934 BFU589933:BFU589934 BPQ589933:BPQ589934 BZM589933:BZM589934 CJI589933:CJI589934 CTE589933:CTE589934 DDA589933:DDA589934 DMW589933:DMW589934 DWS589933:DWS589934 EGO589933:EGO589934 EQK589933:EQK589934 FAG589933:FAG589934 FKC589933:FKC589934 FTY589933:FTY589934 GDU589933:GDU589934 GNQ589933:GNQ589934 GXM589933:GXM589934 HHI589933:HHI589934 HRE589933:HRE589934 IBA589933:IBA589934 IKW589933:IKW589934 IUS589933:IUS589934 JEO589933:JEO589934 JOK589933:JOK589934 JYG589933:JYG589934 KIC589933:KIC589934 KRY589933:KRY589934 LBU589933:LBU589934 LLQ589933:LLQ589934 LVM589933:LVM589934 MFI589933:MFI589934 MPE589933:MPE589934 MZA589933:MZA589934 NIW589933:NIW589934 NSS589933:NSS589934 OCO589933:OCO589934 OMK589933:OMK589934 OWG589933:OWG589934 PGC589933:PGC589934 PPY589933:PPY589934 PZU589933:PZU589934 QJQ589933:QJQ589934 QTM589933:QTM589934 RDI589933:RDI589934 RNE589933:RNE589934 RXA589933:RXA589934 SGW589933:SGW589934 SQS589933:SQS589934 TAO589933:TAO589934 TKK589933:TKK589934 TUG589933:TUG589934 UEC589933:UEC589934 UNY589933:UNY589934 UXU589933:UXU589934 VHQ589933:VHQ589934 VRM589933:VRM589934 WBI589933:WBI589934 WLE589933:WLE589934 WVA589933:WVA589934 K655469:K655470 IO655469:IO655470 SK655469:SK655470 ACG655469:ACG655470 AMC655469:AMC655470 AVY655469:AVY655470 BFU655469:BFU655470 BPQ655469:BPQ655470 BZM655469:BZM655470 CJI655469:CJI655470 CTE655469:CTE655470 DDA655469:DDA655470 DMW655469:DMW655470 DWS655469:DWS655470 EGO655469:EGO655470 EQK655469:EQK655470 FAG655469:FAG655470 FKC655469:FKC655470 FTY655469:FTY655470 GDU655469:GDU655470 GNQ655469:GNQ655470 GXM655469:GXM655470 HHI655469:HHI655470 HRE655469:HRE655470 IBA655469:IBA655470 IKW655469:IKW655470 IUS655469:IUS655470 JEO655469:JEO655470 JOK655469:JOK655470 JYG655469:JYG655470 KIC655469:KIC655470 KRY655469:KRY655470 LBU655469:LBU655470 LLQ655469:LLQ655470 LVM655469:LVM655470 MFI655469:MFI655470 MPE655469:MPE655470 MZA655469:MZA655470 NIW655469:NIW655470 NSS655469:NSS655470 OCO655469:OCO655470 OMK655469:OMK655470 OWG655469:OWG655470 PGC655469:PGC655470 PPY655469:PPY655470 PZU655469:PZU655470 QJQ655469:QJQ655470 QTM655469:QTM655470 RDI655469:RDI655470 RNE655469:RNE655470 RXA655469:RXA655470 SGW655469:SGW655470 SQS655469:SQS655470 TAO655469:TAO655470 TKK655469:TKK655470 TUG655469:TUG655470 UEC655469:UEC655470 UNY655469:UNY655470 UXU655469:UXU655470 VHQ655469:VHQ655470 VRM655469:VRM655470 WBI655469:WBI655470 WLE655469:WLE655470 WVA655469:WVA655470 K721005:K721006 IO721005:IO721006 SK721005:SK721006 ACG721005:ACG721006 AMC721005:AMC721006 AVY721005:AVY721006 BFU721005:BFU721006 BPQ721005:BPQ721006 BZM721005:BZM721006 CJI721005:CJI721006 CTE721005:CTE721006 DDA721005:DDA721006 DMW721005:DMW721006 DWS721005:DWS721006 EGO721005:EGO721006 EQK721005:EQK721006 FAG721005:FAG721006 FKC721005:FKC721006 FTY721005:FTY721006 GDU721005:GDU721006 GNQ721005:GNQ721006 GXM721005:GXM721006 HHI721005:HHI721006 HRE721005:HRE721006 IBA721005:IBA721006 IKW721005:IKW721006 IUS721005:IUS721006 JEO721005:JEO721006 JOK721005:JOK721006 JYG721005:JYG721006 KIC721005:KIC721006 KRY721005:KRY721006 LBU721005:LBU721006 LLQ721005:LLQ721006 LVM721005:LVM721006 MFI721005:MFI721006 MPE721005:MPE721006 MZA721005:MZA721006 NIW721005:NIW721006 NSS721005:NSS721006 OCO721005:OCO721006 OMK721005:OMK721006 OWG721005:OWG721006 PGC721005:PGC721006 PPY721005:PPY721006 PZU721005:PZU721006 QJQ721005:QJQ721006 QTM721005:QTM721006 RDI721005:RDI721006 RNE721005:RNE721006 RXA721005:RXA721006 SGW721005:SGW721006 SQS721005:SQS721006 TAO721005:TAO721006 TKK721005:TKK721006 TUG721005:TUG721006 UEC721005:UEC721006 UNY721005:UNY721006 UXU721005:UXU721006 VHQ721005:VHQ721006 VRM721005:VRM721006 WBI721005:WBI721006 WLE721005:WLE721006 WVA721005:WVA721006 K786541:K786542 IO786541:IO786542 SK786541:SK786542 ACG786541:ACG786542 AMC786541:AMC786542 AVY786541:AVY786542 BFU786541:BFU786542 BPQ786541:BPQ786542 BZM786541:BZM786542 CJI786541:CJI786542 CTE786541:CTE786542 DDA786541:DDA786542 DMW786541:DMW786542 DWS786541:DWS786542 EGO786541:EGO786542 EQK786541:EQK786542 FAG786541:FAG786542 FKC786541:FKC786542 FTY786541:FTY786542 GDU786541:GDU786542 GNQ786541:GNQ786542 GXM786541:GXM786542 HHI786541:HHI786542 HRE786541:HRE786542 IBA786541:IBA786542 IKW786541:IKW786542 IUS786541:IUS786542 JEO786541:JEO786542 JOK786541:JOK786542 JYG786541:JYG786542 KIC786541:KIC786542 KRY786541:KRY786542 LBU786541:LBU786542 LLQ786541:LLQ786542 LVM786541:LVM786542 MFI786541:MFI786542 MPE786541:MPE786542 MZA786541:MZA786542 NIW786541:NIW786542 NSS786541:NSS786542 OCO786541:OCO786542 OMK786541:OMK786542 OWG786541:OWG786542 PGC786541:PGC786542 PPY786541:PPY786542 PZU786541:PZU786542 QJQ786541:QJQ786542 QTM786541:QTM786542 RDI786541:RDI786542 RNE786541:RNE786542 RXA786541:RXA786542 SGW786541:SGW786542 SQS786541:SQS786542 TAO786541:TAO786542 TKK786541:TKK786542 TUG786541:TUG786542 UEC786541:UEC786542 UNY786541:UNY786542 UXU786541:UXU786542 VHQ786541:VHQ786542 VRM786541:VRM786542 WBI786541:WBI786542 WLE786541:WLE786542 WVA786541:WVA786542 K852077:K852078 IO852077:IO852078 SK852077:SK852078 ACG852077:ACG852078 AMC852077:AMC852078 AVY852077:AVY852078 BFU852077:BFU852078 BPQ852077:BPQ852078 BZM852077:BZM852078 CJI852077:CJI852078 CTE852077:CTE852078 DDA852077:DDA852078 DMW852077:DMW852078 DWS852077:DWS852078 EGO852077:EGO852078 EQK852077:EQK852078 FAG852077:FAG852078 FKC852077:FKC852078 FTY852077:FTY852078 GDU852077:GDU852078 GNQ852077:GNQ852078 GXM852077:GXM852078 HHI852077:HHI852078 HRE852077:HRE852078 IBA852077:IBA852078 IKW852077:IKW852078 IUS852077:IUS852078 JEO852077:JEO852078 JOK852077:JOK852078 JYG852077:JYG852078 KIC852077:KIC852078 KRY852077:KRY852078 LBU852077:LBU852078 LLQ852077:LLQ852078 LVM852077:LVM852078 MFI852077:MFI852078 MPE852077:MPE852078 MZA852077:MZA852078 NIW852077:NIW852078 NSS852077:NSS852078 OCO852077:OCO852078 OMK852077:OMK852078 OWG852077:OWG852078 PGC852077:PGC852078 PPY852077:PPY852078 PZU852077:PZU852078 QJQ852077:QJQ852078 QTM852077:QTM852078 RDI852077:RDI852078 RNE852077:RNE852078 RXA852077:RXA852078 SGW852077:SGW852078 SQS852077:SQS852078 TAO852077:TAO852078 TKK852077:TKK852078 TUG852077:TUG852078 UEC852077:UEC852078 UNY852077:UNY852078 UXU852077:UXU852078 VHQ852077:VHQ852078 VRM852077:VRM852078 WBI852077:WBI852078 WLE852077:WLE852078 WVA852077:WVA852078 K917613:K917614 IO917613:IO917614 SK917613:SK917614 ACG917613:ACG917614 AMC917613:AMC917614 AVY917613:AVY917614 BFU917613:BFU917614 BPQ917613:BPQ917614 BZM917613:BZM917614 CJI917613:CJI917614 CTE917613:CTE917614 DDA917613:DDA917614 DMW917613:DMW917614 DWS917613:DWS917614 EGO917613:EGO917614 EQK917613:EQK917614 FAG917613:FAG917614 FKC917613:FKC917614 FTY917613:FTY917614 GDU917613:GDU917614 GNQ917613:GNQ917614 GXM917613:GXM917614 HHI917613:HHI917614 HRE917613:HRE917614 IBA917613:IBA917614 IKW917613:IKW917614 IUS917613:IUS917614 JEO917613:JEO917614 JOK917613:JOK917614 JYG917613:JYG917614 KIC917613:KIC917614 KRY917613:KRY917614 LBU917613:LBU917614 LLQ917613:LLQ917614 LVM917613:LVM917614 MFI917613:MFI917614 MPE917613:MPE917614 MZA917613:MZA917614 NIW917613:NIW917614 NSS917613:NSS917614 OCO917613:OCO917614 OMK917613:OMK917614 OWG917613:OWG917614 PGC917613:PGC917614 PPY917613:PPY917614 PZU917613:PZU917614 QJQ917613:QJQ917614 QTM917613:QTM917614 RDI917613:RDI917614 RNE917613:RNE917614 RXA917613:RXA917614 SGW917613:SGW917614 SQS917613:SQS917614 TAO917613:TAO917614 TKK917613:TKK917614 TUG917613:TUG917614 UEC917613:UEC917614 UNY917613:UNY917614 UXU917613:UXU917614 VHQ917613:VHQ917614 VRM917613:VRM917614 WBI917613:WBI917614 WLE917613:WLE917614 WVA917613:WVA917614 K983149:K983150 IO983149:IO983150 SK983149:SK983150 ACG983149:ACG983150 AMC983149:AMC983150 AVY983149:AVY983150 BFU983149:BFU983150 BPQ983149:BPQ983150 BZM983149:BZM983150 CJI983149:CJI983150 CTE983149:CTE983150 DDA983149:DDA983150 DMW983149:DMW983150 DWS983149:DWS983150 EGO983149:EGO983150 EQK983149:EQK983150 FAG983149:FAG983150 FKC983149:FKC983150 FTY983149:FTY983150 GDU983149:GDU983150 GNQ983149:GNQ983150 GXM983149:GXM983150 HHI983149:HHI983150 HRE983149:HRE983150 IBA983149:IBA983150 IKW983149:IKW983150 IUS983149:IUS983150 JEO983149:JEO983150 JOK983149:JOK983150 JYG983149:JYG983150 KIC983149:KIC983150 KRY983149:KRY983150 LBU983149:LBU983150 LLQ983149:LLQ983150 LVM983149:LVM983150 MFI983149:MFI983150 MPE983149:MPE983150 MZA983149:MZA983150 NIW983149:NIW983150 NSS983149:NSS983150 OCO983149:OCO983150 OMK983149:OMK983150 OWG983149:OWG983150 PGC983149:PGC983150 PPY983149:PPY983150 PZU983149:PZU983150 QJQ983149:QJQ983150 QTM983149:QTM983150 RDI983149:RDI983150 RNE983149:RNE983150 RXA983149:RXA983150 SGW983149:SGW983150 SQS983149:SQS983150 TAO983149:TAO983150 TKK983149:TKK983150 TUG983149:TUG983150 UEC983149:UEC983150 UNY983149:UNY983150 UXU983149:UXU983150 VHQ983149:VHQ983150 VRM983149:VRM983150 WBI983149:WBI983150 WLE983149:WLE983150 WVA983149:WVA983150 K163:K167 IO163:IO167 SK163:SK167 ACG163:ACG167 AMC163:AMC167 AVY163:AVY167 BFU163:BFU167 BPQ163:BPQ167 BZM163:BZM167 CJI163:CJI167 CTE163:CTE167 DDA163:DDA167 DMW163:DMW167 DWS163:DWS167 EGO163:EGO167 EQK163:EQK167 FAG163:FAG167 FKC163:FKC167 FTY163:FTY167 GDU163:GDU167 GNQ163:GNQ167 GXM163:GXM167 HHI163:HHI167 HRE163:HRE167 IBA163:IBA167 IKW163:IKW167 IUS163:IUS167 JEO163:JEO167 JOK163:JOK167 JYG163:JYG167 KIC163:KIC167 KRY163:KRY167 LBU163:LBU167 LLQ163:LLQ167 LVM163:LVM167 MFI163:MFI167 MPE163:MPE167 MZA163:MZA167 NIW163:NIW167 NSS163:NSS167 OCO163:OCO167 OMK163:OMK167 OWG163:OWG167 PGC163:PGC167 PPY163:PPY167 PZU163:PZU167 QJQ163:QJQ167 QTM163:QTM167 RDI163:RDI167 RNE163:RNE167 RXA163:RXA167 SGW163:SGW167 SQS163:SQS167 TAO163:TAO167 TKK163:TKK167 TUG163:TUG167 UEC163:UEC167 UNY163:UNY167 UXU163:UXU167 VHQ163:VHQ167 VRM163:VRM167 WBI163:WBI167 WLE163:WLE167 WVA163:WVA167 K65675:K65679 IO65675:IO65679 SK65675:SK65679 ACG65675:ACG65679 AMC65675:AMC65679 AVY65675:AVY65679 BFU65675:BFU65679 BPQ65675:BPQ65679 BZM65675:BZM65679 CJI65675:CJI65679 CTE65675:CTE65679 DDA65675:DDA65679 DMW65675:DMW65679 DWS65675:DWS65679 EGO65675:EGO65679 EQK65675:EQK65679 FAG65675:FAG65679 FKC65675:FKC65679 FTY65675:FTY65679 GDU65675:GDU65679 GNQ65675:GNQ65679 GXM65675:GXM65679 HHI65675:HHI65679 HRE65675:HRE65679 IBA65675:IBA65679 IKW65675:IKW65679 IUS65675:IUS65679 JEO65675:JEO65679 JOK65675:JOK65679 JYG65675:JYG65679 KIC65675:KIC65679 KRY65675:KRY65679 LBU65675:LBU65679 LLQ65675:LLQ65679 LVM65675:LVM65679 MFI65675:MFI65679 MPE65675:MPE65679 MZA65675:MZA65679 NIW65675:NIW65679 NSS65675:NSS65679 OCO65675:OCO65679 OMK65675:OMK65679 OWG65675:OWG65679 PGC65675:PGC65679 PPY65675:PPY65679 PZU65675:PZU65679 QJQ65675:QJQ65679 QTM65675:QTM65679 RDI65675:RDI65679 RNE65675:RNE65679 RXA65675:RXA65679 SGW65675:SGW65679 SQS65675:SQS65679 TAO65675:TAO65679 TKK65675:TKK65679 TUG65675:TUG65679 UEC65675:UEC65679 UNY65675:UNY65679 UXU65675:UXU65679 VHQ65675:VHQ65679 VRM65675:VRM65679 WBI65675:WBI65679 WLE65675:WLE65679 WVA65675:WVA65679 K131211:K131215 IO131211:IO131215 SK131211:SK131215 ACG131211:ACG131215 AMC131211:AMC131215 AVY131211:AVY131215 BFU131211:BFU131215 BPQ131211:BPQ131215 BZM131211:BZM131215 CJI131211:CJI131215 CTE131211:CTE131215 DDA131211:DDA131215 DMW131211:DMW131215 DWS131211:DWS131215 EGO131211:EGO131215 EQK131211:EQK131215 FAG131211:FAG131215 FKC131211:FKC131215 FTY131211:FTY131215 GDU131211:GDU131215 GNQ131211:GNQ131215 GXM131211:GXM131215 HHI131211:HHI131215 HRE131211:HRE131215 IBA131211:IBA131215 IKW131211:IKW131215 IUS131211:IUS131215 JEO131211:JEO131215 JOK131211:JOK131215 JYG131211:JYG131215 KIC131211:KIC131215 KRY131211:KRY131215 LBU131211:LBU131215 LLQ131211:LLQ131215 LVM131211:LVM131215 MFI131211:MFI131215 MPE131211:MPE131215 MZA131211:MZA131215 NIW131211:NIW131215 NSS131211:NSS131215 OCO131211:OCO131215 OMK131211:OMK131215 OWG131211:OWG131215 PGC131211:PGC131215 PPY131211:PPY131215 PZU131211:PZU131215 QJQ131211:QJQ131215 QTM131211:QTM131215 RDI131211:RDI131215 RNE131211:RNE131215 RXA131211:RXA131215 SGW131211:SGW131215 SQS131211:SQS131215 TAO131211:TAO131215 TKK131211:TKK131215 TUG131211:TUG131215 UEC131211:UEC131215 UNY131211:UNY131215 UXU131211:UXU131215 VHQ131211:VHQ131215 VRM131211:VRM131215 WBI131211:WBI131215 WLE131211:WLE131215 WVA131211:WVA131215 K196747:K196751 IO196747:IO196751 SK196747:SK196751 ACG196747:ACG196751 AMC196747:AMC196751 AVY196747:AVY196751 BFU196747:BFU196751 BPQ196747:BPQ196751 BZM196747:BZM196751 CJI196747:CJI196751 CTE196747:CTE196751 DDA196747:DDA196751 DMW196747:DMW196751 DWS196747:DWS196751 EGO196747:EGO196751 EQK196747:EQK196751 FAG196747:FAG196751 FKC196747:FKC196751 FTY196747:FTY196751 GDU196747:GDU196751 GNQ196747:GNQ196751 GXM196747:GXM196751 HHI196747:HHI196751 HRE196747:HRE196751 IBA196747:IBA196751 IKW196747:IKW196751 IUS196747:IUS196751 JEO196747:JEO196751 JOK196747:JOK196751 JYG196747:JYG196751 KIC196747:KIC196751 KRY196747:KRY196751 LBU196747:LBU196751 LLQ196747:LLQ196751 LVM196747:LVM196751 MFI196747:MFI196751 MPE196747:MPE196751 MZA196747:MZA196751 NIW196747:NIW196751 NSS196747:NSS196751 OCO196747:OCO196751 OMK196747:OMK196751 OWG196747:OWG196751 PGC196747:PGC196751 PPY196747:PPY196751 PZU196747:PZU196751 QJQ196747:QJQ196751 QTM196747:QTM196751 RDI196747:RDI196751 RNE196747:RNE196751 RXA196747:RXA196751 SGW196747:SGW196751 SQS196747:SQS196751 TAO196747:TAO196751 TKK196747:TKK196751 TUG196747:TUG196751 UEC196747:UEC196751 UNY196747:UNY196751 UXU196747:UXU196751 VHQ196747:VHQ196751 VRM196747:VRM196751 WBI196747:WBI196751 WLE196747:WLE196751 WVA196747:WVA196751 K262283:K262287 IO262283:IO262287 SK262283:SK262287 ACG262283:ACG262287 AMC262283:AMC262287 AVY262283:AVY262287 BFU262283:BFU262287 BPQ262283:BPQ262287 BZM262283:BZM262287 CJI262283:CJI262287 CTE262283:CTE262287 DDA262283:DDA262287 DMW262283:DMW262287 DWS262283:DWS262287 EGO262283:EGO262287 EQK262283:EQK262287 FAG262283:FAG262287 FKC262283:FKC262287 FTY262283:FTY262287 GDU262283:GDU262287 GNQ262283:GNQ262287 GXM262283:GXM262287 HHI262283:HHI262287 HRE262283:HRE262287 IBA262283:IBA262287 IKW262283:IKW262287 IUS262283:IUS262287 JEO262283:JEO262287 JOK262283:JOK262287 JYG262283:JYG262287 KIC262283:KIC262287 KRY262283:KRY262287 LBU262283:LBU262287 LLQ262283:LLQ262287 LVM262283:LVM262287 MFI262283:MFI262287 MPE262283:MPE262287 MZA262283:MZA262287 NIW262283:NIW262287 NSS262283:NSS262287 OCO262283:OCO262287 OMK262283:OMK262287 OWG262283:OWG262287 PGC262283:PGC262287 PPY262283:PPY262287 PZU262283:PZU262287 QJQ262283:QJQ262287 QTM262283:QTM262287 RDI262283:RDI262287 RNE262283:RNE262287 RXA262283:RXA262287 SGW262283:SGW262287 SQS262283:SQS262287 TAO262283:TAO262287 TKK262283:TKK262287 TUG262283:TUG262287 UEC262283:UEC262287 UNY262283:UNY262287 UXU262283:UXU262287 VHQ262283:VHQ262287 VRM262283:VRM262287 WBI262283:WBI262287 WLE262283:WLE262287 WVA262283:WVA262287 K327819:K327823 IO327819:IO327823 SK327819:SK327823 ACG327819:ACG327823 AMC327819:AMC327823 AVY327819:AVY327823 BFU327819:BFU327823 BPQ327819:BPQ327823 BZM327819:BZM327823 CJI327819:CJI327823 CTE327819:CTE327823 DDA327819:DDA327823 DMW327819:DMW327823 DWS327819:DWS327823 EGO327819:EGO327823 EQK327819:EQK327823 FAG327819:FAG327823 FKC327819:FKC327823 FTY327819:FTY327823 GDU327819:GDU327823 GNQ327819:GNQ327823 GXM327819:GXM327823 HHI327819:HHI327823 HRE327819:HRE327823 IBA327819:IBA327823 IKW327819:IKW327823 IUS327819:IUS327823 JEO327819:JEO327823 JOK327819:JOK327823 JYG327819:JYG327823 KIC327819:KIC327823 KRY327819:KRY327823 LBU327819:LBU327823 LLQ327819:LLQ327823 LVM327819:LVM327823 MFI327819:MFI327823 MPE327819:MPE327823 MZA327819:MZA327823 NIW327819:NIW327823 NSS327819:NSS327823 OCO327819:OCO327823 OMK327819:OMK327823 OWG327819:OWG327823 PGC327819:PGC327823 PPY327819:PPY327823 PZU327819:PZU327823 QJQ327819:QJQ327823 QTM327819:QTM327823 RDI327819:RDI327823 RNE327819:RNE327823 RXA327819:RXA327823 SGW327819:SGW327823 SQS327819:SQS327823 TAO327819:TAO327823 TKK327819:TKK327823 TUG327819:TUG327823 UEC327819:UEC327823 UNY327819:UNY327823 UXU327819:UXU327823 VHQ327819:VHQ327823 VRM327819:VRM327823 WBI327819:WBI327823 WLE327819:WLE327823 WVA327819:WVA327823 K393355:K393359 IO393355:IO393359 SK393355:SK393359 ACG393355:ACG393359 AMC393355:AMC393359 AVY393355:AVY393359 BFU393355:BFU393359 BPQ393355:BPQ393359 BZM393355:BZM393359 CJI393355:CJI393359 CTE393355:CTE393359 DDA393355:DDA393359 DMW393355:DMW393359 DWS393355:DWS393359 EGO393355:EGO393359 EQK393355:EQK393359 FAG393355:FAG393359 FKC393355:FKC393359 FTY393355:FTY393359 GDU393355:GDU393359 GNQ393355:GNQ393359 GXM393355:GXM393359 HHI393355:HHI393359 HRE393355:HRE393359 IBA393355:IBA393359 IKW393355:IKW393359 IUS393355:IUS393359 JEO393355:JEO393359 JOK393355:JOK393359 JYG393355:JYG393359 KIC393355:KIC393359 KRY393355:KRY393359 LBU393355:LBU393359 LLQ393355:LLQ393359 LVM393355:LVM393359 MFI393355:MFI393359 MPE393355:MPE393359 MZA393355:MZA393359 NIW393355:NIW393359 NSS393355:NSS393359 OCO393355:OCO393359 OMK393355:OMK393359 OWG393355:OWG393359 PGC393355:PGC393359 PPY393355:PPY393359 PZU393355:PZU393359 QJQ393355:QJQ393359 QTM393355:QTM393359 RDI393355:RDI393359 RNE393355:RNE393359 RXA393355:RXA393359 SGW393355:SGW393359 SQS393355:SQS393359 TAO393355:TAO393359 TKK393355:TKK393359 TUG393355:TUG393359 UEC393355:UEC393359 UNY393355:UNY393359 UXU393355:UXU393359 VHQ393355:VHQ393359 VRM393355:VRM393359 WBI393355:WBI393359 WLE393355:WLE393359 WVA393355:WVA393359 K458891:K458895 IO458891:IO458895 SK458891:SK458895 ACG458891:ACG458895 AMC458891:AMC458895 AVY458891:AVY458895 BFU458891:BFU458895 BPQ458891:BPQ458895 BZM458891:BZM458895 CJI458891:CJI458895 CTE458891:CTE458895 DDA458891:DDA458895 DMW458891:DMW458895 DWS458891:DWS458895 EGO458891:EGO458895 EQK458891:EQK458895 FAG458891:FAG458895 FKC458891:FKC458895 FTY458891:FTY458895 GDU458891:GDU458895 GNQ458891:GNQ458895 GXM458891:GXM458895 HHI458891:HHI458895 HRE458891:HRE458895 IBA458891:IBA458895 IKW458891:IKW458895 IUS458891:IUS458895 JEO458891:JEO458895 JOK458891:JOK458895 JYG458891:JYG458895 KIC458891:KIC458895 KRY458891:KRY458895 LBU458891:LBU458895 LLQ458891:LLQ458895 LVM458891:LVM458895 MFI458891:MFI458895 MPE458891:MPE458895 MZA458891:MZA458895 NIW458891:NIW458895 NSS458891:NSS458895 OCO458891:OCO458895 OMK458891:OMK458895 OWG458891:OWG458895 PGC458891:PGC458895 PPY458891:PPY458895 PZU458891:PZU458895 QJQ458891:QJQ458895 QTM458891:QTM458895 RDI458891:RDI458895 RNE458891:RNE458895 RXA458891:RXA458895 SGW458891:SGW458895 SQS458891:SQS458895 TAO458891:TAO458895 TKK458891:TKK458895 TUG458891:TUG458895 UEC458891:UEC458895 UNY458891:UNY458895 UXU458891:UXU458895 VHQ458891:VHQ458895 VRM458891:VRM458895 WBI458891:WBI458895 WLE458891:WLE458895 WVA458891:WVA458895 K524427:K524431 IO524427:IO524431 SK524427:SK524431 ACG524427:ACG524431 AMC524427:AMC524431 AVY524427:AVY524431 BFU524427:BFU524431 BPQ524427:BPQ524431 BZM524427:BZM524431 CJI524427:CJI524431 CTE524427:CTE524431 DDA524427:DDA524431 DMW524427:DMW524431 DWS524427:DWS524431 EGO524427:EGO524431 EQK524427:EQK524431 FAG524427:FAG524431 FKC524427:FKC524431 FTY524427:FTY524431 GDU524427:GDU524431 GNQ524427:GNQ524431 GXM524427:GXM524431 HHI524427:HHI524431 HRE524427:HRE524431 IBA524427:IBA524431 IKW524427:IKW524431 IUS524427:IUS524431 JEO524427:JEO524431 JOK524427:JOK524431 JYG524427:JYG524431 KIC524427:KIC524431 KRY524427:KRY524431 LBU524427:LBU524431 LLQ524427:LLQ524431 LVM524427:LVM524431 MFI524427:MFI524431 MPE524427:MPE524431 MZA524427:MZA524431 NIW524427:NIW524431 NSS524427:NSS524431 OCO524427:OCO524431 OMK524427:OMK524431 OWG524427:OWG524431 PGC524427:PGC524431 PPY524427:PPY524431 PZU524427:PZU524431 QJQ524427:QJQ524431 QTM524427:QTM524431 RDI524427:RDI524431 RNE524427:RNE524431 RXA524427:RXA524431 SGW524427:SGW524431 SQS524427:SQS524431 TAO524427:TAO524431 TKK524427:TKK524431 TUG524427:TUG524431 UEC524427:UEC524431 UNY524427:UNY524431 UXU524427:UXU524431 VHQ524427:VHQ524431 VRM524427:VRM524431 WBI524427:WBI524431 WLE524427:WLE524431 WVA524427:WVA524431 K589963:K589967 IO589963:IO589967 SK589963:SK589967 ACG589963:ACG589967 AMC589963:AMC589967 AVY589963:AVY589967 BFU589963:BFU589967 BPQ589963:BPQ589967 BZM589963:BZM589967 CJI589963:CJI589967 CTE589963:CTE589967 DDA589963:DDA589967 DMW589963:DMW589967 DWS589963:DWS589967 EGO589963:EGO589967 EQK589963:EQK589967 FAG589963:FAG589967 FKC589963:FKC589967 FTY589963:FTY589967 GDU589963:GDU589967 GNQ589963:GNQ589967 GXM589963:GXM589967 HHI589963:HHI589967 HRE589963:HRE589967 IBA589963:IBA589967 IKW589963:IKW589967 IUS589963:IUS589967 JEO589963:JEO589967 JOK589963:JOK589967 JYG589963:JYG589967 KIC589963:KIC589967 KRY589963:KRY589967 LBU589963:LBU589967 LLQ589963:LLQ589967 LVM589963:LVM589967 MFI589963:MFI589967 MPE589963:MPE589967 MZA589963:MZA589967 NIW589963:NIW589967 NSS589963:NSS589967 OCO589963:OCO589967 OMK589963:OMK589967 OWG589963:OWG589967 PGC589963:PGC589967 PPY589963:PPY589967 PZU589963:PZU589967 QJQ589963:QJQ589967 QTM589963:QTM589967 RDI589963:RDI589967 RNE589963:RNE589967 RXA589963:RXA589967 SGW589963:SGW589967 SQS589963:SQS589967 TAO589963:TAO589967 TKK589963:TKK589967 TUG589963:TUG589967 UEC589963:UEC589967 UNY589963:UNY589967 UXU589963:UXU589967 VHQ589963:VHQ589967 VRM589963:VRM589967 WBI589963:WBI589967 WLE589963:WLE589967 WVA589963:WVA589967 K655499:K655503 IO655499:IO655503 SK655499:SK655503 ACG655499:ACG655503 AMC655499:AMC655503 AVY655499:AVY655503 BFU655499:BFU655503 BPQ655499:BPQ655503 BZM655499:BZM655503 CJI655499:CJI655503 CTE655499:CTE655503 DDA655499:DDA655503 DMW655499:DMW655503 DWS655499:DWS655503 EGO655499:EGO655503 EQK655499:EQK655503 FAG655499:FAG655503 FKC655499:FKC655503 FTY655499:FTY655503 GDU655499:GDU655503 GNQ655499:GNQ655503 GXM655499:GXM655503 HHI655499:HHI655503 HRE655499:HRE655503 IBA655499:IBA655503 IKW655499:IKW655503 IUS655499:IUS655503 JEO655499:JEO655503 JOK655499:JOK655503 JYG655499:JYG655503 KIC655499:KIC655503 KRY655499:KRY655503 LBU655499:LBU655503 LLQ655499:LLQ655503 LVM655499:LVM655503 MFI655499:MFI655503 MPE655499:MPE655503 MZA655499:MZA655503 NIW655499:NIW655503 NSS655499:NSS655503 OCO655499:OCO655503 OMK655499:OMK655503 OWG655499:OWG655503 PGC655499:PGC655503 PPY655499:PPY655503 PZU655499:PZU655503 QJQ655499:QJQ655503 QTM655499:QTM655503 RDI655499:RDI655503 RNE655499:RNE655503 RXA655499:RXA655503 SGW655499:SGW655503 SQS655499:SQS655503 TAO655499:TAO655503 TKK655499:TKK655503 TUG655499:TUG655503 UEC655499:UEC655503 UNY655499:UNY655503 UXU655499:UXU655503 VHQ655499:VHQ655503 VRM655499:VRM655503 WBI655499:WBI655503 WLE655499:WLE655503 WVA655499:WVA655503 K721035:K721039 IO721035:IO721039 SK721035:SK721039 ACG721035:ACG721039 AMC721035:AMC721039 AVY721035:AVY721039 BFU721035:BFU721039 BPQ721035:BPQ721039 BZM721035:BZM721039 CJI721035:CJI721039 CTE721035:CTE721039 DDA721035:DDA721039 DMW721035:DMW721039 DWS721035:DWS721039 EGO721035:EGO721039 EQK721035:EQK721039 FAG721035:FAG721039 FKC721035:FKC721039 FTY721035:FTY721039 GDU721035:GDU721039 GNQ721035:GNQ721039 GXM721035:GXM721039 HHI721035:HHI721039 HRE721035:HRE721039 IBA721035:IBA721039 IKW721035:IKW721039 IUS721035:IUS721039 JEO721035:JEO721039 JOK721035:JOK721039 JYG721035:JYG721039 KIC721035:KIC721039 KRY721035:KRY721039 LBU721035:LBU721039 LLQ721035:LLQ721039 LVM721035:LVM721039 MFI721035:MFI721039 MPE721035:MPE721039 MZA721035:MZA721039 NIW721035:NIW721039 NSS721035:NSS721039 OCO721035:OCO721039 OMK721035:OMK721039 OWG721035:OWG721039 PGC721035:PGC721039 PPY721035:PPY721039 PZU721035:PZU721039 QJQ721035:QJQ721039 QTM721035:QTM721039 RDI721035:RDI721039 RNE721035:RNE721039 RXA721035:RXA721039 SGW721035:SGW721039 SQS721035:SQS721039 TAO721035:TAO721039 TKK721035:TKK721039 TUG721035:TUG721039 UEC721035:UEC721039 UNY721035:UNY721039 UXU721035:UXU721039 VHQ721035:VHQ721039 VRM721035:VRM721039 WBI721035:WBI721039 WLE721035:WLE721039 WVA721035:WVA721039 K786571:K786575 IO786571:IO786575 SK786571:SK786575 ACG786571:ACG786575 AMC786571:AMC786575 AVY786571:AVY786575 BFU786571:BFU786575 BPQ786571:BPQ786575 BZM786571:BZM786575 CJI786571:CJI786575 CTE786571:CTE786575 DDA786571:DDA786575 DMW786571:DMW786575 DWS786571:DWS786575 EGO786571:EGO786575 EQK786571:EQK786575 FAG786571:FAG786575 FKC786571:FKC786575 FTY786571:FTY786575 GDU786571:GDU786575 GNQ786571:GNQ786575 GXM786571:GXM786575 HHI786571:HHI786575 HRE786571:HRE786575 IBA786571:IBA786575 IKW786571:IKW786575 IUS786571:IUS786575 JEO786571:JEO786575 JOK786571:JOK786575 JYG786571:JYG786575 KIC786571:KIC786575 KRY786571:KRY786575 LBU786571:LBU786575 LLQ786571:LLQ786575 LVM786571:LVM786575 MFI786571:MFI786575 MPE786571:MPE786575 MZA786571:MZA786575 NIW786571:NIW786575 NSS786571:NSS786575 OCO786571:OCO786575 OMK786571:OMK786575 OWG786571:OWG786575 PGC786571:PGC786575 PPY786571:PPY786575 PZU786571:PZU786575 QJQ786571:QJQ786575 QTM786571:QTM786575 RDI786571:RDI786575 RNE786571:RNE786575 RXA786571:RXA786575 SGW786571:SGW786575 SQS786571:SQS786575 TAO786571:TAO786575 TKK786571:TKK786575 TUG786571:TUG786575 UEC786571:UEC786575 UNY786571:UNY786575 UXU786571:UXU786575 VHQ786571:VHQ786575 VRM786571:VRM786575 WBI786571:WBI786575 WLE786571:WLE786575 WVA786571:WVA786575 K852107:K852111 IO852107:IO852111 SK852107:SK852111 ACG852107:ACG852111 AMC852107:AMC852111 AVY852107:AVY852111 BFU852107:BFU852111 BPQ852107:BPQ852111 BZM852107:BZM852111 CJI852107:CJI852111 CTE852107:CTE852111 DDA852107:DDA852111 DMW852107:DMW852111 DWS852107:DWS852111 EGO852107:EGO852111 EQK852107:EQK852111 FAG852107:FAG852111 FKC852107:FKC852111 FTY852107:FTY852111 GDU852107:GDU852111 GNQ852107:GNQ852111 GXM852107:GXM852111 HHI852107:HHI852111 HRE852107:HRE852111 IBA852107:IBA852111 IKW852107:IKW852111 IUS852107:IUS852111 JEO852107:JEO852111 JOK852107:JOK852111 JYG852107:JYG852111 KIC852107:KIC852111 KRY852107:KRY852111 LBU852107:LBU852111 LLQ852107:LLQ852111 LVM852107:LVM852111 MFI852107:MFI852111 MPE852107:MPE852111 MZA852107:MZA852111 NIW852107:NIW852111 NSS852107:NSS852111 OCO852107:OCO852111 OMK852107:OMK852111 OWG852107:OWG852111 PGC852107:PGC852111 PPY852107:PPY852111 PZU852107:PZU852111 QJQ852107:QJQ852111 QTM852107:QTM852111 RDI852107:RDI852111 RNE852107:RNE852111 RXA852107:RXA852111 SGW852107:SGW852111 SQS852107:SQS852111 TAO852107:TAO852111 TKK852107:TKK852111 TUG852107:TUG852111 UEC852107:UEC852111 UNY852107:UNY852111 UXU852107:UXU852111 VHQ852107:VHQ852111 VRM852107:VRM852111 WBI852107:WBI852111 WLE852107:WLE852111 WVA852107:WVA852111 K917643:K917647 IO917643:IO917647 SK917643:SK917647 ACG917643:ACG917647 AMC917643:AMC917647 AVY917643:AVY917647 BFU917643:BFU917647 BPQ917643:BPQ917647 BZM917643:BZM917647 CJI917643:CJI917647 CTE917643:CTE917647 DDA917643:DDA917647 DMW917643:DMW917647 DWS917643:DWS917647 EGO917643:EGO917647 EQK917643:EQK917647 FAG917643:FAG917647 FKC917643:FKC917647 FTY917643:FTY917647 GDU917643:GDU917647 GNQ917643:GNQ917647 GXM917643:GXM917647 HHI917643:HHI917647 HRE917643:HRE917647 IBA917643:IBA917647 IKW917643:IKW917647 IUS917643:IUS917647 JEO917643:JEO917647 JOK917643:JOK917647 JYG917643:JYG917647 KIC917643:KIC917647 KRY917643:KRY917647 LBU917643:LBU917647 LLQ917643:LLQ917647 LVM917643:LVM917647 MFI917643:MFI917647 MPE917643:MPE917647 MZA917643:MZA917647 NIW917643:NIW917647 NSS917643:NSS917647 OCO917643:OCO917647 OMK917643:OMK917647 OWG917643:OWG917647 PGC917643:PGC917647 PPY917643:PPY917647 PZU917643:PZU917647 QJQ917643:QJQ917647 QTM917643:QTM917647 RDI917643:RDI917647 RNE917643:RNE917647 RXA917643:RXA917647 SGW917643:SGW917647 SQS917643:SQS917647 TAO917643:TAO917647 TKK917643:TKK917647 TUG917643:TUG917647 UEC917643:UEC917647 UNY917643:UNY917647 UXU917643:UXU917647 VHQ917643:VHQ917647 VRM917643:VRM917647 WBI917643:WBI917647 WLE917643:WLE917647 WVA917643:WVA917647 K983179:K983183 IO983179:IO983183 SK983179:SK983183 ACG983179:ACG983183 AMC983179:AMC983183 AVY983179:AVY983183 BFU983179:BFU983183 BPQ983179:BPQ983183 BZM983179:BZM983183 CJI983179:CJI983183 CTE983179:CTE983183 DDA983179:DDA983183 DMW983179:DMW983183 DWS983179:DWS983183 EGO983179:EGO983183 EQK983179:EQK983183 FAG983179:FAG983183 FKC983179:FKC983183 FTY983179:FTY983183 GDU983179:GDU983183 GNQ983179:GNQ983183 GXM983179:GXM983183 HHI983179:HHI983183 HRE983179:HRE983183 IBA983179:IBA983183 IKW983179:IKW983183 IUS983179:IUS983183 JEO983179:JEO983183 JOK983179:JOK983183 JYG983179:JYG983183 KIC983179:KIC983183 KRY983179:KRY983183 LBU983179:LBU983183 LLQ983179:LLQ983183 LVM983179:LVM983183 MFI983179:MFI983183 MPE983179:MPE983183 MZA983179:MZA983183 NIW983179:NIW983183 NSS983179:NSS983183 OCO983179:OCO983183 OMK983179:OMK983183 OWG983179:OWG983183 PGC983179:PGC983183 PPY983179:PPY983183 PZU983179:PZU983183 QJQ983179:QJQ983183 QTM983179:QTM983183 RDI983179:RDI983183 RNE983179:RNE983183 RXA983179:RXA983183 SGW983179:SGW983183 SQS983179:SQS983183 TAO983179:TAO983183 TKK983179:TKK983183 TUG983179:TUG983183 UEC983179:UEC983183 UNY983179:UNY983183 UXU983179:UXU983183 VHQ983179:VHQ983183 VRM983179:VRM983183 WBI983179:WBI983183 WLE983179:WLE983183 WVA983179:WVA983183 K136 IO136 SK136 ACG136 AMC136 AVY136 BFU136 BPQ136 BZM136 CJI136 CTE136 DDA136 DMW136 DWS136 EGO136 EQK136 FAG136 FKC136 FTY136 GDU136 GNQ136 GXM136 HHI136 HRE136 IBA136 IKW136 IUS136 JEO136 JOK136 JYG136 KIC136 KRY136 LBU136 LLQ136 LVM136 MFI136 MPE136 MZA136 NIW136 NSS136 OCO136 OMK136 OWG136 PGC136 PPY136 PZU136 QJQ136 QTM136 RDI136 RNE136 RXA136 SGW136 SQS136 TAO136 TKK136 TUG136 UEC136 UNY136 UXU136 VHQ136 VRM136 WBI136 WLE136 WVA136 K65648 IO65648 SK65648 ACG65648 AMC65648 AVY65648 BFU65648 BPQ65648 BZM65648 CJI65648 CTE65648 DDA65648 DMW65648 DWS65648 EGO65648 EQK65648 FAG65648 FKC65648 FTY65648 GDU65648 GNQ65648 GXM65648 HHI65648 HRE65648 IBA65648 IKW65648 IUS65648 JEO65648 JOK65648 JYG65648 KIC65648 KRY65648 LBU65648 LLQ65648 LVM65648 MFI65648 MPE65648 MZA65648 NIW65648 NSS65648 OCO65648 OMK65648 OWG65648 PGC65648 PPY65648 PZU65648 QJQ65648 QTM65648 RDI65648 RNE65648 RXA65648 SGW65648 SQS65648 TAO65648 TKK65648 TUG65648 UEC65648 UNY65648 UXU65648 VHQ65648 VRM65648 WBI65648 WLE65648 WVA65648 K131184 IO131184 SK131184 ACG131184 AMC131184 AVY131184 BFU131184 BPQ131184 BZM131184 CJI131184 CTE131184 DDA131184 DMW131184 DWS131184 EGO131184 EQK131184 FAG131184 FKC131184 FTY131184 GDU131184 GNQ131184 GXM131184 HHI131184 HRE131184 IBA131184 IKW131184 IUS131184 JEO131184 JOK131184 JYG131184 KIC131184 KRY131184 LBU131184 LLQ131184 LVM131184 MFI131184 MPE131184 MZA131184 NIW131184 NSS131184 OCO131184 OMK131184 OWG131184 PGC131184 PPY131184 PZU131184 QJQ131184 QTM131184 RDI131184 RNE131184 RXA131184 SGW131184 SQS131184 TAO131184 TKK131184 TUG131184 UEC131184 UNY131184 UXU131184 VHQ131184 VRM131184 WBI131184 WLE131184 WVA131184 K196720 IO196720 SK196720 ACG196720 AMC196720 AVY196720 BFU196720 BPQ196720 BZM196720 CJI196720 CTE196720 DDA196720 DMW196720 DWS196720 EGO196720 EQK196720 FAG196720 FKC196720 FTY196720 GDU196720 GNQ196720 GXM196720 HHI196720 HRE196720 IBA196720 IKW196720 IUS196720 JEO196720 JOK196720 JYG196720 KIC196720 KRY196720 LBU196720 LLQ196720 LVM196720 MFI196720 MPE196720 MZA196720 NIW196720 NSS196720 OCO196720 OMK196720 OWG196720 PGC196720 PPY196720 PZU196720 QJQ196720 QTM196720 RDI196720 RNE196720 RXA196720 SGW196720 SQS196720 TAO196720 TKK196720 TUG196720 UEC196720 UNY196720 UXU196720 VHQ196720 VRM196720 WBI196720 WLE196720 WVA196720 K262256 IO262256 SK262256 ACG262256 AMC262256 AVY262256 BFU262256 BPQ262256 BZM262256 CJI262256 CTE262256 DDA262256 DMW262256 DWS262256 EGO262256 EQK262256 FAG262256 FKC262256 FTY262256 GDU262256 GNQ262256 GXM262256 HHI262256 HRE262256 IBA262256 IKW262256 IUS262256 JEO262256 JOK262256 JYG262256 KIC262256 KRY262256 LBU262256 LLQ262256 LVM262256 MFI262256 MPE262256 MZA262256 NIW262256 NSS262256 OCO262256 OMK262256 OWG262256 PGC262256 PPY262256 PZU262256 QJQ262256 QTM262256 RDI262256 RNE262256 RXA262256 SGW262256 SQS262256 TAO262256 TKK262256 TUG262256 UEC262256 UNY262256 UXU262256 VHQ262256 VRM262256 WBI262256 WLE262256 WVA262256 K327792 IO327792 SK327792 ACG327792 AMC327792 AVY327792 BFU327792 BPQ327792 BZM327792 CJI327792 CTE327792 DDA327792 DMW327792 DWS327792 EGO327792 EQK327792 FAG327792 FKC327792 FTY327792 GDU327792 GNQ327792 GXM327792 HHI327792 HRE327792 IBA327792 IKW327792 IUS327792 JEO327792 JOK327792 JYG327792 KIC327792 KRY327792 LBU327792 LLQ327792 LVM327792 MFI327792 MPE327792 MZA327792 NIW327792 NSS327792 OCO327792 OMK327792 OWG327792 PGC327792 PPY327792 PZU327792 QJQ327792 QTM327792 RDI327792 RNE327792 RXA327792 SGW327792 SQS327792 TAO327792 TKK327792 TUG327792 UEC327792 UNY327792 UXU327792 VHQ327792 VRM327792 WBI327792 WLE327792 WVA327792 K393328 IO393328 SK393328 ACG393328 AMC393328 AVY393328 BFU393328 BPQ393328 BZM393328 CJI393328 CTE393328 DDA393328 DMW393328 DWS393328 EGO393328 EQK393328 FAG393328 FKC393328 FTY393328 GDU393328 GNQ393328 GXM393328 HHI393328 HRE393328 IBA393328 IKW393328 IUS393328 JEO393328 JOK393328 JYG393328 KIC393328 KRY393328 LBU393328 LLQ393328 LVM393328 MFI393328 MPE393328 MZA393328 NIW393328 NSS393328 OCO393328 OMK393328 OWG393328 PGC393328 PPY393328 PZU393328 QJQ393328 QTM393328 RDI393328 RNE393328 RXA393328 SGW393328 SQS393328 TAO393328 TKK393328 TUG393328 UEC393328 UNY393328 UXU393328 VHQ393328 VRM393328 WBI393328 WLE393328 WVA393328 K458864 IO458864 SK458864 ACG458864 AMC458864 AVY458864 BFU458864 BPQ458864 BZM458864 CJI458864 CTE458864 DDA458864 DMW458864 DWS458864 EGO458864 EQK458864 FAG458864 FKC458864 FTY458864 GDU458864 GNQ458864 GXM458864 HHI458864 HRE458864 IBA458864 IKW458864 IUS458864 JEO458864 JOK458864 JYG458864 KIC458864 KRY458864 LBU458864 LLQ458864 LVM458864 MFI458864 MPE458864 MZA458864 NIW458864 NSS458864 OCO458864 OMK458864 OWG458864 PGC458864 PPY458864 PZU458864 QJQ458864 QTM458864 RDI458864 RNE458864 RXA458864 SGW458864 SQS458864 TAO458864 TKK458864 TUG458864 UEC458864 UNY458864 UXU458864 VHQ458864 VRM458864 WBI458864 WLE458864 WVA458864 K524400 IO524400 SK524400 ACG524400 AMC524400 AVY524400 BFU524400 BPQ524400 BZM524400 CJI524400 CTE524400 DDA524400 DMW524400 DWS524400 EGO524400 EQK524400 FAG524400 FKC524400 FTY524400 GDU524400 GNQ524400 GXM524400 HHI524400 HRE524400 IBA524400 IKW524400 IUS524400 JEO524400 JOK524400 JYG524400 KIC524400 KRY524400 LBU524400 LLQ524400 LVM524400 MFI524400 MPE524400 MZA524400 NIW524400 NSS524400 OCO524400 OMK524400 OWG524400 PGC524400 PPY524400 PZU524400 QJQ524400 QTM524400 RDI524400 RNE524400 RXA524400 SGW524400 SQS524400 TAO524400 TKK524400 TUG524400 UEC524400 UNY524400 UXU524400 VHQ524400 VRM524400 WBI524400 WLE524400 WVA524400 K589936 IO589936 SK589936 ACG589936 AMC589936 AVY589936 BFU589936 BPQ589936 BZM589936 CJI589936 CTE589936 DDA589936 DMW589936 DWS589936 EGO589936 EQK589936 FAG589936 FKC589936 FTY589936 GDU589936 GNQ589936 GXM589936 HHI589936 HRE589936 IBA589936 IKW589936 IUS589936 JEO589936 JOK589936 JYG589936 KIC589936 KRY589936 LBU589936 LLQ589936 LVM589936 MFI589936 MPE589936 MZA589936 NIW589936 NSS589936 OCO589936 OMK589936 OWG589936 PGC589936 PPY589936 PZU589936 QJQ589936 QTM589936 RDI589936 RNE589936 RXA589936 SGW589936 SQS589936 TAO589936 TKK589936 TUG589936 UEC589936 UNY589936 UXU589936 VHQ589936 VRM589936 WBI589936 WLE589936 WVA589936 K655472 IO655472 SK655472 ACG655472 AMC655472 AVY655472 BFU655472 BPQ655472 BZM655472 CJI655472 CTE655472 DDA655472 DMW655472 DWS655472 EGO655472 EQK655472 FAG655472 FKC655472 FTY655472 GDU655472 GNQ655472 GXM655472 HHI655472 HRE655472 IBA655472 IKW655472 IUS655472 JEO655472 JOK655472 JYG655472 KIC655472 KRY655472 LBU655472 LLQ655472 LVM655472 MFI655472 MPE655472 MZA655472 NIW655472 NSS655472 OCO655472 OMK655472 OWG655472 PGC655472 PPY655472 PZU655472 QJQ655472 QTM655472 RDI655472 RNE655472 RXA655472 SGW655472 SQS655472 TAO655472 TKK655472 TUG655472 UEC655472 UNY655472 UXU655472 VHQ655472 VRM655472 WBI655472 WLE655472 WVA655472 K721008 IO721008 SK721008 ACG721008 AMC721008 AVY721008 BFU721008 BPQ721008 BZM721008 CJI721008 CTE721008 DDA721008 DMW721008 DWS721008 EGO721008 EQK721008 FAG721008 FKC721008 FTY721008 GDU721008 GNQ721008 GXM721008 HHI721008 HRE721008 IBA721008 IKW721008 IUS721008 JEO721008 JOK721008 JYG721008 KIC721008 KRY721008 LBU721008 LLQ721008 LVM721008 MFI721008 MPE721008 MZA721008 NIW721008 NSS721008 OCO721008 OMK721008 OWG721008 PGC721008 PPY721008 PZU721008 QJQ721008 QTM721008 RDI721008 RNE721008 RXA721008 SGW721008 SQS721008 TAO721008 TKK721008 TUG721008 UEC721008 UNY721008 UXU721008 VHQ721008 VRM721008 WBI721008 WLE721008 WVA721008 K786544 IO786544 SK786544 ACG786544 AMC786544 AVY786544 BFU786544 BPQ786544 BZM786544 CJI786544 CTE786544 DDA786544 DMW786544 DWS786544 EGO786544 EQK786544 FAG786544 FKC786544 FTY786544 GDU786544 GNQ786544 GXM786544 HHI786544 HRE786544 IBA786544 IKW786544 IUS786544 JEO786544 JOK786544 JYG786544 KIC786544 KRY786544 LBU786544 LLQ786544 LVM786544 MFI786544 MPE786544 MZA786544 NIW786544 NSS786544 OCO786544 OMK786544 OWG786544 PGC786544 PPY786544 PZU786544 QJQ786544 QTM786544 RDI786544 RNE786544 RXA786544 SGW786544 SQS786544 TAO786544 TKK786544 TUG786544 UEC786544 UNY786544 UXU786544 VHQ786544 VRM786544 WBI786544 WLE786544 WVA786544 K852080 IO852080 SK852080 ACG852080 AMC852080 AVY852080 BFU852080 BPQ852080 BZM852080 CJI852080 CTE852080 DDA852080 DMW852080 DWS852080 EGO852080 EQK852080 FAG852080 FKC852080 FTY852080 GDU852080 GNQ852080 GXM852080 HHI852080 HRE852080 IBA852080 IKW852080 IUS852080 JEO852080 JOK852080 JYG852080 KIC852080 KRY852080 LBU852080 LLQ852080 LVM852080 MFI852080 MPE852080 MZA852080 NIW852080 NSS852080 OCO852080 OMK852080 OWG852080 PGC852080 PPY852080 PZU852080 QJQ852080 QTM852080 RDI852080 RNE852080 RXA852080 SGW852080 SQS852080 TAO852080 TKK852080 TUG852080 UEC852080 UNY852080 UXU852080 VHQ852080 VRM852080 WBI852080 WLE852080 WVA852080 K917616 IO917616 SK917616 ACG917616 AMC917616 AVY917616 BFU917616 BPQ917616 BZM917616 CJI917616 CTE917616 DDA917616 DMW917616 DWS917616 EGO917616 EQK917616 FAG917616 FKC917616 FTY917616 GDU917616 GNQ917616 GXM917616 HHI917616 HRE917616 IBA917616 IKW917616 IUS917616 JEO917616 JOK917616 JYG917616 KIC917616 KRY917616 LBU917616 LLQ917616 LVM917616 MFI917616 MPE917616 MZA917616 NIW917616 NSS917616 OCO917616 OMK917616 OWG917616 PGC917616 PPY917616 PZU917616 QJQ917616 QTM917616 RDI917616 RNE917616 RXA917616 SGW917616 SQS917616 TAO917616 TKK917616 TUG917616 UEC917616 UNY917616 UXU917616 VHQ917616 VRM917616 WBI917616 WLE917616 WVA917616 K983152 IO983152 SK983152 ACG983152 AMC983152 AVY983152 BFU983152 BPQ983152 BZM983152 CJI983152 CTE983152 DDA983152 DMW983152 DWS983152 EGO983152 EQK983152 FAG983152 FKC983152 FTY983152 GDU983152 GNQ983152 GXM983152 HHI983152 HRE983152 IBA983152 IKW983152 IUS983152 JEO983152 JOK983152 JYG983152 KIC983152 KRY983152 LBU983152 LLQ983152 LVM983152 MFI983152 MPE983152 MZA983152 NIW983152 NSS983152 OCO983152 OMK983152 OWG983152 PGC983152 PPY983152 PZU983152 QJQ983152 QTM983152 RDI983152 RNE983152 RXA983152 SGW983152 SQS983152 TAO983152 TKK983152 TUG983152 UEC983152 UNY983152 UXU983152 VHQ983152 VRM983152 WBI983152 WLE983152 WVA983152 K141 IO141 SK141 ACG141 AMC141 AVY141 BFU141 BPQ141 BZM141 CJI141 CTE141 DDA141 DMW141 DWS141 EGO141 EQK141 FAG141 FKC141 FTY141 GDU141 GNQ141 GXM141 HHI141 HRE141 IBA141 IKW141 IUS141 JEO141 JOK141 JYG141 KIC141 KRY141 LBU141 LLQ141 LVM141 MFI141 MPE141 MZA141 NIW141 NSS141 OCO141 OMK141 OWG141 PGC141 PPY141 PZU141 QJQ141 QTM141 RDI141 RNE141 RXA141 SGW141 SQS141 TAO141 TKK141 TUG141 UEC141 UNY141 UXU141 VHQ141 VRM141 WBI141 WLE141 WVA141 K65653 IO65653 SK65653 ACG65653 AMC65653 AVY65653 BFU65653 BPQ65653 BZM65653 CJI65653 CTE65653 DDA65653 DMW65653 DWS65653 EGO65653 EQK65653 FAG65653 FKC65653 FTY65653 GDU65653 GNQ65653 GXM65653 HHI65653 HRE65653 IBA65653 IKW65653 IUS65653 JEO65653 JOK65653 JYG65653 KIC65653 KRY65653 LBU65653 LLQ65653 LVM65653 MFI65653 MPE65653 MZA65653 NIW65653 NSS65653 OCO65653 OMK65653 OWG65653 PGC65653 PPY65653 PZU65653 QJQ65653 QTM65653 RDI65653 RNE65653 RXA65653 SGW65653 SQS65653 TAO65653 TKK65653 TUG65653 UEC65653 UNY65653 UXU65653 VHQ65653 VRM65653 WBI65653 WLE65653 WVA65653 K131189 IO131189 SK131189 ACG131189 AMC131189 AVY131189 BFU131189 BPQ131189 BZM131189 CJI131189 CTE131189 DDA131189 DMW131189 DWS131189 EGO131189 EQK131189 FAG131189 FKC131189 FTY131189 GDU131189 GNQ131189 GXM131189 HHI131189 HRE131189 IBA131189 IKW131189 IUS131189 JEO131189 JOK131189 JYG131189 KIC131189 KRY131189 LBU131189 LLQ131189 LVM131189 MFI131189 MPE131189 MZA131189 NIW131189 NSS131189 OCO131189 OMK131189 OWG131189 PGC131189 PPY131189 PZU131189 QJQ131189 QTM131189 RDI131189 RNE131189 RXA131189 SGW131189 SQS131189 TAO131189 TKK131189 TUG131189 UEC131189 UNY131189 UXU131189 VHQ131189 VRM131189 WBI131189 WLE131189 WVA131189 K196725 IO196725 SK196725 ACG196725 AMC196725 AVY196725 BFU196725 BPQ196725 BZM196725 CJI196725 CTE196725 DDA196725 DMW196725 DWS196725 EGO196725 EQK196725 FAG196725 FKC196725 FTY196725 GDU196725 GNQ196725 GXM196725 HHI196725 HRE196725 IBA196725 IKW196725 IUS196725 JEO196725 JOK196725 JYG196725 KIC196725 KRY196725 LBU196725 LLQ196725 LVM196725 MFI196725 MPE196725 MZA196725 NIW196725 NSS196725 OCO196725 OMK196725 OWG196725 PGC196725 PPY196725 PZU196725 QJQ196725 QTM196725 RDI196725 RNE196725 RXA196725 SGW196725 SQS196725 TAO196725 TKK196725 TUG196725 UEC196725 UNY196725 UXU196725 VHQ196725 VRM196725 WBI196725 WLE196725 WVA196725 K262261 IO262261 SK262261 ACG262261 AMC262261 AVY262261 BFU262261 BPQ262261 BZM262261 CJI262261 CTE262261 DDA262261 DMW262261 DWS262261 EGO262261 EQK262261 FAG262261 FKC262261 FTY262261 GDU262261 GNQ262261 GXM262261 HHI262261 HRE262261 IBA262261 IKW262261 IUS262261 JEO262261 JOK262261 JYG262261 KIC262261 KRY262261 LBU262261 LLQ262261 LVM262261 MFI262261 MPE262261 MZA262261 NIW262261 NSS262261 OCO262261 OMK262261 OWG262261 PGC262261 PPY262261 PZU262261 QJQ262261 QTM262261 RDI262261 RNE262261 RXA262261 SGW262261 SQS262261 TAO262261 TKK262261 TUG262261 UEC262261 UNY262261 UXU262261 VHQ262261 VRM262261 WBI262261 WLE262261 WVA262261 K327797 IO327797 SK327797 ACG327797 AMC327797 AVY327797 BFU327797 BPQ327797 BZM327797 CJI327797 CTE327797 DDA327797 DMW327797 DWS327797 EGO327797 EQK327797 FAG327797 FKC327797 FTY327797 GDU327797 GNQ327797 GXM327797 HHI327797 HRE327797 IBA327797 IKW327797 IUS327797 JEO327797 JOK327797 JYG327797 KIC327797 KRY327797 LBU327797 LLQ327797 LVM327797 MFI327797 MPE327797 MZA327797 NIW327797 NSS327797 OCO327797 OMK327797 OWG327797 PGC327797 PPY327797 PZU327797 QJQ327797 QTM327797 RDI327797 RNE327797 RXA327797 SGW327797 SQS327797 TAO327797 TKK327797 TUG327797 UEC327797 UNY327797 UXU327797 VHQ327797 VRM327797 WBI327797 WLE327797 WVA327797 K393333 IO393333 SK393333 ACG393333 AMC393333 AVY393333 BFU393333 BPQ393333 BZM393333 CJI393333 CTE393333 DDA393333 DMW393333 DWS393333 EGO393333 EQK393333 FAG393333 FKC393333 FTY393333 GDU393333 GNQ393333 GXM393333 HHI393333 HRE393333 IBA393333 IKW393333 IUS393333 JEO393333 JOK393333 JYG393333 KIC393333 KRY393333 LBU393333 LLQ393333 LVM393333 MFI393333 MPE393333 MZA393333 NIW393333 NSS393333 OCO393333 OMK393333 OWG393333 PGC393333 PPY393333 PZU393333 QJQ393333 QTM393333 RDI393333 RNE393333 RXA393333 SGW393333 SQS393333 TAO393333 TKK393333 TUG393333 UEC393333 UNY393333 UXU393333 VHQ393333 VRM393333 WBI393333 WLE393333 WVA393333 K458869 IO458869 SK458869 ACG458869 AMC458869 AVY458869 BFU458869 BPQ458869 BZM458869 CJI458869 CTE458869 DDA458869 DMW458869 DWS458869 EGO458869 EQK458869 FAG458869 FKC458869 FTY458869 GDU458869 GNQ458869 GXM458869 HHI458869 HRE458869 IBA458869 IKW458869 IUS458869 JEO458869 JOK458869 JYG458869 KIC458869 KRY458869 LBU458869 LLQ458869 LVM458869 MFI458869 MPE458869 MZA458869 NIW458869 NSS458869 OCO458869 OMK458869 OWG458869 PGC458869 PPY458869 PZU458869 QJQ458869 QTM458869 RDI458869 RNE458869 RXA458869 SGW458869 SQS458869 TAO458869 TKK458869 TUG458869 UEC458869 UNY458869 UXU458869 VHQ458869 VRM458869 WBI458869 WLE458869 WVA458869 K524405 IO524405 SK524405 ACG524405 AMC524405 AVY524405 BFU524405 BPQ524405 BZM524405 CJI524405 CTE524405 DDA524405 DMW524405 DWS524405 EGO524405 EQK524405 FAG524405 FKC524405 FTY524405 GDU524405 GNQ524405 GXM524405 HHI524405 HRE524405 IBA524405 IKW524405 IUS524405 JEO524405 JOK524405 JYG524405 KIC524405 KRY524405 LBU524405 LLQ524405 LVM524405 MFI524405 MPE524405 MZA524405 NIW524405 NSS524405 OCO524405 OMK524405 OWG524405 PGC524405 PPY524405 PZU524405 QJQ524405 QTM524405 RDI524405 RNE524405 RXA524405 SGW524405 SQS524405 TAO524405 TKK524405 TUG524405 UEC524405 UNY524405 UXU524405 VHQ524405 VRM524405 WBI524405 WLE524405 WVA524405 K589941 IO589941 SK589941 ACG589941 AMC589941 AVY589941 BFU589941 BPQ589941 BZM589941 CJI589941 CTE589941 DDA589941 DMW589941 DWS589941 EGO589941 EQK589941 FAG589941 FKC589941 FTY589941 GDU589941 GNQ589941 GXM589941 HHI589941 HRE589941 IBA589941 IKW589941 IUS589941 JEO589941 JOK589941 JYG589941 KIC589941 KRY589941 LBU589941 LLQ589941 LVM589941 MFI589941 MPE589941 MZA589941 NIW589941 NSS589941 OCO589941 OMK589941 OWG589941 PGC589941 PPY589941 PZU589941 QJQ589941 QTM589941 RDI589941 RNE589941 RXA589941 SGW589941 SQS589941 TAO589941 TKK589941 TUG589941 UEC589941 UNY589941 UXU589941 VHQ589941 VRM589941 WBI589941 WLE589941 WVA589941 K655477 IO655477 SK655477 ACG655477 AMC655477 AVY655477 BFU655477 BPQ655477 BZM655477 CJI655477 CTE655477 DDA655477 DMW655477 DWS655477 EGO655477 EQK655477 FAG655477 FKC655477 FTY655477 GDU655477 GNQ655477 GXM655477 HHI655477 HRE655477 IBA655477 IKW655477 IUS655477 JEO655477 JOK655477 JYG655477 KIC655477 KRY655477 LBU655477 LLQ655477 LVM655477 MFI655477 MPE655477 MZA655477 NIW655477 NSS655477 OCO655477 OMK655477 OWG655477 PGC655477 PPY655477 PZU655477 QJQ655477 QTM655477 RDI655477 RNE655477 RXA655477 SGW655477 SQS655477 TAO655477 TKK655477 TUG655477 UEC655477 UNY655477 UXU655477 VHQ655477 VRM655477 WBI655477 WLE655477 WVA655477 K721013 IO721013 SK721013 ACG721013 AMC721013 AVY721013 BFU721013 BPQ721013 BZM721013 CJI721013 CTE721013 DDA721013 DMW721013 DWS721013 EGO721013 EQK721013 FAG721013 FKC721013 FTY721013 GDU721013 GNQ721013 GXM721013 HHI721013 HRE721013 IBA721013 IKW721013 IUS721013 JEO721013 JOK721013 JYG721013 KIC721013 KRY721013 LBU721013 LLQ721013 LVM721013 MFI721013 MPE721013 MZA721013 NIW721013 NSS721013 OCO721013 OMK721013 OWG721013 PGC721013 PPY721013 PZU721013 QJQ721013 QTM721013 RDI721013 RNE721013 RXA721013 SGW721013 SQS721013 TAO721013 TKK721013 TUG721013 UEC721013 UNY721013 UXU721013 VHQ721013 VRM721013 WBI721013 WLE721013 WVA721013 K786549 IO786549 SK786549 ACG786549 AMC786549 AVY786549 BFU786549 BPQ786549 BZM786549 CJI786549 CTE786549 DDA786549 DMW786549 DWS786549 EGO786549 EQK786549 FAG786549 FKC786549 FTY786549 GDU786549 GNQ786549 GXM786549 HHI786549 HRE786549 IBA786549 IKW786549 IUS786549 JEO786549 JOK786549 JYG786549 KIC786549 KRY786549 LBU786549 LLQ786549 LVM786549 MFI786549 MPE786549 MZA786549 NIW786549 NSS786549 OCO786549 OMK786549 OWG786549 PGC786549 PPY786549 PZU786549 QJQ786549 QTM786549 RDI786549 RNE786549 RXA786549 SGW786549 SQS786549 TAO786549 TKK786549 TUG786549 UEC786549 UNY786549 UXU786549 VHQ786549 VRM786549 WBI786549 WLE786549 WVA786549 K852085 IO852085 SK852085 ACG852085 AMC852085 AVY852085 BFU852085 BPQ852085 BZM852085 CJI852085 CTE852085 DDA852085 DMW852085 DWS852085 EGO852085 EQK852085 FAG852085 FKC852085 FTY852085 GDU852085 GNQ852085 GXM852085 HHI852085 HRE852085 IBA852085 IKW852085 IUS852085 JEO852085 JOK852085 JYG852085 KIC852085 KRY852085 LBU852085 LLQ852085 LVM852085 MFI852085 MPE852085 MZA852085 NIW852085 NSS852085 OCO852085 OMK852085 OWG852085 PGC852085 PPY852085 PZU852085 QJQ852085 QTM852085 RDI852085 RNE852085 RXA852085 SGW852085 SQS852085 TAO852085 TKK852085 TUG852085 UEC852085 UNY852085 UXU852085 VHQ852085 VRM852085 WBI852085 WLE852085 WVA852085 K917621 IO917621 SK917621 ACG917621 AMC917621 AVY917621 BFU917621 BPQ917621 BZM917621 CJI917621 CTE917621 DDA917621 DMW917621 DWS917621 EGO917621 EQK917621 FAG917621 FKC917621 FTY917621 GDU917621 GNQ917621 GXM917621 HHI917621 HRE917621 IBA917621 IKW917621 IUS917621 JEO917621 JOK917621 JYG917621 KIC917621 KRY917621 LBU917621 LLQ917621 LVM917621 MFI917621 MPE917621 MZA917621 NIW917621 NSS917621 OCO917621 OMK917621 OWG917621 PGC917621 PPY917621 PZU917621 QJQ917621 QTM917621 RDI917621 RNE917621 RXA917621 SGW917621 SQS917621 TAO917621 TKK917621 TUG917621 UEC917621 UNY917621 UXU917621 VHQ917621 VRM917621 WBI917621 WLE917621 WVA917621 K983157 IO983157 SK983157 ACG983157 AMC983157 AVY983157 BFU983157 BPQ983157 BZM983157 CJI983157 CTE983157 DDA983157 DMW983157 DWS983157 EGO983157 EQK983157 FAG983157 FKC983157 FTY983157 GDU983157 GNQ983157 GXM983157 HHI983157 HRE983157 IBA983157 IKW983157 IUS983157 JEO983157 JOK983157 JYG983157 KIC983157 KRY983157 LBU983157 LLQ983157 LVM983157 MFI983157 MPE983157 MZA983157 NIW983157 NSS983157 OCO983157 OMK983157 OWG983157 PGC983157 PPY983157 PZU983157 QJQ983157 QTM983157 RDI983157 RNE983157 RXA983157 SGW983157 SQS983157 TAO983157 TKK983157 TUG983157 UEC983157 UNY983157 UXU983157 VHQ983157 VRM983157 WBI983157 WLE983157 WVA983157 K139 IO139 SK139 ACG139 AMC139 AVY139 BFU139 BPQ139 BZM139 CJI139 CTE139 DDA139 DMW139 DWS139 EGO139 EQK139 FAG139 FKC139 FTY139 GDU139 GNQ139 GXM139 HHI139 HRE139 IBA139 IKW139 IUS139 JEO139 JOK139 JYG139 KIC139 KRY139 LBU139 LLQ139 LVM139 MFI139 MPE139 MZA139 NIW139 NSS139 OCO139 OMK139 OWG139 PGC139 PPY139 PZU139 QJQ139 QTM139 RDI139 RNE139 RXA139 SGW139 SQS139 TAO139 TKK139 TUG139 UEC139 UNY139 UXU139 VHQ139 VRM139 WBI139 WLE139 WVA139 K65651 IO65651 SK65651 ACG65651 AMC65651 AVY65651 BFU65651 BPQ65651 BZM65651 CJI65651 CTE65651 DDA65651 DMW65651 DWS65651 EGO65651 EQK65651 FAG65651 FKC65651 FTY65651 GDU65651 GNQ65651 GXM65651 HHI65651 HRE65651 IBA65651 IKW65651 IUS65651 JEO65651 JOK65651 JYG65651 KIC65651 KRY65651 LBU65651 LLQ65651 LVM65651 MFI65651 MPE65651 MZA65651 NIW65651 NSS65651 OCO65651 OMK65651 OWG65651 PGC65651 PPY65651 PZU65651 QJQ65651 QTM65651 RDI65651 RNE65651 RXA65651 SGW65651 SQS65651 TAO65651 TKK65651 TUG65651 UEC65651 UNY65651 UXU65651 VHQ65651 VRM65651 WBI65651 WLE65651 WVA65651 K131187 IO131187 SK131187 ACG131187 AMC131187 AVY131187 BFU131187 BPQ131187 BZM131187 CJI131187 CTE131187 DDA131187 DMW131187 DWS131187 EGO131187 EQK131187 FAG131187 FKC131187 FTY131187 GDU131187 GNQ131187 GXM131187 HHI131187 HRE131187 IBA131187 IKW131187 IUS131187 JEO131187 JOK131187 JYG131187 KIC131187 KRY131187 LBU131187 LLQ131187 LVM131187 MFI131187 MPE131187 MZA131187 NIW131187 NSS131187 OCO131187 OMK131187 OWG131187 PGC131187 PPY131187 PZU131187 QJQ131187 QTM131187 RDI131187 RNE131187 RXA131187 SGW131187 SQS131187 TAO131187 TKK131187 TUG131187 UEC131187 UNY131187 UXU131187 VHQ131187 VRM131187 WBI131187 WLE131187 WVA131187 K196723 IO196723 SK196723 ACG196723 AMC196723 AVY196723 BFU196723 BPQ196723 BZM196723 CJI196723 CTE196723 DDA196723 DMW196723 DWS196723 EGO196723 EQK196723 FAG196723 FKC196723 FTY196723 GDU196723 GNQ196723 GXM196723 HHI196723 HRE196723 IBA196723 IKW196723 IUS196723 JEO196723 JOK196723 JYG196723 KIC196723 KRY196723 LBU196723 LLQ196723 LVM196723 MFI196723 MPE196723 MZA196723 NIW196723 NSS196723 OCO196723 OMK196723 OWG196723 PGC196723 PPY196723 PZU196723 QJQ196723 QTM196723 RDI196723 RNE196723 RXA196723 SGW196723 SQS196723 TAO196723 TKK196723 TUG196723 UEC196723 UNY196723 UXU196723 VHQ196723 VRM196723 WBI196723 WLE196723 WVA196723 K262259 IO262259 SK262259 ACG262259 AMC262259 AVY262259 BFU262259 BPQ262259 BZM262259 CJI262259 CTE262259 DDA262259 DMW262259 DWS262259 EGO262259 EQK262259 FAG262259 FKC262259 FTY262259 GDU262259 GNQ262259 GXM262259 HHI262259 HRE262259 IBA262259 IKW262259 IUS262259 JEO262259 JOK262259 JYG262259 KIC262259 KRY262259 LBU262259 LLQ262259 LVM262259 MFI262259 MPE262259 MZA262259 NIW262259 NSS262259 OCO262259 OMK262259 OWG262259 PGC262259 PPY262259 PZU262259 QJQ262259 QTM262259 RDI262259 RNE262259 RXA262259 SGW262259 SQS262259 TAO262259 TKK262259 TUG262259 UEC262259 UNY262259 UXU262259 VHQ262259 VRM262259 WBI262259 WLE262259 WVA262259 K327795 IO327795 SK327795 ACG327795 AMC327795 AVY327795 BFU327795 BPQ327795 BZM327795 CJI327795 CTE327795 DDA327795 DMW327795 DWS327795 EGO327795 EQK327795 FAG327795 FKC327795 FTY327795 GDU327795 GNQ327795 GXM327795 HHI327795 HRE327795 IBA327795 IKW327795 IUS327795 JEO327795 JOK327795 JYG327795 KIC327795 KRY327795 LBU327795 LLQ327795 LVM327795 MFI327795 MPE327795 MZA327795 NIW327795 NSS327795 OCO327795 OMK327795 OWG327795 PGC327795 PPY327795 PZU327795 QJQ327795 QTM327795 RDI327795 RNE327795 RXA327795 SGW327795 SQS327795 TAO327795 TKK327795 TUG327795 UEC327795 UNY327795 UXU327795 VHQ327795 VRM327795 WBI327795 WLE327795 WVA327795 K393331 IO393331 SK393331 ACG393331 AMC393331 AVY393331 BFU393331 BPQ393331 BZM393331 CJI393331 CTE393331 DDA393331 DMW393331 DWS393331 EGO393331 EQK393331 FAG393331 FKC393331 FTY393331 GDU393331 GNQ393331 GXM393331 HHI393331 HRE393331 IBA393331 IKW393331 IUS393331 JEO393331 JOK393331 JYG393331 KIC393331 KRY393331 LBU393331 LLQ393331 LVM393331 MFI393331 MPE393331 MZA393331 NIW393331 NSS393331 OCO393331 OMK393331 OWG393331 PGC393331 PPY393331 PZU393331 QJQ393331 QTM393331 RDI393331 RNE393331 RXA393331 SGW393331 SQS393331 TAO393331 TKK393331 TUG393331 UEC393331 UNY393331 UXU393331 VHQ393331 VRM393331 WBI393331 WLE393331 WVA393331 K458867 IO458867 SK458867 ACG458867 AMC458867 AVY458867 BFU458867 BPQ458867 BZM458867 CJI458867 CTE458867 DDA458867 DMW458867 DWS458867 EGO458867 EQK458867 FAG458867 FKC458867 FTY458867 GDU458867 GNQ458867 GXM458867 HHI458867 HRE458867 IBA458867 IKW458867 IUS458867 JEO458867 JOK458867 JYG458867 KIC458867 KRY458867 LBU458867 LLQ458867 LVM458867 MFI458867 MPE458867 MZA458867 NIW458867 NSS458867 OCO458867 OMK458867 OWG458867 PGC458867 PPY458867 PZU458867 QJQ458867 QTM458867 RDI458867 RNE458867 RXA458867 SGW458867 SQS458867 TAO458867 TKK458867 TUG458867 UEC458867 UNY458867 UXU458867 VHQ458867 VRM458867 WBI458867 WLE458867 WVA458867 K524403 IO524403 SK524403 ACG524403 AMC524403 AVY524403 BFU524403 BPQ524403 BZM524403 CJI524403 CTE524403 DDA524403 DMW524403 DWS524403 EGO524403 EQK524403 FAG524403 FKC524403 FTY524403 GDU524403 GNQ524403 GXM524403 HHI524403 HRE524403 IBA524403 IKW524403 IUS524403 JEO524403 JOK524403 JYG524403 KIC524403 KRY524403 LBU524403 LLQ524403 LVM524403 MFI524403 MPE524403 MZA524403 NIW524403 NSS524403 OCO524403 OMK524403 OWG524403 PGC524403 PPY524403 PZU524403 QJQ524403 QTM524403 RDI524403 RNE524403 RXA524403 SGW524403 SQS524403 TAO524403 TKK524403 TUG524403 UEC524403 UNY524403 UXU524403 VHQ524403 VRM524403 WBI524403 WLE524403 WVA524403 K589939 IO589939 SK589939 ACG589939 AMC589939 AVY589939 BFU589939 BPQ589939 BZM589939 CJI589939 CTE589939 DDA589939 DMW589939 DWS589939 EGO589939 EQK589939 FAG589939 FKC589939 FTY589939 GDU589939 GNQ589939 GXM589939 HHI589939 HRE589939 IBA589939 IKW589939 IUS589939 JEO589939 JOK589939 JYG589939 KIC589939 KRY589939 LBU589939 LLQ589939 LVM589939 MFI589939 MPE589939 MZA589939 NIW589939 NSS589939 OCO589939 OMK589939 OWG589939 PGC589939 PPY589939 PZU589939 QJQ589939 QTM589939 RDI589939 RNE589939 RXA589939 SGW589939 SQS589939 TAO589939 TKK589939 TUG589939 UEC589939 UNY589939 UXU589939 VHQ589939 VRM589939 WBI589939 WLE589939 WVA589939 K655475 IO655475 SK655475 ACG655475 AMC655475 AVY655475 BFU655475 BPQ655475 BZM655475 CJI655475 CTE655475 DDA655475 DMW655475 DWS655475 EGO655475 EQK655475 FAG655475 FKC655475 FTY655475 GDU655475 GNQ655475 GXM655475 HHI655475 HRE655475 IBA655475 IKW655475 IUS655475 JEO655475 JOK655475 JYG655475 KIC655475 KRY655475 LBU655475 LLQ655475 LVM655475 MFI655475 MPE655475 MZA655475 NIW655475 NSS655475 OCO655475 OMK655475 OWG655475 PGC655475 PPY655475 PZU655475 QJQ655475 QTM655475 RDI655475 RNE655475 RXA655475 SGW655475 SQS655475 TAO655475 TKK655475 TUG655475 UEC655475 UNY655475 UXU655475 VHQ655475 VRM655475 WBI655475 WLE655475 WVA655475 K721011 IO721011 SK721011 ACG721011 AMC721011 AVY721011 BFU721011 BPQ721011 BZM721011 CJI721011 CTE721011 DDA721011 DMW721011 DWS721011 EGO721011 EQK721011 FAG721011 FKC721011 FTY721011 GDU721011 GNQ721011 GXM721011 HHI721011 HRE721011 IBA721011 IKW721011 IUS721011 JEO721011 JOK721011 JYG721011 KIC721011 KRY721011 LBU721011 LLQ721011 LVM721011 MFI721011 MPE721011 MZA721011 NIW721011 NSS721011 OCO721011 OMK721011 OWG721011 PGC721011 PPY721011 PZU721011 QJQ721011 QTM721011 RDI721011 RNE721011 RXA721011 SGW721011 SQS721011 TAO721011 TKK721011 TUG721011 UEC721011 UNY721011 UXU721011 VHQ721011 VRM721011 WBI721011 WLE721011 WVA721011 K786547 IO786547 SK786547 ACG786547 AMC786547 AVY786547 BFU786547 BPQ786547 BZM786547 CJI786547 CTE786547 DDA786547 DMW786547 DWS786547 EGO786547 EQK786547 FAG786547 FKC786547 FTY786547 GDU786547 GNQ786547 GXM786547 HHI786547 HRE786547 IBA786547 IKW786547 IUS786547 JEO786547 JOK786547 JYG786547 KIC786547 KRY786547 LBU786547 LLQ786547 LVM786547 MFI786547 MPE786547 MZA786547 NIW786547 NSS786547 OCO786547 OMK786547 OWG786547 PGC786547 PPY786547 PZU786547 QJQ786547 QTM786547 RDI786547 RNE786547 RXA786547 SGW786547 SQS786547 TAO786547 TKK786547 TUG786547 UEC786547 UNY786547 UXU786547 VHQ786547 VRM786547 WBI786547 WLE786547 WVA786547 K852083 IO852083 SK852083 ACG852083 AMC852083 AVY852083 BFU852083 BPQ852083 BZM852083 CJI852083 CTE852083 DDA852083 DMW852083 DWS852083 EGO852083 EQK852083 FAG852083 FKC852083 FTY852083 GDU852083 GNQ852083 GXM852083 HHI852083 HRE852083 IBA852083 IKW852083 IUS852083 JEO852083 JOK852083 JYG852083 KIC852083 KRY852083 LBU852083 LLQ852083 LVM852083 MFI852083 MPE852083 MZA852083 NIW852083 NSS852083 OCO852083 OMK852083 OWG852083 PGC852083 PPY852083 PZU852083 QJQ852083 QTM852083 RDI852083 RNE852083 RXA852083 SGW852083 SQS852083 TAO852083 TKK852083 TUG852083 UEC852083 UNY852083 UXU852083 VHQ852083 VRM852083 WBI852083 WLE852083 WVA852083 K917619 IO917619 SK917619 ACG917619 AMC917619 AVY917619 BFU917619 BPQ917619 BZM917619 CJI917619 CTE917619 DDA917619 DMW917619 DWS917619 EGO917619 EQK917619 FAG917619 FKC917619 FTY917619 GDU917619 GNQ917619 GXM917619 HHI917619 HRE917619 IBA917619 IKW917619 IUS917619 JEO917619 JOK917619 JYG917619 KIC917619 KRY917619 LBU917619 LLQ917619 LVM917619 MFI917619 MPE917619 MZA917619 NIW917619 NSS917619 OCO917619 OMK917619 OWG917619 PGC917619 PPY917619 PZU917619 QJQ917619 QTM917619 RDI917619 RNE917619 RXA917619 SGW917619 SQS917619 TAO917619 TKK917619 TUG917619 UEC917619 UNY917619 UXU917619 VHQ917619 VRM917619 WBI917619 WLE917619 WVA917619 K983155 IO983155 SK983155 ACG983155 AMC983155 AVY983155 BFU983155 BPQ983155 BZM983155 CJI983155 CTE983155 DDA983155 DMW983155 DWS983155 EGO983155 EQK983155 FAG983155 FKC983155 FTY983155 GDU983155 GNQ983155 GXM983155 HHI983155 HRE983155 IBA983155 IKW983155 IUS983155 JEO983155 JOK983155 JYG983155 KIC983155 KRY983155 LBU983155 LLQ983155 LVM983155 MFI983155 MPE983155 MZA983155 NIW983155 NSS983155 OCO983155 OMK983155 OWG983155 PGC983155 PPY983155 PZU983155 QJQ983155 QTM983155 RDI983155 RNE983155 RXA983155 SGW983155 SQS983155 TAO983155 TKK983155 TUG983155 UEC983155 UNY983155 UXU983155 VHQ983155 VRM983155 WBI983155 WLE983155 WVA983155 K129 IO129 SK129 ACG129 AMC129 AVY129 BFU129 BPQ129 BZM129 CJI129 CTE129 DDA129 DMW129 DWS129 EGO129 EQK129 FAG129 FKC129 FTY129 GDU129 GNQ129 GXM129 HHI129 HRE129 IBA129 IKW129 IUS129 JEO129 JOK129 JYG129 KIC129 KRY129 LBU129 LLQ129 LVM129 MFI129 MPE129 MZA129 NIW129 NSS129 OCO129 OMK129 OWG129 PGC129 PPY129 PZU129 QJQ129 QTM129 RDI129 RNE129 RXA129 SGW129 SQS129 TAO129 TKK129 TUG129 UEC129 UNY129 UXU129 VHQ129 VRM129 WBI129 WLE129 WVA129 K65641 IO65641 SK65641 ACG65641 AMC65641 AVY65641 BFU65641 BPQ65641 BZM65641 CJI65641 CTE65641 DDA65641 DMW65641 DWS65641 EGO65641 EQK65641 FAG65641 FKC65641 FTY65641 GDU65641 GNQ65641 GXM65641 HHI65641 HRE65641 IBA65641 IKW65641 IUS65641 JEO65641 JOK65641 JYG65641 KIC65641 KRY65641 LBU65641 LLQ65641 LVM65641 MFI65641 MPE65641 MZA65641 NIW65641 NSS65641 OCO65641 OMK65641 OWG65641 PGC65641 PPY65641 PZU65641 QJQ65641 QTM65641 RDI65641 RNE65641 RXA65641 SGW65641 SQS65641 TAO65641 TKK65641 TUG65641 UEC65641 UNY65641 UXU65641 VHQ65641 VRM65641 WBI65641 WLE65641 WVA65641 K131177 IO131177 SK131177 ACG131177 AMC131177 AVY131177 BFU131177 BPQ131177 BZM131177 CJI131177 CTE131177 DDA131177 DMW131177 DWS131177 EGO131177 EQK131177 FAG131177 FKC131177 FTY131177 GDU131177 GNQ131177 GXM131177 HHI131177 HRE131177 IBA131177 IKW131177 IUS131177 JEO131177 JOK131177 JYG131177 KIC131177 KRY131177 LBU131177 LLQ131177 LVM131177 MFI131177 MPE131177 MZA131177 NIW131177 NSS131177 OCO131177 OMK131177 OWG131177 PGC131177 PPY131177 PZU131177 QJQ131177 QTM131177 RDI131177 RNE131177 RXA131177 SGW131177 SQS131177 TAO131177 TKK131177 TUG131177 UEC131177 UNY131177 UXU131177 VHQ131177 VRM131177 WBI131177 WLE131177 WVA131177 K196713 IO196713 SK196713 ACG196713 AMC196713 AVY196713 BFU196713 BPQ196713 BZM196713 CJI196713 CTE196713 DDA196713 DMW196713 DWS196713 EGO196713 EQK196713 FAG196713 FKC196713 FTY196713 GDU196713 GNQ196713 GXM196713 HHI196713 HRE196713 IBA196713 IKW196713 IUS196713 JEO196713 JOK196713 JYG196713 KIC196713 KRY196713 LBU196713 LLQ196713 LVM196713 MFI196713 MPE196713 MZA196713 NIW196713 NSS196713 OCO196713 OMK196713 OWG196713 PGC196713 PPY196713 PZU196713 QJQ196713 QTM196713 RDI196713 RNE196713 RXA196713 SGW196713 SQS196713 TAO196713 TKK196713 TUG196713 UEC196713 UNY196713 UXU196713 VHQ196713 VRM196713 WBI196713 WLE196713 WVA196713 K262249 IO262249 SK262249 ACG262249 AMC262249 AVY262249 BFU262249 BPQ262249 BZM262249 CJI262249 CTE262249 DDA262249 DMW262249 DWS262249 EGO262249 EQK262249 FAG262249 FKC262249 FTY262249 GDU262249 GNQ262249 GXM262249 HHI262249 HRE262249 IBA262249 IKW262249 IUS262249 JEO262249 JOK262249 JYG262249 KIC262249 KRY262249 LBU262249 LLQ262249 LVM262249 MFI262249 MPE262249 MZA262249 NIW262249 NSS262249 OCO262249 OMK262249 OWG262249 PGC262249 PPY262249 PZU262249 QJQ262249 QTM262249 RDI262249 RNE262249 RXA262249 SGW262249 SQS262249 TAO262249 TKK262249 TUG262249 UEC262249 UNY262249 UXU262249 VHQ262249 VRM262249 WBI262249 WLE262249 WVA262249 K327785 IO327785 SK327785 ACG327785 AMC327785 AVY327785 BFU327785 BPQ327785 BZM327785 CJI327785 CTE327785 DDA327785 DMW327785 DWS327785 EGO327785 EQK327785 FAG327785 FKC327785 FTY327785 GDU327785 GNQ327785 GXM327785 HHI327785 HRE327785 IBA327785 IKW327785 IUS327785 JEO327785 JOK327785 JYG327785 KIC327785 KRY327785 LBU327785 LLQ327785 LVM327785 MFI327785 MPE327785 MZA327785 NIW327785 NSS327785 OCO327785 OMK327785 OWG327785 PGC327785 PPY327785 PZU327785 QJQ327785 QTM327785 RDI327785 RNE327785 RXA327785 SGW327785 SQS327785 TAO327785 TKK327785 TUG327785 UEC327785 UNY327785 UXU327785 VHQ327785 VRM327785 WBI327785 WLE327785 WVA327785 K393321 IO393321 SK393321 ACG393321 AMC393321 AVY393321 BFU393321 BPQ393321 BZM393321 CJI393321 CTE393321 DDA393321 DMW393321 DWS393321 EGO393321 EQK393321 FAG393321 FKC393321 FTY393321 GDU393321 GNQ393321 GXM393321 HHI393321 HRE393321 IBA393321 IKW393321 IUS393321 JEO393321 JOK393321 JYG393321 KIC393321 KRY393321 LBU393321 LLQ393321 LVM393321 MFI393321 MPE393321 MZA393321 NIW393321 NSS393321 OCO393321 OMK393321 OWG393321 PGC393321 PPY393321 PZU393321 QJQ393321 QTM393321 RDI393321 RNE393321 RXA393321 SGW393321 SQS393321 TAO393321 TKK393321 TUG393321 UEC393321 UNY393321 UXU393321 VHQ393321 VRM393321 WBI393321 WLE393321 WVA393321 K458857 IO458857 SK458857 ACG458857 AMC458857 AVY458857 BFU458857 BPQ458857 BZM458857 CJI458857 CTE458857 DDA458857 DMW458857 DWS458857 EGO458857 EQK458857 FAG458857 FKC458857 FTY458857 GDU458857 GNQ458857 GXM458857 HHI458857 HRE458857 IBA458857 IKW458857 IUS458857 JEO458857 JOK458857 JYG458857 KIC458857 KRY458857 LBU458857 LLQ458857 LVM458857 MFI458857 MPE458857 MZA458857 NIW458857 NSS458857 OCO458857 OMK458857 OWG458857 PGC458857 PPY458857 PZU458857 QJQ458857 QTM458857 RDI458857 RNE458857 RXA458857 SGW458857 SQS458857 TAO458857 TKK458857 TUG458857 UEC458857 UNY458857 UXU458857 VHQ458857 VRM458857 WBI458857 WLE458857 WVA458857 K524393 IO524393 SK524393 ACG524393 AMC524393 AVY524393 BFU524393 BPQ524393 BZM524393 CJI524393 CTE524393 DDA524393 DMW524393 DWS524393 EGO524393 EQK524393 FAG524393 FKC524393 FTY524393 GDU524393 GNQ524393 GXM524393 HHI524393 HRE524393 IBA524393 IKW524393 IUS524393 JEO524393 JOK524393 JYG524393 KIC524393 KRY524393 LBU524393 LLQ524393 LVM524393 MFI524393 MPE524393 MZA524393 NIW524393 NSS524393 OCO524393 OMK524393 OWG524393 PGC524393 PPY524393 PZU524393 QJQ524393 QTM524393 RDI524393 RNE524393 RXA524393 SGW524393 SQS524393 TAO524393 TKK524393 TUG524393 UEC524393 UNY524393 UXU524393 VHQ524393 VRM524393 WBI524393 WLE524393 WVA524393 K589929 IO589929 SK589929 ACG589929 AMC589929 AVY589929 BFU589929 BPQ589929 BZM589929 CJI589929 CTE589929 DDA589929 DMW589929 DWS589929 EGO589929 EQK589929 FAG589929 FKC589929 FTY589929 GDU589929 GNQ589929 GXM589929 HHI589929 HRE589929 IBA589929 IKW589929 IUS589929 JEO589929 JOK589929 JYG589929 KIC589929 KRY589929 LBU589929 LLQ589929 LVM589929 MFI589929 MPE589929 MZA589929 NIW589929 NSS589929 OCO589929 OMK589929 OWG589929 PGC589929 PPY589929 PZU589929 QJQ589929 QTM589929 RDI589929 RNE589929 RXA589929 SGW589929 SQS589929 TAO589929 TKK589929 TUG589929 UEC589929 UNY589929 UXU589929 VHQ589929 VRM589929 WBI589929 WLE589929 WVA589929 K655465 IO655465 SK655465 ACG655465 AMC655465 AVY655465 BFU655465 BPQ655465 BZM655465 CJI655465 CTE655465 DDA655465 DMW655465 DWS655465 EGO655465 EQK655465 FAG655465 FKC655465 FTY655465 GDU655465 GNQ655465 GXM655465 HHI655465 HRE655465 IBA655465 IKW655465 IUS655465 JEO655465 JOK655465 JYG655465 KIC655465 KRY655465 LBU655465 LLQ655465 LVM655465 MFI655465 MPE655465 MZA655465 NIW655465 NSS655465 OCO655465 OMK655465 OWG655465 PGC655465 PPY655465 PZU655465 QJQ655465 QTM655465 RDI655465 RNE655465 RXA655465 SGW655465 SQS655465 TAO655465 TKK655465 TUG655465 UEC655465 UNY655465 UXU655465 VHQ655465 VRM655465 WBI655465 WLE655465 WVA655465 K721001 IO721001 SK721001 ACG721001 AMC721001 AVY721001 BFU721001 BPQ721001 BZM721001 CJI721001 CTE721001 DDA721001 DMW721001 DWS721001 EGO721001 EQK721001 FAG721001 FKC721001 FTY721001 GDU721001 GNQ721001 GXM721001 HHI721001 HRE721001 IBA721001 IKW721001 IUS721001 JEO721001 JOK721001 JYG721001 KIC721001 KRY721001 LBU721001 LLQ721001 LVM721001 MFI721001 MPE721001 MZA721001 NIW721001 NSS721001 OCO721001 OMK721001 OWG721001 PGC721001 PPY721001 PZU721001 QJQ721001 QTM721001 RDI721001 RNE721001 RXA721001 SGW721001 SQS721001 TAO721001 TKK721001 TUG721001 UEC721001 UNY721001 UXU721001 VHQ721001 VRM721001 WBI721001 WLE721001 WVA721001 K786537 IO786537 SK786537 ACG786537 AMC786537 AVY786537 BFU786537 BPQ786537 BZM786537 CJI786537 CTE786537 DDA786537 DMW786537 DWS786537 EGO786537 EQK786537 FAG786537 FKC786537 FTY786537 GDU786537 GNQ786537 GXM786537 HHI786537 HRE786537 IBA786537 IKW786537 IUS786537 JEO786537 JOK786537 JYG786537 KIC786537 KRY786537 LBU786537 LLQ786537 LVM786537 MFI786537 MPE786537 MZA786537 NIW786537 NSS786537 OCO786537 OMK786537 OWG786537 PGC786537 PPY786537 PZU786537 QJQ786537 QTM786537 RDI786537 RNE786537 RXA786537 SGW786537 SQS786537 TAO786537 TKK786537 TUG786537 UEC786537 UNY786537 UXU786537 VHQ786537 VRM786537 WBI786537 WLE786537 WVA786537 K852073 IO852073 SK852073 ACG852073 AMC852073 AVY852073 BFU852073 BPQ852073 BZM852073 CJI852073 CTE852073 DDA852073 DMW852073 DWS852073 EGO852073 EQK852073 FAG852073 FKC852073 FTY852073 GDU852073 GNQ852073 GXM852073 HHI852073 HRE852073 IBA852073 IKW852073 IUS852073 JEO852073 JOK852073 JYG852073 KIC852073 KRY852073 LBU852073 LLQ852073 LVM852073 MFI852073 MPE852073 MZA852073 NIW852073 NSS852073 OCO852073 OMK852073 OWG852073 PGC852073 PPY852073 PZU852073 QJQ852073 QTM852073 RDI852073 RNE852073 RXA852073 SGW852073 SQS852073 TAO852073 TKK852073 TUG852073 UEC852073 UNY852073 UXU852073 VHQ852073 VRM852073 WBI852073 WLE852073 WVA852073 K917609 IO917609 SK917609 ACG917609 AMC917609 AVY917609 BFU917609 BPQ917609 BZM917609 CJI917609 CTE917609 DDA917609 DMW917609 DWS917609 EGO917609 EQK917609 FAG917609 FKC917609 FTY917609 GDU917609 GNQ917609 GXM917609 HHI917609 HRE917609 IBA917609 IKW917609 IUS917609 JEO917609 JOK917609 JYG917609 KIC917609 KRY917609 LBU917609 LLQ917609 LVM917609 MFI917609 MPE917609 MZA917609 NIW917609 NSS917609 OCO917609 OMK917609 OWG917609 PGC917609 PPY917609 PZU917609 QJQ917609 QTM917609 RDI917609 RNE917609 RXA917609 SGW917609 SQS917609 TAO917609 TKK917609 TUG917609 UEC917609 UNY917609 UXU917609 VHQ917609 VRM917609 WBI917609 WLE917609 WVA917609 K983145 IO983145 SK983145 ACG983145 AMC983145 AVY983145 BFU983145 BPQ983145 BZM983145 CJI983145 CTE983145 DDA983145 DMW983145 DWS983145 EGO983145 EQK983145 FAG983145 FKC983145 FTY983145 GDU983145 GNQ983145 GXM983145 HHI983145 HRE983145 IBA983145 IKW983145 IUS983145 JEO983145 JOK983145 JYG983145 KIC983145 KRY983145 LBU983145 LLQ983145 LVM983145 MFI983145 MPE983145 MZA983145 NIW983145 NSS983145 OCO983145 OMK983145 OWG983145 PGC983145 PPY983145 PZU983145 QJQ983145 QTM983145 RDI983145 RNE983145 RXA983145 SGW983145 SQS983145 TAO983145 TKK983145 TUG983145 UEC983145 UNY983145 UXU983145 VHQ983145 VRM983145 WBI983145 WLE983145 WVA983145 K131 IO131 SK131 ACG131 AMC131 AVY131 BFU131 BPQ131 BZM131 CJI131 CTE131 DDA131 DMW131 DWS131 EGO131 EQK131 FAG131 FKC131 FTY131 GDU131 GNQ131 GXM131 HHI131 HRE131 IBA131 IKW131 IUS131 JEO131 JOK131 JYG131 KIC131 KRY131 LBU131 LLQ131 LVM131 MFI131 MPE131 MZA131 NIW131 NSS131 OCO131 OMK131 OWG131 PGC131 PPY131 PZU131 QJQ131 QTM131 RDI131 RNE131 RXA131 SGW131 SQS131 TAO131 TKK131 TUG131 UEC131 UNY131 UXU131 VHQ131 VRM131 WBI131 WLE131 WVA131 K65643 IO65643 SK65643 ACG65643 AMC65643 AVY65643 BFU65643 BPQ65643 BZM65643 CJI65643 CTE65643 DDA65643 DMW65643 DWS65643 EGO65643 EQK65643 FAG65643 FKC65643 FTY65643 GDU65643 GNQ65643 GXM65643 HHI65643 HRE65643 IBA65643 IKW65643 IUS65643 JEO65643 JOK65643 JYG65643 KIC65643 KRY65643 LBU65643 LLQ65643 LVM65643 MFI65643 MPE65643 MZA65643 NIW65643 NSS65643 OCO65643 OMK65643 OWG65643 PGC65643 PPY65643 PZU65643 QJQ65643 QTM65643 RDI65643 RNE65643 RXA65643 SGW65643 SQS65643 TAO65643 TKK65643 TUG65643 UEC65643 UNY65643 UXU65643 VHQ65643 VRM65643 WBI65643 WLE65643 WVA65643 K131179 IO131179 SK131179 ACG131179 AMC131179 AVY131179 BFU131179 BPQ131179 BZM131179 CJI131179 CTE131179 DDA131179 DMW131179 DWS131179 EGO131179 EQK131179 FAG131179 FKC131179 FTY131179 GDU131179 GNQ131179 GXM131179 HHI131179 HRE131179 IBA131179 IKW131179 IUS131179 JEO131179 JOK131179 JYG131179 KIC131179 KRY131179 LBU131179 LLQ131179 LVM131179 MFI131179 MPE131179 MZA131179 NIW131179 NSS131179 OCO131179 OMK131179 OWG131179 PGC131179 PPY131179 PZU131179 QJQ131179 QTM131179 RDI131179 RNE131179 RXA131179 SGW131179 SQS131179 TAO131179 TKK131179 TUG131179 UEC131179 UNY131179 UXU131179 VHQ131179 VRM131179 WBI131179 WLE131179 WVA131179 K196715 IO196715 SK196715 ACG196715 AMC196715 AVY196715 BFU196715 BPQ196715 BZM196715 CJI196715 CTE196715 DDA196715 DMW196715 DWS196715 EGO196715 EQK196715 FAG196715 FKC196715 FTY196715 GDU196715 GNQ196715 GXM196715 HHI196715 HRE196715 IBA196715 IKW196715 IUS196715 JEO196715 JOK196715 JYG196715 KIC196715 KRY196715 LBU196715 LLQ196715 LVM196715 MFI196715 MPE196715 MZA196715 NIW196715 NSS196715 OCO196715 OMK196715 OWG196715 PGC196715 PPY196715 PZU196715 QJQ196715 QTM196715 RDI196715 RNE196715 RXA196715 SGW196715 SQS196715 TAO196715 TKK196715 TUG196715 UEC196715 UNY196715 UXU196715 VHQ196715 VRM196715 WBI196715 WLE196715 WVA196715 K262251 IO262251 SK262251 ACG262251 AMC262251 AVY262251 BFU262251 BPQ262251 BZM262251 CJI262251 CTE262251 DDA262251 DMW262251 DWS262251 EGO262251 EQK262251 FAG262251 FKC262251 FTY262251 GDU262251 GNQ262251 GXM262251 HHI262251 HRE262251 IBA262251 IKW262251 IUS262251 JEO262251 JOK262251 JYG262251 KIC262251 KRY262251 LBU262251 LLQ262251 LVM262251 MFI262251 MPE262251 MZA262251 NIW262251 NSS262251 OCO262251 OMK262251 OWG262251 PGC262251 PPY262251 PZU262251 QJQ262251 QTM262251 RDI262251 RNE262251 RXA262251 SGW262251 SQS262251 TAO262251 TKK262251 TUG262251 UEC262251 UNY262251 UXU262251 VHQ262251 VRM262251 WBI262251 WLE262251 WVA262251 K327787 IO327787 SK327787 ACG327787 AMC327787 AVY327787 BFU327787 BPQ327787 BZM327787 CJI327787 CTE327787 DDA327787 DMW327787 DWS327787 EGO327787 EQK327787 FAG327787 FKC327787 FTY327787 GDU327787 GNQ327787 GXM327787 HHI327787 HRE327787 IBA327787 IKW327787 IUS327787 JEO327787 JOK327787 JYG327787 KIC327787 KRY327787 LBU327787 LLQ327787 LVM327787 MFI327787 MPE327787 MZA327787 NIW327787 NSS327787 OCO327787 OMK327787 OWG327787 PGC327787 PPY327787 PZU327787 QJQ327787 QTM327787 RDI327787 RNE327787 RXA327787 SGW327787 SQS327787 TAO327787 TKK327787 TUG327787 UEC327787 UNY327787 UXU327787 VHQ327787 VRM327787 WBI327787 WLE327787 WVA327787 K393323 IO393323 SK393323 ACG393323 AMC393323 AVY393323 BFU393323 BPQ393323 BZM393323 CJI393323 CTE393323 DDA393323 DMW393323 DWS393323 EGO393323 EQK393323 FAG393323 FKC393323 FTY393323 GDU393323 GNQ393323 GXM393323 HHI393323 HRE393323 IBA393323 IKW393323 IUS393323 JEO393323 JOK393323 JYG393323 KIC393323 KRY393323 LBU393323 LLQ393323 LVM393323 MFI393323 MPE393323 MZA393323 NIW393323 NSS393323 OCO393323 OMK393323 OWG393323 PGC393323 PPY393323 PZU393323 QJQ393323 QTM393323 RDI393323 RNE393323 RXA393323 SGW393323 SQS393323 TAO393323 TKK393323 TUG393323 UEC393323 UNY393323 UXU393323 VHQ393323 VRM393323 WBI393323 WLE393323 WVA393323 K458859 IO458859 SK458859 ACG458859 AMC458859 AVY458859 BFU458859 BPQ458859 BZM458859 CJI458859 CTE458859 DDA458859 DMW458859 DWS458859 EGO458859 EQK458859 FAG458859 FKC458859 FTY458859 GDU458859 GNQ458859 GXM458859 HHI458859 HRE458859 IBA458859 IKW458859 IUS458859 JEO458859 JOK458859 JYG458859 KIC458859 KRY458859 LBU458859 LLQ458859 LVM458859 MFI458859 MPE458859 MZA458859 NIW458859 NSS458859 OCO458859 OMK458859 OWG458859 PGC458859 PPY458859 PZU458859 QJQ458859 QTM458859 RDI458859 RNE458859 RXA458859 SGW458859 SQS458859 TAO458859 TKK458859 TUG458859 UEC458859 UNY458859 UXU458859 VHQ458859 VRM458859 WBI458859 WLE458859 WVA458859 K524395 IO524395 SK524395 ACG524395 AMC524395 AVY524395 BFU524395 BPQ524395 BZM524395 CJI524395 CTE524395 DDA524395 DMW524395 DWS524395 EGO524395 EQK524395 FAG524395 FKC524395 FTY524395 GDU524395 GNQ524395 GXM524395 HHI524395 HRE524395 IBA524395 IKW524395 IUS524395 JEO524395 JOK524395 JYG524395 KIC524395 KRY524395 LBU524395 LLQ524395 LVM524395 MFI524395 MPE524395 MZA524395 NIW524395 NSS524395 OCO524395 OMK524395 OWG524395 PGC524395 PPY524395 PZU524395 QJQ524395 QTM524395 RDI524395 RNE524395 RXA524395 SGW524395 SQS524395 TAO524395 TKK524395 TUG524395 UEC524395 UNY524395 UXU524395 VHQ524395 VRM524395 WBI524395 WLE524395 WVA524395 K589931 IO589931 SK589931 ACG589931 AMC589931 AVY589931 BFU589931 BPQ589931 BZM589931 CJI589931 CTE589931 DDA589931 DMW589931 DWS589931 EGO589931 EQK589931 FAG589931 FKC589931 FTY589931 GDU589931 GNQ589931 GXM589931 HHI589931 HRE589931 IBA589931 IKW589931 IUS589931 JEO589931 JOK589931 JYG589931 KIC589931 KRY589931 LBU589931 LLQ589931 LVM589931 MFI589931 MPE589931 MZA589931 NIW589931 NSS589931 OCO589931 OMK589931 OWG589931 PGC589931 PPY589931 PZU589931 QJQ589931 QTM589931 RDI589931 RNE589931 RXA589931 SGW589931 SQS589931 TAO589931 TKK589931 TUG589931 UEC589931 UNY589931 UXU589931 VHQ589931 VRM589931 WBI589931 WLE589931 WVA589931 K655467 IO655467 SK655467 ACG655467 AMC655467 AVY655467 BFU655467 BPQ655467 BZM655467 CJI655467 CTE655467 DDA655467 DMW655467 DWS655467 EGO655467 EQK655467 FAG655467 FKC655467 FTY655467 GDU655467 GNQ655467 GXM655467 HHI655467 HRE655467 IBA655467 IKW655467 IUS655467 JEO655467 JOK655467 JYG655467 KIC655467 KRY655467 LBU655467 LLQ655467 LVM655467 MFI655467 MPE655467 MZA655467 NIW655467 NSS655467 OCO655467 OMK655467 OWG655467 PGC655467 PPY655467 PZU655467 QJQ655467 QTM655467 RDI655467 RNE655467 RXA655467 SGW655467 SQS655467 TAO655467 TKK655467 TUG655467 UEC655467 UNY655467 UXU655467 VHQ655467 VRM655467 WBI655467 WLE655467 WVA655467 K721003 IO721003 SK721003 ACG721003 AMC721003 AVY721003 BFU721003 BPQ721003 BZM721003 CJI721003 CTE721003 DDA721003 DMW721003 DWS721003 EGO721003 EQK721003 FAG721003 FKC721003 FTY721003 GDU721003 GNQ721003 GXM721003 HHI721003 HRE721003 IBA721003 IKW721003 IUS721003 JEO721003 JOK721003 JYG721003 KIC721003 KRY721003 LBU721003 LLQ721003 LVM721003 MFI721003 MPE721003 MZA721003 NIW721003 NSS721003 OCO721003 OMK721003 OWG721003 PGC721003 PPY721003 PZU721003 QJQ721003 QTM721003 RDI721003 RNE721003 RXA721003 SGW721003 SQS721003 TAO721003 TKK721003 TUG721003 UEC721003 UNY721003 UXU721003 VHQ721003 VRM721003 WBI721003 WLE721003 WVA721003 K786539 IO786539 SK786539 ACG786539 AMC786539 AVY786539 BFU786539 BPQ786539 BZM786539 CJI786539 CTE786539 DDA786539 DMW786539 DWS786539 EGO786539 EQK786539 FAG786539 FKC786539 FTY786539 GDU786539 GNQ786539 GXM786539 HHI786539 HRE786539 IBA786539 IKW786539 IUS786539 JEO786539 JOK786539 JYG786539 KIC786539 KRY786539 LBU786539 LLQ786539 LVM786539 MFI786539 MPE786539 MZA786539 NIW786539 NSS786539 OCO786539 OMK786539 OWG786539 PGC786539 PPY786539 PZU786539 QJQ786539 QTM786539 RDI786539 RNE786539 RXA786539 SGW786539 SQS786539 TAO786539 TKK786539 TUG786539 UEC786539 UNY786539 UXU786539 VHQ786539 VRM786539 WBI786539 WLE786539 WVA786539 K852075 IO852075 SK852075 ACG852075 AMC852075 AVY852075 BFU852075 BPQ852075 BZM852075 CJI852075 CTE852075 DDA852075 DMW852075 DWS852075 EGO852075 EQK852075 FAG852075 FKC852075 FTY852075 GDU852075 GNQ852075 GXM852075 HHI852075 HRE852075 IBA852075 IKW852075 IUS852075 JEO852075 JOK852075 JYG852075 KIC852075 KRY852075 LBU852075 LLQ852075 LVM852075 MFI852075 MPE852075 MZA852075 NIW852075 NSS852075 OCO852075 OMK852075 OWG852075 PGC852075 PPY852075 PZU852075 QJQ852075 QTM852075 RDI852075 RNE852075 RXA852075 SGW852075 SQS852075 TAO852075 TKK852075 TUG852075 UEC852075 UNY852075 UXU852075 VHQ852075 VRM852075 WBI852075 WLE852075 WVA852075 K917611 IO917611 SK917611 ACG917611 AMC917611 AVY917611 BFU917611 BPQ917611 BZM917611 CJI917611 CTE917611 DDA917611 DMW917611 DWS917611 EGO917611 EQK917611 FAG917611 FKC917611 FTY917611 GDU917611 GNQ917611 GXM917611 HHI917611 HRE917611 IBA917611 IKW917611 IUS917611 JEO917611 JOK917611 JYG917611 KIC917611 KRY917611 LBU917611 LLQ917611 LVM917611 MFI917611 MPE917611 MZA917611 NIW917611 NSS917611 OCO917611 OMK917611 OWG917611 PGC917611 PPY917611 PZU917611 QJQ917611 QTM917611 RDI917611 RNE917611 RXA917611 SGW917611 SQS917611 TAO917611 TKK917611 TUG917611 UEC917611 UNY917611 UXU917611 VHQ917611 VRM917611 WBI917611 WLE917611 WVA917611 K983147 IO983147 SK983147 ACG983147 AMC983147 AVY983147 BFU983147 BPQ983147 BZM983147 CJI983147 CTE983147 DDA983147 DMW983147 DWS983147 EGO983147 EQK983147 FAG983147 FKC983147 FTY983147 GDU983147 GNQ983147 GXM983147 HHI983147 HRE983147 IBA983147 IKW983147 IUS983147 JEO983147 JOK983147 JYG983147 KIC983147 KRY983147 LBU983147 LLQ983147 LVM983147 MFI983147 MPE983147 MZA983147 NIW983147 NSS983147 OCO983147 OMK983147 OWG983147 PGC983147 PPY983147 PZU983147 QJQ983147 QTM983147 RDI983147 RNE983147 RXA983147 SGW983147 SQS983147 TAO983147 TKK983147 TUG983147 UEC983147 UNY983147 UXU983147 VHQ983147 VRM983147 WBI983147 WLE983147 WVA983147 K109 IO109 SK109 ACG109 AMC109 AVY109 BFU109 BPQ109 BZM109 CJI109 CTE109 DDA109 DMW109 DWS109 EGO109 EQK109 FAG109 FKC109 FTY109 GDU109 GNQ109 GXM109 HHI109 HRE109 IBA109 IKW109 IUS109 JEO109 JOK109 JYG109 KIC109 KRY109 LBU109 LLQ109 LVM109 MFI109 MPE109 MZA109 NIW109 NSS109 OCO109 OMK109 OWG109 PGC109 PPY109 PZU109 QJQ109 QTM109 RDI109 RNE109 RXA109 SGW109 SQS109 TAO109 TKK109 TUG109 UEC109 UNY109 UXU109 VHQ109 VRM109 WBI109 WLE109 WVA109 K65621 IO65621 SK65621 ACG65621 AMC65621 AVY65621 BFU65621 BPQ65621 BZM65621 CJI65621 CTE65621 DDA65621 DMW65621 DWS65621 EGO65621 EQK65621 FAG65621 FKC65621 FTY65621 GDU65621 GNQ65621 GXM65621 HHI65621 HRE65621 IBA65621 IKW65621 IUS65621 JEO65621 JOK65621 JYG65621 KIC65621 KRY65621 LBU65621 LLQ65621 LVM65621 MFI65621 MPE65621 MZA65621 NIW65621 NSS65621 OCO65621 OMK65621 OWG65621 PGC65621 PPY65621 PZU65621 QJQ65621 QTM65621 RDI65621 RNE65621 RXA65621 SGW65621 SQS65621 TAO65621 TKK65621 TUG65621 UEC65621 UNY65621 UXU65621 VHQ65621 VRM65621 WBI65621 WLE65621 WVA65621 K131157 IO131157 SK131157 ACG131157 AMC131157 AVY131157 BFU131157 BPQ131157 BZM131157 CJI131157 CTE131157 DDA131157 DMW131157 DWS131157 EGO131157 EQK131157 FAG131157 FKC131157 FTY131157 GDU131157 GNQ131157 GXM131157 HHI131157 HRE131157 IBA131157 IKW131157 IUS131157 JEO131157 JOK131157 JYG131157 KIC131157 KRY131157 LBU131157 LLQ131157 LVM131157 MFI131157 MPE131157 MZA131157 NIW131157 NSS131157 OCO131157 OMK131157 OWG131157 PGC131157 PPY131157 PZU131157 QJQ131157 QTM131157 RDI131157 RNE131157 RXA131157 SGW131157 SQS131157 TAO131157 TKK131157 TUG131157 UEC131157 UNY131157 UXU131157 VHQ131157 VRM131157 WBI131157 WLE131157 WVA131157 K196693 IO196693 SK196693 ACG196693 AMC196693 AVY196693 BFU196693 BPQ196693 BZM196693 CJI196693 CTE196693 DDA196693 DMW196693 DWS196693 EGO196693 EQK196693 FAG196693 FKC196693 FTY196693 GDU196693 GNQ196693 GXM196693 HHI196693 HRE196693 IBA196693 IKW196693 IUS196693 JEO196693 JOK196693 JYG196693 KIC196693 KRY196693 LBU196693 LLQ196693 LVM196693 MFI196693 MPE196693 MZA196693 NIW196693 NSS196693 OCO196693 OMK196693 OWG196693 PGC196693 PPY196693 PZU196693 QJQ196693 QTM196693 RDI196693 RNE196693 RXA196693 SGW196693 SQS196693 TAO196693 TKK196693 TUG196693 UEC196693 UNY196693 UXU196693 VHQ196693 VRM196693 WBI196693 WLE196693 WVA196693 K262229 IO262229 SK262229 ACG262229 AMC262229 AVY262229 BFU262229 BPQ262229 BZM262229 CJI262229 CTE262229 DDA262229 DMW262229 DWS262229 EGO262229 EQK262229 FAG262229 FKC262229 FTY262229 GDU262229 GNQ262229 GXM262229 HHI262229 HRE262229 IBA262229 IKW262229 IUS262229 JEO262229 JOK262229 JYG262229 KIC262229 KRY262229 LBU262229 LLQ262229 LVM262229 MFI262229 MPE262229 MZA262229 NIW262229 NSS262229 OCO262229 OMK262229 OWG262229 PGC262229 PPY262229 PZU262229 QJQ262229 QTM262229 RDI262229 RNE262229 RXA262229 SGW262229 SQS262229 TAO262229 TKK262229 TUG262229 UEC262229 UNY262229 UXU262229 VHQ262229 VRM262229 WBI262229 WLE262229 WVA262229 K327765 IO327765 SK327765 ACG327765 AMC327765 AVY327765 BFU327765 BPQ327765 BZM327765 CJI327765 CTE327765 DDA327765 DMW327765 DWS327765 EGO327765 EQK327765 FAG327765 FKC327765 FTY327765 GDU327765 GNQ327765 GXM327765 HHI327765 HRE327765 IBA327765 IKW327765 IUS327765 JEO327765 JOK327765 JYG327765 KIC327765 KRY327765 LBU327765 LLQ327765 LVM327765 MFI327765 MPE327765 MZA327765 NIW327765 NSS327765 OCO327765 OMK327765 OWG327765 PGC327765 PPY327765 PZU327765 QJQ327765 QTM327765 RDI327765 RNE327765 RXA327765 SGW327765 SQS327765 TAO327765 TKK327765 TUG327765 UEC327765 UNY327765 UXU327765 VHQ327765 VRM327765 WBI327765 WLE327765 WVA327765 K393301 IO393301 SK393301 ACG393301 AMC393301 AVY393301 BFU393301 BPQ393301 BZM393301 CJI393301 CTE393301 DDA393301 DMW393301 DWS393301 EGO393301 EQK393301 FAG393301 FKC393301 FTY393301 GDU393301 GNQ393301 GXM393301 HHI393301 HRE393301 IBA393301 IKW393301 IUS393301 JEO393301 JOK393301 JYG393301 KIC393301 KRY393301 LBU393301 LLQ393301 LVM393301 MFI393301 MPE393301 MZA393301 NIW393301 NSS393301 OCO393301 OMK393301 OWG393301 PGC393301 PPY393301 PZU393301 QJQ393301 QTM393301 RDI393301 RNE393301 RXA393301 SGW393301 SQS393301 TAO393301 TKK393301 TUG393301 UEC393301 UNY393301 UXU393301 VHQ393301 VRM393301 WBI393301 WLE393301 WVA393301 K458837 IO458837 SK458837 ACG458837 AMC458837 AVY458837 BFU458837 BPQ458837 BZM458837 CJI458837 CTE458837 DDA458837 DMW458837 DWS458837 EGO458837 EQK458837 FAG458837 FKC458837 FTY458837 GDU458837 GNQ458837 GXM458837 HHI458837 HRE458837 IBA458837 IKW458837 IUS458837 JEO458837 JOK458837 JYG458837 KIC458837 KRY458837 LBU458837 LLQ458837 LVM458837 MFI458837 MPE458837 MZA458837 NIW458837 NSS458837 OCO458837 OMK458837 OWG458837 PGC458837 PPY458837 PZU458837 QJQ458837 QTM458837 RDI458837 RNE458837 RXA458837 SGW458837 SQS458837 TAO458837 TKK458837 TUG458837 UEC458837 UNY458837 UXU458837 VHQ458837 VRM458837 WBI458837 WLE458837 WVA458837 K524373 IO524373 SK524373 ACG524373 AMC524373 AVY524373 BFU524373 BPQ524373 BZM524373 CJI524373 CTE524373 DDA524373 DMW524373 DWS524373 EGO524373 EQK524373 FAG524373 FKC524373 FTY524373 GDU524373 GNQ524373 GXM524373 HHI524373 HRE524373 IBA524373 IKW524373 IUS524373 JEO524373 JOK524373 JYG524373 KIC524373 KRY524373 LBU524373 LLQ524373 LVM524373 MFI524373 MPE524373 MZA524373 NIW524373 NSS524373 OCO524373 OMK524373 OWG524373 PGC524373 PPY524373 PZU524373 QJQ524373 QTM524373 RDI524373 RNE524373 RXA524373 SGW524373 SQS524373 TAO524373 TKK524373 TUG524373 UEC524373 UNY524373 UXU524373 VHQ524373 VRM524373 WBI524373 WLE524373 WVA524373 K589909 IO589909 SK589909 ACG589909 AMC589909 AVY589909 BFU589909 BPQ589909 BZM589909 CJI589909 CTE589909 DDA589909 DMW589909 DWS589909 EGO589909 EQK589909 FAG589909 FKC589909 FTY589909 GDU589909 GNQ589909 GXM589909 HHI589909 HRE589909 IBA589909 IKW589909 IUS589909 JEO589909 JOK589909 JYG589909 KIC589909 KRY589909 LBU589909 LLQ589909 LVM589909 MFI589909 MPE589909 MZA589909 NIW589909 NSS589909 OCO589909 OMK589909 OWG589909 PGC589909 PPY589909 PZU589909 QJQ589909 QTM589909 RDI589909 RNE589909 RXA589909 SGW589909 SQS589909 TAO589909 TKK589909 TUG589909 UEC589909 UNY589909 UXU589909 VHQ589909 VRM589909 WBI589909 WLE589909 WVA589909 K655445 IO655445 SK655445 ACG655445 AMC655445 AVY655445 BFU655445 BPQ655445 BZM655445 CJI655445 CTE655445 DDA655445 DMW655445 DWS655445 EGO655445 EQK655445 FAG655445 FKC655445 FTY655445 GDU655445 GNQ655445 GXM655445 HHI655445 HRE655445 IBA655445 IKW655445 IUS655445 JEO655445 JOK655445 JYG655445 KIC655445 KRY655445 LBU655445 LLQ655445 LVM655445 MFI655445 MPE655445 MZA655445 NIW655445 NSS655445 OCO655445 OMK655445 OWG655445 PGC655445 PPY655445 PZU655445 QJQ655445 QTM655445 RDI655445 RNE655445 RXA655445 SGW655445 SQS655445 TAO655445 TKK655445 TUG655445 UEC655445 UNY655445 UXU655445 VHQ655445 VRM655445 WBI655445 WLE655445 WVA655445 K720981 IO720981 SK720981 ACG720981 AMC720981 AVY720981 BFU720981 BPQ720981 BZM720981 CJI720981 CTE720981 DDA720981 DMW720981 DWS720981 EGO720981 EQK720981 FAG720981 FKC720981 FTY720981 GDU720981 GNQ720981 GXM720981 HHI720981 HRE720981 IBA720981 IKW720981 IUS720981 JEO720981 JOK720981 JYG720981 KIC720981 KRY720981 LBU720981 LLQ720981 LVM720981 MFI720981 MPE720981 MZA720981 NIW720981 NSS720981 OCO720981 OMK720981 OWG720981 PGC720981 PPY720981 PZU720981 QJQ720981 QTM720981 RDI720981 RNE720981 RXA720981 SGW720981 SQS720981 TAO720981 TKK720981 TUG720981 UEC720981 UNY720981 UXU720981 VHQ720981 VRM720981 WBI720981 WLE720981 WVA720981 K786517 IO786517 SK786517 ACG786517 AMC786517 AVY786517 BFU786517 BPQ786517 BZM786517 CJI786517 CTE786517 DDA786517 DMW786517 DWS786517 EGO786517 EQK786517 FAG786517 FKC786517 FTY786517 GDU786517 GNQ786517 GXM786517 HHI786517 HRE786517 IBA786517 IKW786517 IUS786517 JEO786517 JOK786517 JYG786517 KIC786517 KRY786517 LBU786517 LLQ786517 LVM786517 MFI786517 MPE786517 MZA786517 NIW786517 NSS786517 OCO786517 OMK786517 OWG786517 PGC786517 PPY786517 PZU786517 QJQ786517 QTM786517 RDI786517 RNE786517 RXA786517 SGW786517 SQS786517 TAO786517 TKK786517 TUG786517 UEC786517 UNY786517 UXU786517 VHQ786517 VRM786517 WBI786517 WLE786517 WVA786517 K852053 IO852053 SK852053 ACG852053 AMC852053 AVY852053 BFU852053 BPQ852053 BZM852053 CJI852053 CTE852053 DDA852053 DMW852053 DWS852053 EGO852053 EQK852053 FAG852053 FKC852053 FTY852053 GDU852053 GNQ852053 GXM852053 HHI852053 HRE852053 IBA852053 IKW852053 IUS852053 JEO852053 JOK852053 JYG852053 KIC852053 KRY852053 LBU852053 LLQ852053 LVM852053 MFI852053 MPE852053 MZA852053 NIW852053 NSS852053 OCO852053 OMK852053 OWG852053 PGC852053 PPY852053 PZU852053 QJQ852053 QTM852053 RDI852053 RNE852053 RXA852053 SGW852053 SQS852053 TAO852053 TKK852053 TUG852053 UEC852053 UNY852053 UXU852053 VHQ852053 VRM852053 WBI852053 WLE852053 WVA852053 K917589 IO917589 SK917589 ACG917589 AMC917589 AVY917589 BFU917589 BPQ917589 BZM917589 CJI917589 CTE917589 DDA917589 DMW917589 DWS917589 EGO917589 EQK917589 FAG917589 FKC917589 FTY917589 GDU917589 GNQ917589 GXM917589 HHI917589 HRE917589 IBA917589 IKW917589 IUS917589 JEO917589 JOK917589 JYG917589 KIC917589 KRY917589 LBU917589 LLQ917589 LVM917589 MFI917589 MPE917589 MZA917589 NIW917589 NSS917589 OCO917589 OMK917589 OWG917589 PGC917589 PPY917589 PZU917589 QJQ917589 QTM917589 RDI917589 RNE917589 RXA917589 SGW917589 SQS917589 TAO917589 TKK917589 TUG917589 UEC917589 UNY917589 UXU917589 VHQ917589 VRM917589 WBI917589 WLE917589 WVA917589 K983125 IO983125 SK983125 ACG983125 AMC983125 AVY983125 BFU983125 BPQ983125 BZM983125 CJI983125 CTE983125 DDA983125 DMW983125 DWS983125 EGO983125 EQK983125 FAG983125 FKC983125 FTY983125 GDU983125 GNQ983125 GXM983125 HHI983125 HRE983125 IBA983125 IKW983125 IUS983125 JEO983125 JOK983125 JYG983125 KIC983125 KRY983125 LBU983125 LLQ983125 LVM983125 MFI983125 MPE983125 MZA983125 NIW983125 NSS983125 OCO983125 OMK983125 OWG983125 PGC983125 PPY983125 PZU983125 QJQ983125 QTM983125 RDI983125 RNE983125 RXA983125 SGW983125 SQS983125 TAO983125 TKK983125 TUG983125 UEC983125 UNY983125 UXU983125 VHQ983125 VRM983125 WBI983125 WLE983125 WVA983125 K146:K148 IO146:IO148 SK146:SK148 ACG146:ACG148 AMC146:AMC148 AVY146:AVY148 BFU146:BFU148 BPQ146:BPQ148 BZM146:BZM148 CJI146:CJI148 CTE146:CTE148 DDA146:DDA148 DMW146:DMW148 DWS146:DWS148 EGO146:EGO148 EQK146:EQK148 FAG146:FAG148 FKC146:FKC148 FTY146:FTY148 GDU146:GDU148 GNQ146:GNQ148 GXM146:GXM148 HHI146:HHI148 HRE146:HRE148 IBA146:IBA148 IKW146:IKW148 IUS146:IUS148 JEO146:JEO148 JOK146:JOK148 JYG146:JYG148 KIC146:KIC148 KRY146:KRY148 LBU146:LBU148 LLQ146:LLQ148 LVM146:LVM148 MFI146:MFI148 MPE146:MPE148 MZA146:MZA148 NIW146:NIW148 NSS146:NSS148 OCO146:OCO148 OMK146:OMK148 OWG146:OWG148 PGC146:PGC148 PPY146:PPY148 PZU146:PZU148 QJQ146:QJQ148 QTM146:QTM148 RDI146:RDI148 RNE146:RNE148 RXA146:RXA148 SGW146:SGW148 SQS146:SQS148 TAO146:TAO148 TKK146:TKK148 TUG146:TUG148 UEC146:UEC148 UNY146:UNY148 UXU146:UXU148 VHQ146:VHQ148 VRM146:VRM148 WBI146:WBI148 WLE146:WLE148 WVA146:WVA148 K65658:K65660 IO65658:IO65660 SK65658:SK65660 ACG65658:ACG65660 AMC65658:AMC65660 AVY65658:AVY65660 BFU65658:BFU65660 BPQ65658:BPQ65660 BZM65658:BZM65660 CJI65658:CJI65660 CTE65658:CTE65660 DDA65658:DDA65660 DMW65658:DMW65660 DWS65658:DWS65660 EGO65658:EGO65660 EQK65658:EQK65660 FAG65658:FAG65660 FKC65658:FKC65660 FTY65658:FTY65660 GDU65658:GDU65660 GNQ65658:GNQ65660 GXM65658:GXM65660 HHI65658:HHI65660 HRE65658:HRE65660 IBA65658:IBA65660 IKW65658:IKW65660 IUS65658:IUS65660 JEO65658:JEO65660 JOK65658:JOK65660 JYG65658:JYG65660 KIC65658:KIC65660 KRY65658:KRY65660 LBU65658:LBU65660 LLQ65658:LLQ65660 LVM65658:LVM65660 MFI65658:MFI65660 MPE65658:MPE65660 MZA65658:MZA65660 NIW65658:NIW65660 NSS65658:NSS65660 OCO65658:OCO65660 OMK65658:OMK65660 OWG65658:OWG65660 PGC65658:PGC65660 PPY65658:PPY65660 PZU65658:PZU65660 QJQ65658:QJQ65660 QTM65658:QTM65660 RDI65658:RDI65660 RNE65658:RNE65660 RXA65658:RXA65660 SGW65658:SGW65660 SQS65658:SQS65660 TAO65658:TAO65660 TKK65658:TKK65660 TUG65658:TUG65660 UEC65658:UEC65660 UNY65658:UNY65660 UXU65658:UXU65660 VHQ65658:VHQ65660 VRM65658:VRM65660 WBI65658:WBI65660 WLE65658:WLE65660 WVA65658:WVA65660 K131194:K131196 IO131194:IO131196 SK131194:SK131196 ACG131194:ACG131196 AMC131194:AMC131196 AVY131194:AVY131196 BFU131194:BFU131196 BPQ131194:BPQ131196 BZM131194:BZM131196 CJI131194:CJI131196 CTE131194:CTE131196 DDA131194:DDA131196 DMW131194:DMW131196 DWS131194:DWS131196 EGO131194:EGO131196 EQK131194:EQK131196 FAG131194:FAG131196 FKC131194:FKC131196 FTY131194:FTY131196 GDU131194:GDU131196 GNQ131194:GNQ131196 GXM131194:GXM131196 HHI131194:HHI131196 HRE131194:HRE131196 IBA131194:IBA131196 IKW131194:IKW131196 IUS131194:IUS131196 JEO131194:JEO131196 JOK131194:JOK131196 JYG131194:JYG131196 KIC131194:KIC131196 KRY131194:KRY131196 LBU131194:LBU131196 LLQ131194:LLQ131196 LVM131194:LVM131196 MFI131194:MFI131196 MPE131194:MPE131196 MZA131194:MZA131196 NIW131194:NIW131196 NSS131194:NSS131196 OCO131194:OCO131196 OMK131194:OMK131196 OWG131194:OWG131196 PGC131194:PGC131196 PPY131194:PPY131196 PZU131194:PZU131196 QJQ131194:QJQ131196 QTM131194:QTM131196 RDI131194:RDI131196 RNE131194:RNE131196 RXA131194:RXA131196 SGW131194:SGW131196 SQS131194:SQS131196 TAO131194:TAO131196 TKK131194:TKK131196 TUG131194:TUG131196 UEC131194:UEC131196 UNY131194:UNY131196 UXU131194:UXU131196 VHQ131194:VHQ131196 VRM131194:VRM131196 WBI131194:WBI131196 WLE131194:WLE131196 WVA131194:WVA131196 K196730:K196732 IO196730:IO196732 SK196730:SK196732 ACG196730:ACG196732 AMC196730:AMC196732 AVY196730:AVY196732 BFU196730:BFU196732 BPQ196730:BPQ196732 BZM196730:BZM196732 CJI196730:CJI196732 CTE196730:CTE196732 DDA196730:DDA196732 DMW196730:DMW196732 DWS196730:DWS196732 EGO196730:EGO196732 EQK196730:EQK196732 FAG196730:FAG196732 FKC196730:FKC196732 FTY196730:FTY196732 GDU196730:GDU196732 GNQ196730:GNQ196732 GXM196730:GXM196732 HHI196730:HHI196732 HRE196730:HRE196732 IBA196730:IBA196732 IKW196730:IKW196732 IUS196730:IUS196732 JEO196730:JEO196732 JOK196730:JOK196732 JYG196730:JYG196732 KIC196730:KIC196732 KRY196730:KRY196732 LBU196730:LBU196732 LLQ196730:LLQ196732 LVM196730:LVM196732 MFI196730:MFI196732 MPE196730:MPE196732 MZA196730:MZA196732 NIW196730:NIW196732 NSS196730:NSS196732 OCO196730:OCO196732 OMK196730:OMK196732 OWG196730:OWG196732 PGC196730:PGC196732 PPY196730:PPY196732 PZU196730:PZU196732 QJQ196730:QJQ196732 QTM196730:QTM196732 RDI196730:RDI196732 RNE196730:RNE196732 RXA196730:RXA196732 SGW196730:SGW196732 SQS196730:SQS196732 TAO196730:TAO196732 TKK196730:TKK196732 TUG196730:TUG196732 UEC196730:UEC196732 UNY196730:UNY196732 UXU196730:UXU196732 VHQ196730:VHQ196732 VRM196730:VRM196732 WBI196730:WBI196732 WLE196730:WLE196732 WVA196730:WVA196732 K262266:K262268 IO262266:IO262268 SK262266:SK262268 ACG262266:ACG262268 AMC262266:AMC262268 AVY262266:AVY262268 BFU262266:BFU262268 BPQ262266:BPQ262268 BZM262266:BZM262268 CJI262266:CJI262268 CTE262266:CTE262268 DDA262266:DDA262268 DMW262266:DMW262268 DWS262266:DWS262268 EGO262266:EGO262268 EQK262266:EQK262268 FAG262266:FAG262268 FKC262266:FKC262268 FTY262266:FTY262268 GDU262266:GDU262268 GNQ262266:GNQ262268 GXM262266:GXM262268 HHI262266:HHI262268 HRE262266:HRE262268 IBA262266:IBA262268 IKW262266:IKW262268 IUS262266:IUS262268 JEO262266:JEO262268 JOK262266:JOK262268 JYG262266:JYG262268 KIC262266:KIC262268 KRY262266:KRY262268 LBU262266:LBU262268 LLQ262266:LLQ262268 LVM262266:LVM262268 MFI262266:MFI262268 MPE262266:MPE262268 MZA262266:MZA262268 NIW262266:NIW262268 NSS262266:NSS262268 OCO262266:OCO262268 OMK262266:OMK262268 OWG262266:OWG262268 PGC262266:PGC262268 PPY262266:PPY262268 PZU262266:PZU262268 QJQ262266:QJQ262268 QTM262266:QTM262268 RDI262266:RDI262268 RNE262266:RNE262268 RXA262266:RXA262268 SGW262266:SGW262268 SQS262266:SQS262268 TAO262266:TAO262268 TKK262266:TKK262268 TUG262266:TUG262268 UEC262266:UEC262268 UNY262266:UNY262268 UXU262266:UXU262268 VHQ262266:VHQ262268 VRM262266:VRM262268 WBI262266:WBI262268 WLE262266:WLE262268 WVA262266:WVA262268 K327802:K327804 IO327802:IO327804 SK327802:SK327804 ACG327802:ACG327804 AMC327802:AMC327804 AVY327802:AVY327804 BFU327802:BFU327804 BPQ327802:BPQ327804 BZM327802:BZM327804 CJI327802:CJI327804 CTE327802:CTE327804 DDA327802:DDA327804 DMW327802:DMW327804 DWS327802:DWS327804 EGO327802:EGO327804 EQK327802:EQK327804 FAG327802:FAG327804 FKC327802:FKC327804 FTY327802:FTY327804 GDU327802:GDU327804 GNQ327802:GNQ327804 GXM327802:GXM327804 HHI327802:HHI327804 HRE327802:HRE327804 IBA327802:IBA327804 IKW327802:IKW327804 IUS327802:IUS327804 JEO327802:JEO327804 JOK327802:JOK327804 JYG327802:JYG327804 KIC327802:KIC327804 KRY327802:KRY327804 LBU327802:LBU327804 LLQ327802:LLQ327804 LVM327802:LVM327804 MFI327802:MFI327804 MPE327802:MPE327804 MZA327802:MZA327804 NIW327802:NIW327804 NSS327802:NSS327804 OCO327802:OCO327804 OMK327802:OMK327804 OWG327802:OWG327804 PGC327802:PGC327804 PPY327802:PPY327804 PZU327802:PZU327804 QJQ327802:QJQ327804 QTM327802:QTM327804 RDI327802:RDI327804 RNE327802:RNE327804 RXA327802:RXA327804 SGW327802:SGW327804 SQS327802:SQS327804 TAO327802:TAO327804 TKK327802:TKK327804 TUG327802:TUG327804 UEC327802:UEC327804 UNY327802:UNY327804 UXU327802:UXU327804 VHQ327802:VHQ327804 VRM327802:VRM327804 WBI327802:WBI327804 WLE327802:WLE327804 WVA327802:WVA327804 K393338:K393340 IO393338:IO393340 SK393338:SK393340 ACG393338:ACG393340 AMC393338:AMC393340 AVY393338:AVY393340 BFU393338:BFU393340 BPQ393338:BPQ393340 BZM393338:BZM393340 CJI393338:CJI393340 CTE393338:CTE393340 DDA393338:DDA393340 DMW393338:DMW393340 DWS393338:DWS393340 EGO393338:EGO393340 EQK393338:EQK393340 FAG393338:FAG393340 FKC393338:FKC393340 FTY393338:FTY393340 GDU393338:GDU393340 GNQ393338:GNQ393340 GXM393338:GXM393340 HHI393338:HHI393340 HRE393338:HRE393340 IBA393338:IBA393340 IKW393338:IKW393340 IUS393338:IUS393340 JEO393338:JEO393340 JOK393338:JOK393340 JYG393338:JYG393340 KIC393338:KIC393340 KRY393338:KRY393340 LBU393338:LBU393340 LLQ393338:LLQ393340 LVM393338:LVM393340 MFI393338:MFI393340 MPE393338:MPE393340 MZA393338:MZA393340 NIW393338:NIW393340 NSS393338:NSS393340 OCO393338:OCO393340 OMK393338:OMK393340 OWG393338:OWG393340 PGC393338:PGC393340 PPY393338:PPY393340 PZU393338:PZU393340 QJQ393338:QJQ393340 QTM393338:QTM393340 RDI393338:RDI393340 RNE393338:RNE393340 RXA393338:RXA393340 SGW393338:SGW393340 SQS393338:SQS393340 TAO393338:TAO393340 TKK393338:TKK393340 TUG393338:TUG393340 UEC393338:UEC393340 UNY393338:UNY393340 UXU393338:UXU393340 VHQ393338:VHQ393340 VRM393338:VRM393340 WBI393338:WBI393340 WLE393338:WLE393340 WVA393338:WVA393340 K458874:K458876 IO458874:IO458876 SK458874:SK458876 ACG458874:ACG458876 AMC458874:AMC458876 AVY458874:AVY458876 BFU458874:BFU458876 BPQ458874:BPQ458876 BZM458874:BZM458876 CJI458874:CJI458876 CTE458874:CTE458876 DDA458874:DDA458876 DMW458874:DMW458876 DWS458874:DWS458876 EGO458874:EGO458876 EQK458874:EQK458876 FAG458874:FAG458876 FKC458874:FKC458876 FTY458874:FTY458876 GDU458874:GDU458876 GNQ458874:GNQ458876 GXM458874:GXM458876 HHI458874:HHI458876 HRE458874:HRE458876 IBA458874:IBA458876 IKW458874:IKW458876 IUS458874:IUS458876 JEO458874:JEO458876 JOK458874:JOK458876 JYG458874:JYG458876 KIC458874:KIC458876 KRY458874:KRY458876 LBU458874:LBU458876 LLQ458874:LLQ458876 LVM458874:LVM458876 MFI458874:MFI458876 MPE458874:MPE458876 MZA458874:MZA458876 NIW458874:NIW458876 NSS458874:NSS458876 OCO458874:OCO458876 OMK458874:OMK458876 OWG458874:OWG458876 PGC458874:PGC458876 PPY458874:PPY458876 PZU458874:PZU458876 QJQ458874:QJQ458876 QTM458874:QTM458876 RDI458874:RDI458876 RNE458874:RNE458876 RXA458874:RXA458876 SGW458874:SGW458876 SQS458874:SQS458876 TAO458874:TAO458876 TKK458874:TKK458876 TUG458874:TUG458876 UEC458874:UEC458876 UNY458874:UNY458876 UXU458874:UXU458876 VHQ458874:VHQ458876 VRM458874:VRM458876 WBI458874:WBI458876 WLE458874:WLE458876 WVA458874:WVA458876 K524410:K524412 IO524410:IO524412 SK524410:SK524412 ACG524410:ACG524412 AMC524410:AMC524412 AVY524410:AVY524412 BFU524410:BFU524412 BPQ524410:BPQ524412 BZM524410:BZM524412 CJI524410:CJI524412 CTE524410:CTE524412 DDA524410:DDA524412 DMW524410:DMW524412 DWS524410:DWS524412 EGO524410:EGO524412 EQK524410:EQK524412 FAG524410:FAG524412 FKC524410:FKC524412 FTY524410:FTY524412 GDU524410:GDU524412 GNQ524410:GNQ524412 GXM524410:GXM524412 HHI524410:HHI524412 HRE524410:HRE524412 IBA524410:IBA524412 IKW524410:IKW524412 IUS524410:IUS524412 JEO524410:JEO524412 JOK524410:JOK524412 JYG524410:JYG524412 KIC524410:KIC524412 KRY524410:KRY524412 LBU524410:LBU524412 LLQ524410:LLQ524412 LVM524410:LVM524412 MFI524410:MFI524412 MPE524410:MPE524412 MZA524410:MZA524412 NIW524410:NIW524412 NSS524410:NSS524412 OCO524410:OCO524412 OMK524410:OMK524412 OWG524410:OWG524412 PGC524410:PGC524412 PPY524410:PPY524412 PZU524410:PZU524412 QJQ524410:QJQ524412 QTM524410:QTM524412 RDI524410:RDI524412 RNE524410:RNE524412 RXA524410:RXA524412 SGW524410:SGW524412 SQS524410:SQS524412 TAO524410:TAO524412 TKK524410:TKK524412 TUG524410:TUG524412 UEC524410:UEC524412 UNY524410:UNY524412 UXU524410:UXU524412 VHQ524410:VHQ524412 VRM524410:VRM524412 WBI524410:WBI524412 WLE524410:WLE524412 WVA524410:WVA524412 K589946:K589948 IO589946:IO589948 SK589946:SK589948 ACG589946:ACG589948 AMC589946:AMC589948 AVY589946:AVY589948 BFU589946:BFU589948 BPQ589946:BPQ589948 BZM589946:BZM589948 CJI589946:CJI589948 CTE589946:CTE589948 DDA589946:DDA589948 DMW589946:DMW589948 DWS589946:DWS589948 EGO589946:EGO589948 EQK589946:EQK589948 FAG589946:FAG589948 FKC589946:FKC589948 FTY589946:FTY589948 GDU589946:GDU589948 GNQ589946:GNQ589948 GXM589946:GXM589948 HHI589946:HHI589948 HRE589946:HRE589948 IBA589946:IBA589948 IKW589946:IKW589948 IUS589946:IUS589948 JEO589946:JEO589948 JOK589946:JOK589948 JYG589946:JYG589948 KIC589946:KIC589948 KRY589946:KRY589948 LBU589946:LBU589948 LLQ589946:LLQ589948 LVM589946:LVM589948 MFI589946:MFI589948 MPE589946:MPE589948 MZA589946:MZA589948 NIW589946:NIW589948 NSS589946:NSS589948 OCO589946:OCO589948 OMK589946:OMK589948 OWG589946:OWG589948 PGC589946:PGC589948 PPY589946:PPY589948 PZU589946:PZU589948 QJQ589946:QJQ589948 QTM589946:QTM589948 RDI589946:RDI589948 RNE589946:RNE589948 RXA589946:RXA589948 SGW589946:SGW589948 SQS589946:SQS589948 TAO589946:TAO589948 TKK589946:TKK589948 TUG589946:TUG589948 UEC589946:UEC589948 UNY589946:UNY589948 UXU589946:UXU589948 VHQ589946:VHQ589948 VRM589946:VRM589948 WBI589946:WBI589948 WLE589946:WLE589948 WVA589946:WVA589948 K655482:K655484 IO655482:IO655484 SK655482:SK655484 ACG655482:ACG655484 AMC655482:AMC655484 AVY655482:AVY655484 BFU655482:BFU655484 BPQ655482:BPQ655484 BZM655482:BZM655484 CJI655482:CJI655484 CTE655482:CTE655484 DDA655482:DDA655484 DMW655482:DMW655484 DWS655482:DWS655484 EGO655482:EGO655484 EQK655482:EQK655484 FAG655482:FAG655484 FKC655482:FKC655484 FTY655482:FTY655484 GDU655482:GDU655484 GNQ655482:GNQ655484 GXM655482:GXM655484 HHI655482:HHI655484 HRE655482:HRE655484 IBA655482:IBA655484 IKW655482:IKW655484 IUS655482:IUS655484 JEO655482:JEO655484 JOK655482:JOK655484 JYG655482:JYG655484 KIC655482:KIC655484 KRY655482:KRY655484 LBU655482:LBU655484 LLQ655482:LLQ655484 LVM655482:LVM655484 MFI655482:MFI655484 MPE655482:MPE655484 MZA655482:MZA655484 NIW655482:NIW655484 NSS655482:NSS655484 OCO655482:OCO655484 OMK655482:OMK655484 OWG655482:OWG655484 PGC655482:PGC655484 PPY655482:PPY655484 PZU655482:PZU655484 QJQ655482:QJQ655484 QTM655482:QTM655484 RDI655482:RDI655484 RNE655482:RNE655484 RXA655482:RXA655484 SGW655482:SGW655484 SQS655482:SQS655484 TAO655482:TAO655484 TKK655482:TKK655484 TUG655482:TUG655484 UEC655482:UEC655484 UNY655482:UNY655484 UXU655482:UXU655484 VHQ655482:VHQ655484 VRM655482:VRM655484 WBI655482:WBI655484 WLE655482:WLE655484 WVA655482:WVA655484 K721018:K721020 IO721018:IO721020 SK721018:SK721020 ACG721018:ACG721020 AMC721018:AMC721020 AVY721018:AVY721020 BFU721018:BFU721020 BPQ721018:BPQ721020 BZM721018:BZM721020 CJI721018:CJI721020 CTE721018:CTE721020 DDA721018:DDA721020 DMW721018:DMW721020 DWS721018:DWS721020 EGO721018:EGO721020 EQK721018:EQK721020 FAG721018:FAG721020 FKC721018:FKC721020 FTY721018:FTY721020 GDU721018:GDU721020 GNQ721018:GNQ721020 GXM721018:GXM721020 HHI721018:HHI721020 HRE721018:HRE721020 IBA721018:IBA721020 IKW721018:IKW721020 IUS721018:IUS721020 JEO721018:JEO721020 JOK721018:JOK721020 JYG721018:JYG721020 KIC721018:KIC721020 KRY721018:KRY721020 LBU721018:LBU721020 LLQ721018:LLQ721020 LVM721018:LVM721020 MFI721018:MFI721020 MPE721018:MPE721020 MZA721018:MZA721020 NIW721018:NIW721020 NSS721018:NSS721020 OCO721018:OCO721020 OMK721018:OMK721020 OWG721018:OWG721020 PGC721018:PGC721020 PPY721018:PPY721020 PZU721018:PZU721020 QJQ721018:QJQ721020 QTM721018:QTM721020 RDI721018:RDI721020 RNE721018:RNE721020 RXA721018:RXA721020 SGW721018:SGW721020 SQS721018:SQS721020 TAO721018:TAO721020 TKK721018:TKK721020 TUG721018:TUG721020 UEC721018:UEC721020 UNY721018:UNY721020 UXU721018:UXU721020 VHQ721018:VHQ721020 VRM721018:VRM721020 WBI721018:WBI721020 WLE721018:WLE721020 WVA721018:WVA721020 K786554:K786556 IO786554:IO786556 SK786554:SK786556 ACG786554:ACG786556 AMC786554:AMC786556 AVY786554:AVY786556 BFU786554:BFU786556 BPQ786554:BPQ786556 BZM786554:BZM786556 CJI786554:CJI786556 CTE786554:CTE786556 DDA786554:DDA786556 DMW786554:DMW786556 DWS786554:DWS786556 EGO786554:EGO786556 EQK786554:EQK786556 FAG786554:FAG786556 FKC786554:FKC786556 FTY786554:FTY786556 GDU786554:GDU786556 GNQ786554:GNQ786556 GXM786554:GXM786556 HHI786554:HHI786556 HRE786554:HRE786556 IBA786554:IBA786556 IKW786554:IKW786556 IUS786554:IUS786556 JEO786554:JEO786556 JOK786554:JOK786556 JYG786554:JYG786556 KIC786554:KIC786556 KRY786554:KRY786556 LBU786554:LBU786556 LLQ786554:LLQ786556 LVM786554:LVM786556 MFI786554:MFI786556 MPE786554:MPE786556 MZA786554:MZA786556 NIW786554:NIW786556 NSS786554:NSS786556 OCO786554:OCO786556 OMK786554:OMK786556 OWG786554:OWG786556 PGC786554:PGC786556 PPY786554:PPY786556 PZU786554:PZU786556 QJQ786554:QJQ786556 QTM786554:QTM786556 RDI786554:RDI786556 RNE786554:RNE786556 RXA786554:RXA786556 SGW786554:SGW786556 SQS786554:SQS786556 TAO786554:TAO786556 TKK786554:TKK786556 TUG786554:TUG786556 UEC786554:UEC786556 UNY786554:UNY786556 UXU786554:UXU786556 VHQ786554:VHQ786556 VRM786554:VRM786556 WBI786554:WBI786556 WLE786554:WLE786556 WVA786554:WVA786556 K852090:K852092 IO852090:IO852092 SK852090:SK852092 ACG852090:ACG852092 AMC852090:AMC852092 AVY852090:AVY852092 BFU852090:BFU852092 BPQ852090:BPQ852092 BZM852090:BZM852092 CJI852090:CJI852092 CTE852090:CTE852092 DDA852090:DDA852092 DMW852090:DMW852092 DWS852090:DWS852092 EGO852090:EGO852092 EQK852090:EQK852092 FAG852090:FAG852092 FKC852090:FKC852092 FTY852090:FTY852092 GDU852090:GDU852092 GNQ852090:GNQ852092 GXM852090:GXM852092 HHI852090:HHI852092 HRE852090:HRE852092 IBA852090:IBA852092 IKW852090:IKW852092 IUS852090:IUS852092 JEO852090:JEO852092 JOK852090:JOK852092 JYG852090:JYG852092 KIC852090:KIC852092 KRY852090:KRY852092 LBU852090:LBU852092 LLQ852090:LLQ852092 LVM852090:LVM852092 MFI852090:MFI852092 MPE852090:MPE852092 MZA852090:MZA852092 NIW852090:NIW852092 NSS852090:NSS852092 OCO852090:OCO852092 OMK852090:OMK852092 OWG852090:OWG852092 PGC852090:PGC852092 PPY852090:PPY852092 PZU852090:PZU852092 QJQ852090:QJQ852092 QTM852090:QTM852092 RDI852090:RDI852092 RNE852090:RNE852092 RXA852090:RXA852092 SGW852090:SGW852092 SQS852090:SQS852092 TAO852090:TAO852092 TKK852090:TKK852092 TUG852090:TUG852092 UEC852090:UEC852092 UNY852090:UNY852092 UXU852090:UXU852092 VHQ852090:VHQ852092 VRM852090:VRM852092 WBI852090:WBI852092 WLE852090:WLE852092 WVA852090:WVA852092 K917626:K917628 IO917626:IO917628 SK917626:SK917628 ACG917626:ACG917628 AMC917626:AMC917628 AVY917626:AVY917628 BFU917626:BFU917628 BPQ917626:BPQ917628 BZM917626:BZM917628 CJI917626:CJI917628 CTE917626:CTE917628 DDA917626:DDA917628 DMW917626:DMW917628 DWS917626:DWS917628 EGO917626:EGO917628 EQK917626:EQK917628 FAG917626:FAG917628 FKC917626:FKC917628 FTY917626:FTY917628 GDU917626:GDU917628 GNQ917626:GNQ917628 GXM917626:GXM917628 HHI917626:HHI917628 HRE917626:HRE917628 IBA917626:IBA917628 IKW917626:IKW917628 IUS917626:IUS917628 JEO917626:JEO917628 JOK917626:JOK917628 JYG917626:JYG917628 KIC917626:KIC917628 KRY917626:KRY917628 LBU917626:LBU917628 LLQ917626:LLQ917628 LVM917626:LVM917628 MFI917626:MFI917628 MPE917626:MPE917628 MZA917626:MZA917628 NIW917626:NIW917628 NSS917626:NSS917628 OCO917626:OCO917628 OMK917626:OMK917628 OWG917626:OWG917628 PGC917626:PGC917628 PPY917626:PPY917628 PZU917626:PZU917628 QJQ917626:QJQ917628 QTM917626:QTM917628 RDI917626:RDI917628 RNE917626:RNE917628 RXA917626:RXA917628 SGW917626:SGW917628 SQS917626:SQS917628 TAO917626:TAO917628 TKK917626:TKK917628 TUG917626:TUG917628 UEC917626:UEC917628 UNY917626:UNY917628 UXU917626:UXU917628 VHQ917626:VHQ917628 VRM917626:VRM917628 WBI917626:WBI917628 WLE917626:WLE917628 WVA917626:WVA917628 K983162:K983164 IO983162:IO983164 SK983162:SK983164 ACG983162:ACG983164 AMC983162:AMC983164 AVY983162:AVY983164 BFU983162:BFU983164 BPQ983162:BPQ983164 BZM983162:BZM983164 CJI983162:CJI983164 CTE983162:CTE983164 DDA983162:DDA983164 DMW983162:DMW983164 DWS983162:DWS983164 EGO983162:EGO983164 EQK983162:EQK983164 FAG983162:FAG983164 FKC983162:FKC983164 FTY983162:FTY983164 GDU983162:GDU983164 GNQ983162:GNQ983164 GXM983162:GXM983164 HHI983162:HHI983164 HRE983162:HRE983164 IBA983162:IBA983164 IKW983162:IKW983164 IUS983162:IUS983164 JEO983162:JEO983164 JOK983162:JOK983164 JYG983162:JYG983164 KIC983162:KIC983164 KRY983162:KRY983164 LBU983162:LBU983164 LLQ983162:LLQ983164 LVM983162:LVM983164 MFI983162:MFI983164 MPE983162:MPE983164 MZA983162:MZA983164 NIW983162:NIW983164 NSS983162:NSS983164 OCO983162:OCO983164 OMK983162:OMK983164 OWG983162:OWG983164 PGC983162:PGC983164 PPY983162:PPY983164 PZU983162:PZU983164 QJQ983162:QJQ983164 QTM983162:QTM983164 RDI983162:RDI983164 RNE983162:RNE983164 RXA983162:RXA983164 SGW983162:SGW983164 SQS983162:SQS983164 TAO983162:TAO983164 TKK983162:TKK983164 TUG983162:TUG983164 UEC983162:UEC983164 UNY983162:UNY983164 UXU983162:UXU983164 VHQ983162:VHQ983164 VRM983162:VRM983164 WBI983162:WBI983164 WLE983162:WLE983164 WVA983162:WVA983164 K150:K154 IO150:IO154 SK150:SK154 ACG150:ACG154 AMC150:AMC154 AVY150:AVY154 BFU150:BFU154 BPQ150:BPQ154 BZM150:BZM154 CJI150:CJI154 CTE150:CTE154 DDA150:DDA154 DMW150:DMW154 DWS150:DWS154 EGO150:EGO154 EQK150:EQK154 FAG150:FAG154 FKC150:FKC154 FTY150:FTY154 GDU150:GDU154 GNQ150:GNQ154 GXM150:GXM154 HHI150:HHI154 HRE150:HRE154 IBA150:IBA154 IKW150:IKW154 IUS150:IUS154 JEO150:JEO154 JOK150:JOK154 JYG150:JYG154 KIC150:KIC154 KRY150:KRY154 LBU150:LBU154 LLQ150:LLQ154 LVM150:LVM154 MFI150:MFI154 MPE150:MPE154 MZA150:MZA154 NIW150:NIW154 NSS150:NSS154 OCO150:OCO154 OMK150:OMK154 OWG150:OWG154 PGC150:PGC154 PPY150:PPY154 PZU150:PZU154 QJQ150:QJQ154 QTM150:QTM154 RDI150:RDI154 RNE150:RNE154 RXA150:RXA154 SGW150:SGW154 SQS150:SQS154 TAO150:TAO154 TKK150:TKK154 TUG150:TUG154 UEC150:UEC154 UNY150:UNY154 UXU150:UXU154 VHQ150:VHQ154 VRM150:VRM154 WBI150:WBI154 WLE150:WLE154 WVA150:WVA154 K65662:K65666 IO65662:IO65666 SK65662:SK65666 ACG65662:ACG65666 AMC65662:AMC65666 AVY65662:AVY65666 BFU65662:BFU65666 BPQ65662:BPQ65666 BZM65662:BZM65666 CJI65662:CJI65666 CTE65662:CTE65666 DDA65662:DDA65666 DMW65662:DMW65666 DWS65662:DWS65666 EGO65662:EGO65666 EQK65662:EQK65666 FAG65662:FAG65666 FKC65662:FKC65666 FTY65662:FTY65666 GDU65662:GDU65666 GNQ65662:GNQ65666 GXM65662:GXM65666 HHI65662:HHI65666 HRE65662:HRE65666 IBA65662:IBA65666 IKW65662:IKW65666 IUS65662:IUS65666 JEO65662:JEO65666 JOK65662:JOK65666 JYG65662:JYG65666 KIC65662:KIC65666 KRY65662:KRY65666 LBU65662:LBU65666 LLQ65662:LLQ65666 LVM65662:LVM65666 MFI65662:MFI65666 MPE65662:MPE65666 MZA65662:MZA65666 NIW65662:NIW65666 NSS65662:NSS65666 OCO65662:OCO65666 OMK65662:OMK65666 OWG65662:OWG65666 PGC65662:PGC65666 PPY65662:PPY65666 PZU65662:PZU65666 QJQ65662:QJQ65666 QTM65662:QTM65666 RDI65662:RDI65666 RNE65662:RNE65666 RXA65662:RXA65666 SGW65662:SGW65666 SQS65662:SQS65666 TAO65662:TAO65666 TKK65662:TKK65666 TUG65662:TUG65666 UEC65662:UEC65666 UNY65662:UNY65666 UXU65662:UXU65666 VHQ65662:VHQ65666 VRM65662:VRM65666 WBI65662:WBI65666 WLE65662:WLE65666 WVA65662:WVA65666 K131198:K131202 IO131198:IO131202 SK131198:SK131202 ACG131198:ACG131202 AMC131198:AMC131202 AVY131198:AVY131202 BFU131198:BFU131202 BPQ131198:BPQ131202 BZM131198:BZM131202 CJI131198:CJI131202 CTE131198:CTE131202 DDA131198:DDA131202 DMW131198:DMW131202 DWS131198:DWS131202 EGO131198:EGO131202 EQK131198:EQK131202 FAG131198:FAG131202 FKC131198:FKC131202 FTY131198:FTY131202 GDU131198:GDU131202 GNQ131198:GNQ131202 GXM131198:GXM131202 HHI131198:HHI131202 HRE131198:HRE131202 IBA131198:IBA131202 IKW131198:IKW131202 IUS131198:IUS131202 JEO131198:JEO131202 JOK131198:JOK131202 JYG131198:JYG131202 KIC131198:KIC131202 KRY131198:KRY131202 LBU131198:LBU131202 LLQ131198:LLQ131202 LVM131198:LVM131202 MFI131198:MFI131202 MPE131198:MPE131202 MZA131198:MZA131202 NIW131198:NIW131202 NSS131198:NSS131202 OCO131198:OCO131202 OMK131198:OMK131202 OWG131198:OWG131202 PGC131198:PGC131202 PPY131198:PPY131202 PZU131198:PZU131202 QJQ131198:QJQ131202 QTM131198:QTM131202 RDI131198:RDI131202 RNE131198:RNE131202 RXA131198:RXA131202 SGW131198:SGW131202 SQS131198:SQS131202 TAO131198:TAO131202 TKK131198:TKK131202 TUG131198:TUG131202 UEC131198:UEC131202 UNY131198:UNY131202 UXU131198:UXU131202 VHQ131198:VHQ131202 VRM131198:VRM131202 WBI131198:WBI131202 WLE131198:WLE131202 WVA131198:WVA131202 K196734:K196738 IO196734:IO196738 SK196734:SK196738 ACG196734:ACG196738 AMC196734:AMC196738 AVY196734:AVY196738 BFU196734:BFU196738 BPQ196734:BPQ196738 BZM196734:BZM196738 CJI196734:CJI196738 CTE196734:CTE196738 DDA196734:DDA196738 DMW196734:DMW196738 DWS196734:DWS196738 EGO196734:EGO196738 EQK196734:EQK196738 FAG196734:FAG196738 FKC196734:FKC196738 FTY196734:FTY196738 GDU196734:GDU196738 GNQ196734:GNQ196738 GXM196734:GXM196738 HHI196734:HHI196738 HRE196734:HRE196738 IBA196734:IBA196738 IKW196734:IKW196738 IUS196734:IUS196738 JEO196734:JEO196738 JOK196734:JOK196738 JYG196734:JYG196738 KIC196734:KIC196738 KRY196734:KRY196738 LBU196734:LBU196738 LLQ196734:LLQ196738 LVM196734:LVM196738 MFI196734:MFI196738 MPE196734:MPE196738 MZA196734:MZA196738 NIW196734:NIW196738 NSS196734:NSS196738 OCO196734:OCO196738 OMK196734:OMK196738 OWG196734:OWG196738 PGC196734:PGC196738 PPY196734:PPY196738 PZU196734:PZU196738 QJQ196734:QJQ196738 QTM196734:QTM196738 RDI196734:RDI196738 RNE196734:RNE196738 RXA196734:RXA196738 SGW196734:SGW196738 SQS196734:SQS196738 TAO196734:TAO196738 TKK196734:TKK196738 TUG196734:TUG196738 UEC196734:UEC196738 UNY196734:UNY196738 UXU196734:UXU196738 VHQ196734:VHQ196738 VRM196734:VRM196738 WBI196734:WBI196738 WLE196734:WLE196738 WVA196734:WVA196738 K262270:K262274 IO262270:IO262274 SK262270:SK262274 ACG262270:ACG262274 AMC262270:AMC262274 AVY262270:AVY262274 BFU262270:BFU262274 BPQ262270:BPQ262274 BZM262270:BZM262274 CJI262270:CJI262274 CTE262270:CTE262274 DDA262270:DDA262274 DMW262270:DMW262274 DWS262270:DWS262274 EGO262270:EGO262274 EQK262270:EQK262274 FAG262270:FAG262274 FKC262270:FKC262274 FTY262270:FTY262274 GDU262270:GDU262274 GNQ262270:GNQ262274 GXM262270:GXM262274 HHI262270:HHI262274 HRE262270:HRE262274 IBA262270:IBA262274 IKW262270:IKW262274 IUS262270:IUS262274 JEO262270:JEO262274 JOK262270:JOK262274 JYG262270:JYG262274 KIC262270:KIC262274 KRY262270:KRY262274 LBU262270:LBU262274 LLQ262270:LLQ262274 LVM262270:LVM262274 MFI262270:MFI262274 MPE262270:MPE262274 MZA262270:MZA262274 NIW262270:NIW262274 NSS262270:NSS262274 OCO262270:OCO262274 OMK262270:OMK262274 OWG262270:OWG262274 PGC262270:PGC262274 PPY262270:PPY262274 PZU262270:PZU262274 QJQ262270:QJQ262274 QTM262270:QTM262274 RDI262270:RDI262274 RNE262270:RNE262274 RXA262270:RXA262274 SGW262270:SGW262274 SQS262270:SQS262274 TAO262270:TAO262274 TKK262270:TKK262274 TUG262270:TUG262274 UEC262270:UEC262274 UNY262270:UNY262274 UXU262270:UXU262274 VHQ262270:VHQ262274 VRM262270:VRM262274 WBI262270:WBI262274 WLE262270:WLE262274 WVA262270:WVA262274 K327806:K327810 IO327806:IO327810 SK327806:SK327810 ACG327806:ACG327810 AMC327806:AMC327810 AVY327806:AVY327810 BFU327806:BFU327810 BPQ327806:BPQ327810 BZM327806:BZM327810 CJI327806:CJI327810 CTE327806:CTE327810 DDA327806:DDA327810 DMW327806:DMW327810 DWS327806:DWS327810 EGO327806:EGO327810 EQK327806:EQK327810 FAG327806:FAG327810 FKC327806:FKC327810 FTY327806:FTY327810 GDU327806:GDU327810 GNQ327806:GNQ327810 GXM327806:GXM327810 HHI327806:HHI327810 HRE327806:HRE327810 IBA327806:IBA327810 IKW327806:IKW327810 IUS327806:IUS327810 JEO327806:JEO327810 JOK327806:JOK327810 JYG327806:JYG327810 KIC327806:KIC327810 KRY327806:KRY327810 LBU327806:LBU327810 LLQ327806:LLQ327810 LVM327806:LVM327810 MFI327806:MFI327810 MPE327806:MPE327810 MZA327806:MZA327810 NIW327806:NIW327810 NSS327806:NSS327810 OCO327806:OCO327810 OMK327806:OMK327810 OWG327806:OWG327810 PGC327806:PGC327810 PPY327806:PPY327810 PZU327806:PZU327810 QJQ327806:QJQ327810 QTM327806:QTM327810 RDI327806:RDI327810 RNE327806:RNE327810 RXA327806:RXA327810 SGW327806:SGW327810 SQS327806:SQS327810 TAO327806:TAO327810 TKK327806:TKK327810 TUG327806:TUG327810 UEC327806:UEC327810 UNY327806:UNY327810 UXU327806:UXU327810 VHQ327806:VHQ327810 VRM327806:VRM327810 WBI327806:WBI327810 WLE327806:WLE327810 WVA327806:WVA327810 K393342:K393346 IO393342:IO393346 SK393342:SK393346 ACG393342:ACG393346 AMC393342:AMC393346 AVY393342:AVY393346 BFU393342:BFU393346 BPQ393342:BPQ393346 BZM393342:BZM393346 CJI393342:CJI393346 CTE393342:CTE393346 DDA393342:DDA393346 DMW393342:DMW393346 DWS393342:DWS393346 EGO393342:EGO393346 EQK393342:EQK393346 FAG393342:FAG393346 FKC393342:FKC393346 FTY393342:FTY393346 GDU393342:GDU393346 GNQ393342:GNQ393346 GXM393342:GXM393346 HHI393342:HHI393346 HRE393342:HRE393346 IBA393342:IBA393346 IKW393342:IKW393346 IUS393342:IUS393346 JEO393342:JEO393346 JOK393342:JOK393346 JYG393342:JYG393346 KIC393342:KIC393346 KRY393342:KRY393346 LBU393342:LBU393346 LLQ393342:LLQ393346 LVM393342:LVM393346 MFI393342:MFI393346 MPE393342:MPE393346 MZA393342:MZA393346 NIW393342:NIW393346 NSS393342:NSS393346 OCO393342:OCO393346 OMK393342:OMK393346 OWG393342:OWG393346 PGC393342:PGC393346 PPY393342:PPY393346 PZU393342:PZU393346 QJQ393342:QJQ393346 QTM393342:QTM393346 RDI393342:RDI393346 RNE393342:RNE393346 RXA393342:RXA393346 SGW393342:SGW393346 SQS393342:SQS393346 TAO393342:TAO393346 TKK393342:TKK393346 TUG393342:TUG393346 UEC393342:UEC393346 UNY393342:UNY393346 UXU393342:UXU393346 VHQ393342:VHQ393346 VRM393342:VRM393346 WBI393342:WBI393346 WLE393342:WLE393346 WVA393342:WVA393346 K458878:K458882 IO458878:IO458882 SK458878:SK458882 ACG458878:ACG458882 AMC458878:AMC458882 AVY458878:AVY458882 BFU458878:BFU458882 BPQ458878:BPQ458882 BZM458878:BZM458882 CJI458878:CJI458882 CTE458878:CTE458882 DDA458878:DDA458882 DMW458878:DMW458882 DWS458878:DWS458882 EGO458878:EGO458882 EQK458878:EQK458882 FAG458878:FAG458882 FKC458878:FKC458882 FTY458878:FTY458882 GDU458878:GDU458882 GNQ458878:GNQ458882 GXM458878:GXM458882 HHI458878:HHI458882 HRE458878:HRE458882 IBA458878:IBA458882 IKW458878:IKW458882 IUS458878:IUS458882 JEO458878:JEO458882 JOK458878:JOK458882 JYG458878:JYG458882 KIC458878:KIC458882 KRY458878:KRY458882 LBU458878:LBU458882 LLQ458878:LLQ458882 LVM458878:LVM458882 MFI458878:MFI458882 MPE458878:MPE458882 MZA458878:MZA458882 NIW458878:NIW458882 NSS458878:NSS458882 OCO458878:OCO458882 OMK458878:OMK458882 OWG458878:OWG458882 PGC458878:PGC458882 PPY458878:PPY458882 PZU458878:PZU458882 QJQ458878:QJQ458882 QTM458878:QTM458882 RDI458878:RDI458882 RNE458878:RNE458882 RXA458878:RXA458882 SGW458878:SGW458882 SQS458878:SQS458882 TAO458878:TAO458882 TKK458878:TKK458882 TUG458878:TUG458882 UEC458878:UEC458882 UNY458878:UNY458882 UXU458878:UXU458882 VHQ458878:VHQ458882 VRM458878:VRM458882 WBI458878:WBI458882 WLE458878:WLE458882 WVA458878:WVA458882 K524414:K524418 IO524414:IO524418 SK524414:SK524418 ACG524414:ACG524418 AMC524414:AMC524418 AVY524414:AVY524418 BFU524414:BFU524418 BPQ524414:BPQ524418 BZM524414:BZM524418 CJI524414:CJI524418 CTE524414:CTE524418 DDA524414:DDA524418 DMW524414:DMW524418 DWS524414:DWS524418 EGO524414:EGO524418 EQK524414:EQK524418 FAG524414:FAG524418 FKC524414:FKC524418 FTY524414:FTY524418 GDU524414:GDU524418 GNQ524414:GNQ524418 GXM524414:GXM524418 HHI524414:HHI524418 HRE524414:HRE524418 IBA524414:IBA524418 IKW524414:IKW524418 IUS524414:IUS524418 JEO524414:JEO524418 JOK524414:JOK524418 JYG524414:JYG524418 KIC524414:KIC524418 KRY524414:KRY524418 LBU524414:LBU524418 LLQ524414:LLQ524418 LVM524414:LVM524418 MFI524414:MFI524418 MPE524414:MPE524418 MZA524414:MZA524418 NIW524414:NIW524418 NSS524414:NSS524418 OCO524414:OCO524418 OMK524414:OMK524418 OWG524414:OWG524418 PGC524414:PGC524418 PPY524414:PPY524418 PZU524414:PZU524418 QJQ524414:QJQ524418 QTM524414:QTM524418 RDI524414:RDI524418 RNE524414:RNE524418 RXA524414:RXA524418 SGW524414:SGW524418 SQS524414:SQS524418 TAO524414:TAO524418 TKK524414:TKK524418 TUG524414:TUG524418 UEC524414:UEC524418 UNY524414:UNY524418 UXU524414:UXU524418 VHQ524414:VHQ524418 VRM524414:VRM524418 WBI524414:WBI524418 WLE524414:WLE524418 WVA524414:WVA524418 K589950:K589954 IO589950:IO589954 SK589950:SK589954 ACG589950:ACG589954 AMC589950:AMC589954 AVY589950:AVY589954 BFU589950:BFU589954 BPQ589950:BPQ589954 BZM589950:BZM589954 CJI589950:CJI589954 CTE589950:CTE589954 DDA589950:DDA589954 DMW589950:DMW589954 DWS589950:DWS589954 EGO589950:EGO589954 EQK589950:EQK589954 FAG589950:FAG589954 FKC589950:FKC589954 FTY589950:FTY589954 GDU589950:GDU589954 GNQ589950:GNQ589954 GXM589950:GXM589954 HHI589950:HHI589954 HRE589950:HRE589954 IBA589950:IBA589954 IKW589950:IKW589954 IUS589950:IUS589954 JEO589950:JEO589954 JOK589950:JOK589954 JYG589950:JYG589954 KIC589950:KIC589954 KRY589950:KRY589954 LBU589950:LBU589954 LLQ589950:LLQ589954 LVM589950:LVM589954 MFI589950:MFI589954 MPE589950:MPE589954 MZA589950:MZA589954 NIW589950:NIW589954 NSS589950:NSS589954 OCO589950:OCO589954 OMK589950:OMK589954 OWG589950:OWG589954 PGC589950:PGC589954 PPY589950:PPY589954 PZU589950:PZU589954 QJQ589950:QJQ589954 QTM589950:QTM589954 RDI589950:RDI589954 RNE589950:RNE589954 RXA589950:RXA589954 SGW589950:SGW589954 SQS589950:SQS589954 TAO589950:TAO589954 TKK589950:TKK589954 TUG589950:TUG589954 UEC589950:UEC589954 UNY589950:UNY589954 UXU589950:UXU589954 VHQ589950:VHQ589954 VRM589950:VRM589954 WBI589950:WBI589954 WLE589950:WLE589954 WVA589950:WVA589954 K655486:K655490 IO655486:IO655490 SK655486:SK655490 ACG655486:ACG655490 AMC655486:AMC655490 AVY655486:AVY655490 BFU655486:BFU655490 BPQ655486:BPQ655490 BZM655486:BZM655490 CJI655486:CJI655490 CTE655486:CTE655490 DDA655486:DDA655490 DMW655486:DMW655490 DWS655486:DWS655490 EGO655486:EGO655490 EQK655486:EQK655490 FAG655486:FAG655490 FKC655486:FKC655490 FTY655486:FTY655490 GDU655486:GDU655490 GNQ655486:GNQ655490 GXM655486:GXM655490 HHI655486:HHI655490 HRE655486:HRE655490 IBA655486:IBA655490 IKW655486:IKW655490 IUS655486:IUS655490 JEO655486:JEO655490 JOK655486:JOK655490 JYG655486:JYG655490 KIC655486:KIC655490 KRY655486:KRY655490 LBU655486:LBU655490 LLQ655486:LLQ655490 LVM655486:LVM655490 MFI655486:MFI655490 MPE655486:MPE655490 MZA655486:MZA655490 NIW655486:NIW655490 NSS655486:NSS655490 OCO655486:OCO655490 OMK655486:OMK655490 OWG655486:OWG655490 PGC655486:PGC655490 PPY655486:PPY655490 PZU655486:PZU655490 QJQ655486:QJQ655490 QTM655486:QTM655490 RDI655486:RDI655490 RNE655486:RNE655490 RXA655486:RXA655490 SGW655486:SGW655490 SQS655486:SQS655490 TAO655486:TAO655490 TKK655486:TKK655490 TUG655486:TUG655490 UEC655486:UEC655490 UNY655486:UNY655490 UXU655486:UXU655490 VHQ655486:VHQ655490 VRM655486:VRM655490 WBI655486:WBI655490 WLE655486:WLE655490 WVA655486:WVA655490 K721022:K721026 IO721022:IO721026 SK721022:SK721026 ACG721022:ACG721026 AMC721022:AMC721026 AVY721022:AVY721026 BFU721022:BFU721026 BPQ721022:BPQ721026 BZM721022:BZM721026 CJI721022:CJI721026 CTE721022:CTE721026 DDA721022:DDA721026 DMW721022:DMW721026 DWS721022:DWS721026 EGO721022:EGO721026 EQK721022:EQK721026 FAG721022:FAG721026 FKC721022:FKC721026 FTY721022:FTY721026 GDU721022:GDU721026 GNQ721022:GNQ721026 GXM721022:GXM721026 HHI721022:HHI721026 HRE721022:HRE721026 IBA721022:IBA721026 IKW721022:IKW721026 IUS721022:IUS721026 JEO721022:JEO721026 JOK721022:JOK721026 JYG721022:JYG721026 KIC721022:KIC721026 KRY721022:KRY721026 LBU721022:LBU721026 LLQ721022:LLQ721026 LVM721022:LVM721026 MFI721022:MFI721026 MPE721022:MPE721026 MZA721022:MZA721026 NIW721022:NIW721026 NSS721022:NSS721026 OCO721022:OCO721026 OMK721022:OMK721026 OWG721022:OWG721026 PGC721022:PGC721026 PPY721022:PPY721026 PZU721022:PZU721026 QJQ721022:QJQ721026 QTM721022:QTM721026 RDI721022:RDI721026 RNE721022:RNE721026 RXA721022:RXA721026 SGW721022:SGW721026 SQS721022:SQS721026 TAO721022:TAO721026 TKK721022:TKK721026 TUG721022:TUG721026 UEC721022:UEC721026 UNY721022:UNY721026 UXU721022:UXU721026 VHQ721022:VHQ721026 VRM721022:VRM721026 WBI721022:WBI721026 WLE721022:WLE721026 WVA721022:WVA721026 K786558:K786562 IO786558:IO786562 SK786558:SK786562 ACG786558:ACG786562 AMC786558:AMC786562 AVY786558:AVY786562 BFU786558:BFU786562 BPQ786558:BPQ786562 BZM786558:BZM786562 CJI786558:CJI786562 CTE786558:CTE786562 DDA786558:DDA786562 DMW786558:DMW786562 DWS786558:DWS786562 EGO786558:EGO786562 EQK786558:EQK786562 FAG786558:FAG786562 FKC786558:FKC786562 FTY786558:FTY786562 GDU786558:GDU786562 GNQ786558:GNQ786562 GXM786558:GXM786562 HHI786558:HHI786562 HRE786558:HRE786562 IBA786558:IBA786562 IKW786558:IKW786562 IUS786558:IUS786562 JEO786558:JEO786562 JOK786558:JOK786562 JYG786558:JYG786562 KIC786558:KIC786562 KRY786558:KRY786562 LBU786558:LBU786562 LLQ786558:LLQ786562 LVM786558:LVM786562 MFI786558:MFI786562 MPE786558:MPE786562 MZA786558:MZA786562 NIW786558:NIW786562 NSS786558:NSS786562 OCO786558:OCO786562 OMK786558:OMK786562 OWG786558:OWG786562 PGC786558:PGC786562 PPY786558:PPY786562 PZU786558:PZU786562 QJQ786558:QJQ786562 QTM786558:QTM786562 RDI786558:RDI786562 RNE786558:RNE786562 RXA786558:RXA786562 SGW786558:SGW786562 SQS786558:SQS786562 TAO786558:TAO786562 TKK786558:TKK786562 TUG786558:TUG786562 UEC786558:UEC786562 UNY786558:UNY786562 UXU786558:UXU786562 VHQ786558:VHQ786562 VRM786558:VRM786562 WBI786558:WBI786562 WLE786558:WLE786562 WVA786558:WVA786562 K852094:K852098 IO852094:IO852098 SK852094:SK852098 ACG852094:ACG852098 AMC852094:AMC852098 AVY852094:AVY852098 BFU852094:BFU852098 BPQ852094:BPQ852098 BZM852094:BZM852098 CJI852094:CJI852098 CTE852094:CTE852098 DDA852094:DDA852098 DMW852094:DMW852098 DWS852094:DWS852098 EGO852094:EGO852098 EQK852094:EQK852098 FAG852094:FAG852098 FKC852094:FKC852098 FTY852094:FTY852098 GDU852094:GDU852098 GNQ852094:GNQ852098 GXM852094:GXM852098 HHI852094:HHI852098 HRE852094:HRE852098 IBA852094:IBA852098 IKW852094:IKW852098 IUS852094:IUS852098 JEO852094:JEO852098 JOK852094:JOK852098 JYG852094:JYG852098 KIC852094:KIC852098 KRY852094:KRY852098 LBU852094:LBU852098 LLQ852094:LLQ852098 LVM852094:LVM852098 MFI852094:MFI852098 MPE852094:MPE852098 MZA852094:MZA852098 NIW852094:NIW852098 NSS852094:NSS852098 OCO852094:OCO852098 OMK852094:OMK852098 OWG852094:OWG852098 PGC852094:PGC852098 PPY852094:PPY852098 PZU852094:PZU852098 QJQ852094:QJQ852098 QTM852094:QTM852098 RDI852094:RDI852098 RNE852094:RNE852098 RXA852094:RXA852098 SGW852094:SGW852098 SQS852094:SQS852098 TAO852094:TAO852098 TKK852094:TKK852098 TUG852094:TUG852098 UEC852094:UEC852098 UNY852094:UNY852098 UXU852094:UXU852098 VHQ852094:VHQ852098 VRM852094:VRM852098 WBI852094:WBI852098 WLE852094:WLE852098 WVA852094:WVA852098 K917630:K917634 IO917630:IO917634 SK917630:SK917634 ACG917630:ACG917634 AMC917630:AMC917634 AVY917630:AVY917634 BFU917630:BFU917634 BPQ917630:BPQ917634 BZM917630:BZM917634 CJI917630:CJI917634 CTE917630:CTE917634 DDA917630:DDA917634 DMW917630:DMW917634 DWS917630:DWS917634 EGO917630:EGO917634 EQK917630:EQK917634 FAG917630:FAG917634 FKC917630:FKC917634 FTY917630:FTY917634 GDU917630:GDU917634 GNQ917630:GNQ917634 GXM917630:GXM917634 HHI917630:HHI917634 HRE917630:HRE917634 IBA917630:IBA917634 IKW917630:IKW917634 IUS917630:IUS917634 JEO917630:JEO917634 JOK917630:JOK917634 JYG917630:JYG917634 KIC917630:KIC917634 KRY917630:KRY917634 LBU917630:LBU917634 LLQ917630:LLQ917634 LVM917630:LVM917634 MFI917630:MFI917634 MPE917630:MPE917634 MZA917630:MZA917634 NIW917630:NIW917634 NSS917630:NSS917634 OCO917630:OCO917634 OMK917630:OMK917634 OWG917630:OWG917634 PGC917630:PGC917634 PPY917630:PPY917634 PZU917630:PZU917634 QJQ917630:QJQ917634 QTM917630:QTM917634 RDI917630:RDI917634 RNE917630:RNE917634 RXA917630:RXA917634 SGW917630:SGW917634 SQS917630:SQS917634 TAO917630:TAO917634 TKK917630:TKK917634 TUG917630:TUG917634 UEC917630:UEC917634 UNY917630:UNY917634 UXU917630:UXU917634 VHQ917630:VHQ917634 VRM917630:VRM917634 WBI917630:WBI917634 WLE917630:WLE917634 WVA917630:WVA917634 K983166:K983170 IO983166:IO983170 SK983166:SK983170 ACG983166:ACG983170 AMC983166:AMC983170 AVY983166:AVY983170 BFU983166:BFU983170 BPQ983166:BPQ983170 BZM983166:BZM983170 CJI983166:CJI983170 CTE983166:CTE983170 DDA983166:DDA983170 DMW983166:DMW983170 DWS983166:DWS983170 EGO983166:EGO983170 EQK983166:EQK983170 FAG983166:FAG983170 FKC983166:FKC983170 FTY983166:FTY983170 GDU983166:GDU983170 GNQ983166:GNQ983170 GXM983166:GXM983170 HHI983166:HHI983170 HRE983166:HRE983170 IBA983166:IBA983170 IKW983166:IKW983170 IUS983166:IUS983170 JEO983166:JEO983170 JOK983166:JOK983170 JYG983166:JYG983170 KIC983166:KIC983170 KRY983166:KRY983170 LBU983166:LBU983170 LLQ983166:LLQ983170 LVM983166:LVM983170 MFI983166:MFI983170 MPE983166:MPE983170 MZA983166:MZA983170 NIW983166:NIW983170 NSS983166:NSS983170 OCO983166:OCO983170 OMK983166:OMK983170 OWG983166:OWG983170 PGC983166:PGC983170 PPY983166:PPY983170 PZU983166:PZU983170 QJQ983166:QJQ983170 QTM983166:QTM983170 RDI983166:RDI983170 RNE983166:RNE983170 RXA983166:RXA983170 SGW983166:SGW983170 SQS983166:SQS983170 TAO983166:TAO983170 TKK983166:TKK983170 TUG983166:TUG983170 UEC983166:UEC983170 UNY983166:UNY983170 UXU983166:UXU983170 VHQ983166:VHQ983170 VRM983166:VRM983170 WBI983166:WBI983170 WLE983166:WLE983170 WVA983166:WVA983170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
  <sheetViews>
    <sheetView workbookViewId="0">
      <selection activeCell="G5" sqref="G5"/>
    </sheetView>
  </sheetViews>
  <sheetFormatPr baseColWidth="10" defaultRowHeight="12.75" x14ac:dyDescent="0.2"/>
  <cols>
    <col min="1" max="1" width="10.28515625" style="7" customWidth="1"/>
    <col min="2" max="2" width="23" style="7" customWidth="1"/>
    <col min="3" max="3" width="15.42578125" style="7" customWidth="1"/>
    <col min="4" max="4" width="32" style="7" customWidth="1"/>
    <col min="5" max="5" width="24.42578125" style="7" customWidth="1"/>
    <col min="6" max="6" width="17" style="7" customWidth="1"/>
    <col min="7" max="7" width="14.5703125" style="7" customWidth="1"/>
    <col min="8" max="8" width="10.5703125" style="7" customWidth="1"/>
    <col min="9" max="9" width="9.85546875" style="8" customWidth="1"/>
    <col min="10" max="10" width="5.28515625" style="8" customWidth="1"/>
    <col min="11" max="11" width="8.85546875" style="8" customWidth="1"/>
    <col min="12" max="12" width="31" style="7" customWidth="1"/>
    <col min="13" max="13" width="11.42578125" style="7" customWidth="1"/>
    <col min="14" max="14" width="10.7109375" style="7" customWidth="1"/>
    <col min="15" max="15" width="10.28515625" style="7" customWidth="1"/>
    <col min="16" max="16" width="21.85546875" style="7" customWidth="1"/>
    <col min="17" max="17" width="3" style="7" customWidth="1"/>
    <col min="18" max="18" width="8.28515625" style="9" customWidth="1"/>
    <col min="19" max="19" width="5.85546875" style="9" customWidth="1"/>
    <col min="20" max="20" width="13.5703125" style="9" customWidth="1"/>
    <col min="21" max="24" width="8" style="9" customWidth="1"/>
    <col min="25" max="25" width="25.140625" style="9" customWidth="1"/>
    <col min="26" max="26" width="6.5703125" style="9" customWidth="1"/>
    <col min="27" max="27" width="5.42578125" style="9" customWidth="1"/>
    <col min="28" max="28" width="15.5703125" style="9" customWidth="1"/>
    <col min="29" max="29" width="6.28515625" style="9" customWidth="1"/>
    <col min="30" max="30" width="12.5703125" style="9" customWidth="1"/>
    <col min="31" max="31" width="5" style="9" customWidth="1"/>
    <col min="32" max="32" width="18.7109375" style="9" customWidth="1"/>
    <col min="33" max="33" width="7.42578125" style="9" customWidth="1"/>
    <col min="34" max="34" width="17.85546875" style="9" customWidth="1"/>
    <col min="35" max="35" width="5.85546875" style="9" customWidth="1"/>
    <col min="36" max="36" width="15.7109375" style="9" customWidth="1"/>
    <col min="37" max="37" width="5.7109375" style="9" customWidth="1"/>
    <col min="38" max="39" width="12" style="9" customWidth="1"/>
    <col min="40" max="40" width="1.7109375" style="9" customWidth="1"/>
    <col min="41" max="41" width="3.5703125" style="9" customWidth="1"/>
    <col min="42" max="42" width="7.28515625" style="9" customWidth="1"/>
    <col min="43" max="244" width="11.42578125" style="9"/>
    <col min="245" max="245" width="12.140625" style="9" customWidth="1"/>
    <col min="246" max="246" width="23" style="9" customWidth="1"/>
    <col min="247" max="247" width="15.42578125" style="9" customWidth="1"/>
    <col min="248" max="248" width="32" style="9" customWidth="1"/>
    <col min="249" max="249" width="24.42578125" style="9" customWidth="1"/>
    <col min="250" max="250" width="17" style="9" customWidth="1"/>
    <col min="251" max="251" width="14.5703125" style="9" customWidth="1"/>
    <col min="252" max="252" width="10.5703125" style="9" customWidth="1"/>
    <col min="253" max="254" width="9.85546875" style="9" customWidth="1"/>
    <col min="255" max="255" width="5.28515625" style="9" customWidth="1"/>
    <col min="256" max="256" width="7.28515625" style="9" customWidth="1"/>
    <col min="257" max="257" width="10.140625" style="9" customWidth="1"/>
    <col min="258" max="258" width="10" style="9" customWidth="1"/>
    <col min="259" max="259" width="5.140625" style="9" customWidth="1"/>
    <col min="260" max="260" width="31" style="9" customWidth="1"/>
    <col min="261" max="261" width="11.42578125" style="9" customWidth="1"/>
    <col min="262" max="262" width="10.7109375" style="9" customWidth="1"/>
    <col min="263" max="265" width="5.42578125" style="9" customWidth="1"/>
    <col min="266" max="266" width="9.140625" style="9" customWidth="1"/>
    <col min="267" max="270" width="5.42578125" style="9" customWidth="1"/>
    <col min="271" max="271" width="10.28515625" style="9" customWidth="1"/>
    <col min="272" max="272" width="21.85546875" style="9" customWidth="1"/>
    <col min="273" max="273" width="3" style="9" customWidth="1"/>
    <col min="274" max="274" width="8.28515625" style="9" customWidth="1"/>
    <col min="275" max="275" width="5.85546875" style="9" customWidth="1"/>
    <col min="276" max="276" width="13.5703125" style="9" customWidth="1"/>
    <col min="277" max="280" width="8" style="9" customWidth="1"/>
    <col min="281" max="281" width="25.140625" style="9" customWidth="1"/>
    <col min="282" max="282" width="6.5703125" style="9" customWidth="1"/>
    <col min="283" max="283" width="5.42578125" style="9" customWidth="1"/>
    <col min="284" max="284" width="15.5703125" style="9" customWidth="1"/>
    <col min="285" max="285" width="6.28515625" style="9" customWidth="1"/>
    <col min="286" max="286" width="12.5703125" style="9" customWidth="1"/>
    <col min="287" max="287" width="5" style="9" customWidth="1"/>
    <col min="288" max="288" width="18.7109375" style="9" customWidth="1"/>
    <col min="289" max="289" width="7.42578125" style="9" customWidth="1"/>
    <col min="290" max="290" width="17.85546875" style="9" customWidth="1"/>
    <col min="291" max="291" width="5.85546875" style="9" customWidth="1"/>
    <col min="292" max="292" width="15.7109375" style="9" customWidth="1"/>
    <col min="293" max="293" width="5.7109375" style="9" customWidth="1"/>
    <col min="294" max="295" width="12" style="9" customWidth="1"/>
    <col min="296" max="296" width="1.7109375" style="9" customWidth="1"/>
    <col min="297" max="297" width="3.5703125" style="9" customWidth="1"/>
    <col min="298" max="298" width="7.28515625" style="9" customWidth="1"/>
    <col min="299" max="500" width="11.42578125" style="9"/>
    <col min="501" max="501" width="12.140625" style="9" customWidth="1"/>
    <col min="502" max="502" width="23" style="9" customWidth="1"/>
    <col min="503" max="503" width="15.42578125" style="9" customWidth="1"/>
    <col min="504" max="504" width="32" style="9" customWidth="1"/>
    <col min="505" max="505" width="24.42578125" style="9" customWidth="1"/>
    <col min="506" max="506" width="17" style="9" customWidth="1"/>
    <col min="507" max="507" width="14.5703125" style="9" customWidth="1"/>
    <col min="508" max="508" width="10.5703125" style="9" customWidth="1"/>
    <col min="509" max="510" width="9.85546875" style="9" customWidth="1"/>
    <col min="511" max="511" width="5.28515625" style="9" customWidth="1"/>
    <col min="512" max="512" width="7.28515625" style="9" customWidth="1"/>
    <col min="513" max="513" width="10.140625" style="9" customWidth="1"/>
    <col min="514" max="514" width="10" style="9" customWidth="1"/>
    <col min="515" max="515" width="5.140625" style="9" customWidth="1"/>
    <col min="516" max="516" width="31" style="9" customWidth="1"/>
    <col min="517" max="517" width="11.42578125" style="9" customWidth="1"/>
    <col min="518" max="518" width="10.7109375" style="9" customWidth="1"/>
    <col min="519" max="521" width="5.42578125" style="9" customWidth="1"/>
    <col min="522" max="522" width="9.140625" style="9" customWidth="1"/>
    <col min="523" max="526" width="5.42578125" style="9" customWidth="1"/>
    <col min="527" max="527" width="10.28515625" style="9" customWidth="1"/>
    <col min="528" max="528" width="21.85546875" style="9" customWidth="1"/>
    <col min="529" max="529" width="3" style="9" customWidth="1"/>
    <col min="530" max="530" width="8.28515625" style="9" customWidth="1"/>
    <col min="531" max="531" width="5.85546875" style="9" customWidth="1"/>
    <col min="532" max="532" width="13.5703125" style="9" customWidth="1"/>
    <col min="533" max="536" width="8" style="9" customWidth="1"/>
    <col min="537" max="537" width="25.140625" style="9" customWidth="1"/>
    <col min="538" max="538" width="6.5703125" style="9" customWidth="1"/>
    <col min="539" max="539" width="5.42578125" style="9" customWidth="1"/>
    <col min="540" max="540" width="15.5703125" style="9" customWidth="1"/>
    <col min="541" max="541" width="6.28515625" style="9" customWidth="1"/>
    <col min="542" max="542" width="12.5703125" style="9" customWidth="1"/>
    <col min="543" max="543" width="5" style="9" customWidth="1"/>
    <col min="544" max="544" width="18.7109375" style="9" customWidth="1"/>
    <col min="545" max="545" width="7.42578125" style="9" customWidth="1"/>
    <col min="546" max="546" width="17.85546875" style="9" customWidth="1"/>
    <col min="547" max="547" width="5.85546875" style="9" customWidth="1"/>
    <col min="548" max="548" width="15.7109375" style="9" customWidth="1"/>
    <col min="549" max="549" width="5.7109375" style="9" customWidth="1"/>
    <col min="550" max="551" width="12" style="9" customWidth="1"/>
    <col min="552" max="552" width="1.7109375" style="9" customWidth="1"/>
    <col min="553" max="553" width="3.5703125" style="9" customWidth="1"/>
    <col min="554" max="554" width="7.28515625" style="9" customWidth="1"/>
    <col min="555" max="756" width="11.42578125" style="9"/>
    <col min="757" max="757" width="12.140625" style="9" customWidth="1"/>
    <col min="758" max="758" width="23" style="9" customWidth="1"/>
    <col min="759" max="759" width="15.42578125" style="9" customWidth="1"/>
    <col min="760" max="760" width="32" style="9" customWidth="1"/>
    <col min="761" max="761" width="24.42578125" style="9" customWidth="1"/>
    <col min="762" max="762" width="17" style="9" customWidth="1"/>
    <col min="763" max="763" width="14.5703125" style="9" customWidth="1"/>
    <col min="764" max="764" width="10.5703125" style="9" customWidth="1"/>
    <col min="765" max="766" width="9.85546875" style="9" customWidth="1"/>
    <col min="767" max="767" width="5.28515625" style="9" customWidth="1"/>
    <col min="768" max="768" width="7.28515625" style="9" customWidth="1"/>
    <col min="769" max="769" width="10.140625" style="9" customWidth="1"/>
    <col min="770" max="770" width="10" style="9" customWidth="1"/>
    <col min="771" max="771" width="5.140625" style="9" customWidth="1"/>
    <col min="772" max="772" width="31" style="9" customWidth="1"/>
    <col min="773" max="773" width="11.42578125" style="9" customWidth="1"/>
    <col min="774" max="774" width="10.7109375" style="9" customWidth="1"/>
    <col min="775" max="777" width="5.42578125" style="9" customWidth="1"/>
    <col min="778" max="778" width="9.140625" style="9" customWidth="1"/>
    <col min="779" max="782" width="5.42578125" style="9" customWidth="1"/>
    <col min="783" max="783" width="10.28515625" style="9" customWidth="1"/>
    <col min="784" max="784" width="21.85546875" style="9" customWidth="1"/>
    <col min="785" max="785" width="3" style="9" customWidth="1"/>
    <col min="786" max="786" width="8.28515625" style="9" customWidth="1"/>
    <col min="787" max="787" width="5.85546875" style="9" customWidth="1"/>
    <col min="788" max="788" width="13.5703125" style="9" customWidth="1"/>
    <col min="789" max="792" width="8" style="9" customWidth="1"/>
    <col min="793" max="793" width="25.140625" style="9" customWidth="1"/>
    <col min="794" max="794" width="6.5703125" style="9" customWidth="1"/>
    <col min="795" max="795" width="5.42578125" style="9" customWidth="1"/>
    <col min="796" max="796" width="15.5703125" style="9" customWidth="1"/>
    <col min="797" max="797" width="6.28515625" style="9" customWidth="1"/>
    <col min="798" max="798" width="12.5703125" style="9" customWidth="1"/>
    <col min="799" max="799" width="5" style="9" customWidth="1"/>
    <col min="800" max="800" width="18.7109375" style="9" customWidth="1"/>
    <col min="801" max="801" width="7.42578125" style="9" customWidth="1"/>
    <col min="802" max="802" width="17.85546875" style="9" customWidth="1"/>
    <col min="803" max="803" width="5.85546875" style="9" customWidth="1"/>
    <col min="804" max="804" width="15.7109375" style="9" customWidth="1"/>
    <col min="805" max="805" width="5.7109375" style="9" customWidth="1"/>
    <col min="806" max="807" width="12" style="9" customWidth="1"/>
    <col min="808" max="808" width="1.7109375" style="9" customWidth="1"/>
    <col min="809" max="809" width="3.5703125" style="9" customWidth="1"/>
    <col min="810" max="810" width="7.28515625" style="9" customWidth="1"/>
    <col min="811" max="1012" width="11.42578125" style="9"/>
    <col min="1013" max="1013" width="12.140625" style="9" customWidth="1"/>
    <col min="1014" max="1014" width="23" style="9" customWidth="1"/>
    <col min="1015" max="1015" width="15.42578125" style="9" customWidth="1"/>
    <col min="1016" max="1016" width="32" style="9" customWidth="1"/>
    <col min="1017" max="1017" width="24.42578125" style="9" customWidth="1"/>
    <col min="1018" max="1018" width="17" style="9" customWidth="1"/>
    <col min="1019" max="1019" width="14.5703125" style="9" customWidth="1"/>
    <col min="1020" max="1020" width="10.5703125" style="9" customWidth="1"/>
    <col min="1021" max="1022" width="9.85546875" style="9" customWidth="1"/>
    <col min="1023" max="1023" width="5.28515625" style="9" customWidth="1"/>
    <col min="1024" max="1024" width="7.28515625" style="9" customWidth="1"/>
    <col min="1025" max="1025" width="10.140625" style="9" customWidth="1"/>
    <col min="1026" max="1026" width="10" style="9" customWidth="1"/>
    <col min="1027" max="1027" width="5.140625" style="9" customWidth="1"/>
    <col min="1028" max="1028" width="31" style="9" customWidth="1"/>
    <col min="1029" max="1029" width="11.42578125" style="9" customWidth="1"/>
    <col min="1030" max="1030" width="10.7109375" style="9" customWidth="1"/>
    <col min="1031" max="1033" width="5.42578125" style="9" customWidth="1"/>
    <col min="1034" max="1034" width="9.140625" style="9" customWidth="1"/>
    <col min="1035" max="1038" width="5.42578125" style="9" customWidth="1"/>
    <col min="1039" max="1039" width="10.28515625" style="9" customWidth="1"/>
    <col min="1040" max="1040" width="21.85546875" style="9" customWidth="1"/>
    <col min="1041" max="1041" width="3" style="9" customWidth="1"/>
    <col min="1042" max="1042" width="8.28515625" style="9" customWidth="1"/>
    <col min="1043" max="1043" width="5.85546875" style="9" customWidth="1"/>
    <col min="1044" max="1044" width="13.5703125" style="9" customWidth="1"/>
    <col min="1045" max="1048" width="8" style="9" customWidth="1"/>
    <col min="1049" max="1049" width="25.140625" style="9" customWidth="1"/>
    <col min="1050" max="1050" width="6.5703125" style="9" customWidth="1"/>
    <col min="1051" max="1051" width="5.42578125" style="9" customWidth="1"/>
    <col min="1052" max="1052" width="15.5703125" style="9" customWidth="1"/>
    <col min="1053" max="1053" width="6.28515625" style="9" customWidth="1"/>
    <col min="1054" max="1054" width="12.5703125" style="9" customWidth="1"/>
    <col min="1055" max="1055" width="5" style="9" customWidth="1"/>
    <col min="1056" max="1056" width="18.7109375" style="9" customWidth="1"/>
    <col min="1057" max="1057" width="7.42578125" style="9" customWidth="1"/>
    <col min="1058" max="1058" width="17.85546875" style="9" customWidth="1"/>
    <col min="1059" max="1059" width="5.85546875" style="9" customWidth="1"/>
    <col min="1060" max="1060" width="15.7109375" style="9" customWidth="1"/>
    <col min="1061" max="1061" width="5.7109375" style="9" customWidth="1"/>
    <col min="1062" max="1063" width="12" style="9" customWidth="1"/>
    <col min="1064" max="1064" width="1.7109375" style="9" customWidth="1"/>
    <col min="1065" max="1065" width="3.5703125" style="9" customWidth="1"/>
    <col min="1066" max="1066" width="7.28515625" style="9" customWidth="1"/>
    <col min="1067" max="1268" width="11.42578125" style="9"/>
    <col min="1269" max="1269" width="12.140625" style="9" customWidth="1"/>
    <col min="1270" max="1270" width="23" style="9" customWidth="1"/>
    <col min="1271" max="1271" width="15.42578125" style="9" customWidth="1"/>
    <col min="1272" max="1272" width="32" style="9" customWidth="1"/>
    <col min="1273" max="1273" width="24.42578125" style="9" customWidth="1"/>
    <col min="1274" max="1274" width="17" style="9" customWidth="1"/>
    <col min="1275" max="1275" width="14.5703125" style="9" customWidth="1"/>
    <col min="1276" max="1276" width="10.5703125" style="9" customWidth="1"/>
    <col min="1277" max="1278" width="9.85546875" style="9" customWidth="1"/>
    <col min="1279" max="1279" width="5.28515625" style="9" customWidth="1"/>
    <col min="1280" max="1280" width="7.28515625" style="9" customWidth="1"/>
    <col min="1281" max="1281" width="10.140625" style="9" customWidth="1"/>
    <col min="1282" max="1282" width="10" style="9" customWidth="1"/>
    <col min="1283" max="1283" width="5.140625" style="9" customWidth="1"/>
    <col min="1284" max="1284" width="31" style="9" customWidth="1"/>
    <col min="1285" max="1285" width="11.42578125" style="9" customWidth="1"/>
    <col min="1286" max="1286" width="10.7109375" style="9" customWidth="1"/>
    <col min="1287" max="1289" width="5.42578125" style="9" customWidth="1"/>
    <col min="1290" max="1290" width="9.140625" style="9" customWidth="1"/>
    <col min="1291" max="1294" width="5.42578125" style="9" customWidth="1"/>
    <col min="1295" max="1295" width="10.28515625" style="9" customWidth="1"/>
    <col min="1296" max="1296" width="21.85546875" style="9" customWidth="1"/>
    <col min="1297" max="1297" width="3" style="9" customWidth="1"/>
    <col min="1298" max="1298" width="8.28515625" style="9" customWidth="1"/>
    <col min="1299" max="1299" width="5.85546875" style="9" customWidth="1"/>
    <col min="1300" max="1300" width="13.5703125" style="9" customWidth="1"/>
    <col min="1301" max="1304" width="8" style="9" customWidth="1"/>
    <col min="1305" max="1305" width="25.140625" style="9" customWidth="1"/>
    <col min="1306" max="1306" width="6.5703125" style="9" customWidth="1"/>
    <col min="1307" max="1307" width="5.42578125" style="9" customWidth="1"/>
    <col min="1308" max="1308" width="15.5703125" style="9" customWidth="1"/>
    <col min="1309" max="1309" width="6.28515625" style="9" customWidth="1"/>
    <col min="1310" max="1310" width="12.5703125" style="9" customWidth="1"/>
    <col min="1311" max="1311" width="5" style="9" customWidth="1"/>
    <col min="1312" max="1312" width="18.7109375" style="9" customWidth="1"/>
    <col min="1313" max="1313" width="7.42578125" style="9" customWidth="1"/>
    <col min="1314" max="1314" width="17.85546875" style="9" customWidth="1"/>
    <col min="1315" max="1315" width="5.85546875" style="9" customWidth="1"/>
    <col min="1316" max="1316" width="15.7109375" style="9" customWidth="1"/>
    <col min="1317" max="1317" width="5.7109375" style="9" customWidth="1"/>
    <col min="1318" max="1319" width="12" style="9" customWidth="1"/>
    <col min="1320" max="1320" width="1.7109375" style="9" customWidth="1"/>
    <col min="1321" max="1321" width="3.5703125" style="9" customWidth="1"/>
    <col min="1322" max="1322" width="7.28515625" style="9" customWidth="1"/>
    <col min="1323" max="1524" width="11.42578125" style="9"/>
    <col min="1525" max="1525" width="12.140625" style="9" customWidth="1"/>
    <col min="1526" max="1526" width="23" style="9" customWidth="1"/>
    <col min="1527" max="1527" width="15.42578125" style="9" customWidth="1"/>
    <col min="1528" max="1528" width="32" style="9" customWidth="1"/>
    <col min="1529" max="1529" width="24.42578125" style="9" customWidth="1"/>
    <col min="1530" max="1530" width="17" style="9" customWidth="1"/>
    <col min="1531" max="1531" width="14.5703125" style="9" customWidth="1"/>
    <col min="1532" max="1532" width="10.5703125" style="9" customWidth="1"/>
    <col min="1533" max="1534" width="9.85546875" style="9" customWidth="1"/>
    <col min="1535" max="1535" width="5.28515625" style="9" customWidth="1"/>
    <col min="1536" max="1536" width="7.28515625" style="9" customWidth="1"/>
    <col min="1537" max="1537" width="10.140625" style="9" customWidth="1"/>
    <col min="1538" max="1538" width="10" style="9" customWidth="1"/>
    <col min="1539" max="1539" width="5.140625" style="9" customWidth="1"/>
    <col min="1540" max="1540" width="31" style="9" customWidth="1"/>
    <col min="1541" max="1541" width="11.42578125" style="9" customWidth="1"/>
    <col min="1542" max="1542" width="10.7109375" style="9" customWidth="1"/>
    <col min="1543" max="1545" width="5.42578125" style="9" customWidth="1"/>
    <col min="1546" max="1546" width="9.140625" style="9" customWidth="1"/>
    <col min="1547" max="1550" width="5.42578125" style="9" customWidth="1"/>
    <col min="1551" max="1551" width="10.28515625" style="9" customWidth="1"/>
    <col min="1552" max="1552" width="21.85546875" style="9" customWidth="1"/>
    <col min="1553" max="1553" width="3" style="9" customWidth="1"/>
    <col min="1554" max="1554" width="8.28515625" style="9" customWidth="1"/>
    <col min="1555" max="1555" width="5.85546875" style="9" customWidth="1"/>
    <col min="1556" max="1556" width="13.5703125" style="9" customWidth="1"/>
    <col min="1557" max="1560" width="8" style="9" customWidth="1"/>
    <col min="1561" max="1561" width="25.140625" style="9" customWidth="1"/>
    <col min="1562" max="1562" width="6.5703125" style="9" customWidth="1"/>
    <col min="1563" max="1563" width="5.42578125" style="9" customWidth="1"/>
    <col min="1564" max="1564" width="15.5703125" style="9" customWidth="1"/>
    <col min="1565" max="1565" width="6.28515625" style="9" customWidth="1"/>
    <col min="1566" max="1566" width="12.5703125" style="9" customWidth="1"/>
    <col min="1567" max="1567" width="5" style="9" customWidth="1"/>
    <col min="1568" max="1568" width="18.7109375" style="9" customWidth="1"/>
    <col min="1569" max="1569" width="7.42578125" style="9" customWidth="1"/>
    <col min="1570" max="1570" width="17.85546875" style="9" customWidth="1"/>
    <col min="1571" max="1571" width="5.85546875" style="9" customWidth="1"/>
    <col min="1572" max="1572" width="15.7109375" style="9" customWidth="1"/>
    <col min="1573" max="1573" width="5.7109375" style="9" customWidth="1"/>
    <col min="1574" max="1575" width="12" style="9" customWidth="1"/>
    <col min="1576" max="1576" width="1.7109375" style="9" customWidth="1"/>
    <col min="1577" max="1577" width="3.5703125" style="9" customWidth="1"/>
    <col min="1578" max="1578" width="7.28515625" style="9" customWidth="1"/>
    <col min="1579" max="1780" width="11.42578125" style="9"/>
    <col min="1781" max="1781" width="12.140625" style="9" customWidth="1"/>
    <col min="1782" max="1782" width="23" style="9" customWidth="1"/>
    <col min="1783" max="1783" width="15.42578125" style="9" customWidth="1"/>
    <col min="1784" max="1784" width="32" style="9" customWidth="1"/>
    <col min="1785" max="1785" width="24.42578125" style="9" customWidth="1"/>
    <col min="1786" max="1786" width="17" style="9" customWidth="1"/>
    <col min="1787" max="1787" width="14.5703125" style="9" customWidth="1"/>
    <col min="1788" max="1788" width="10.5703125" style="9" customWidth="1"/>
    <col min="1789" max="1790" width="9.85546875" style="9" customWidth="1"/>
    <col min="1791" max="1791" width="5.28515625" style="9" customWidth="1"/>
    <col min="1792" max="1792" width="7.28515625" style="9" customWidth="1"/>
    <col min="1793" max="1793" width="10.140625" style="9" customWidth="1"/>
    <col min="1794" max="1794" width="10" style="9" customWidth="1"/>
    <col min="1795" max="1795" width="5.140625" style="9" customWidth="1"/>
    <col min="1796" max="1796" width="31" style="9" customWidth="1"/>
    <col min="1797" max="1797" width="11.42578125" style="9" customWidth="1"/>
    <col min="1798" max="1798" width="10.7109375" style="9" customWidth="1"/>
    <col min="1799" max="1801" width="5.42578125" style="9" customWidth="1"/>
    <col min="1802" max="1802" width="9.140625" style="9" customWidth="1"/>
    <col min="1803" max="1806" width="5.42578125" style="9" customWidth="1"/>
    <col min="1807" max="1807" width="10.28515625" style="9" customWidth="1"/>
    <col min="1808" max="1808" width="21.85546875" style="9" customWidth="1"/>
    <col min="1809" max="1809" width="3" style="9" customWidth="1"/>
    <col min="1810" max="1810" width="8.28515625" style="9" customWidth="1"/>
    <col min="1811" max="1811" width="5.85546875" style="9" customWidth="1"/>
    <col min="1812" max="1812" width="13.5703125" style="9" customWidth="1"/>
    <col min="1813" max="1816" width="8" style="9" customWidth="1"/>
    <col min="1817" max="1817" width="25.140625" style="9" customWidth="1"/>
    <col min="1818" max="1818" width="6.5703125" style="9" customWidth="1"/>
    <col min="1819" max="1819" width="5.42578125" style="9" customWidth="1"/>
    <col min="1820" max="1820" width="15.5703125" style="9" customWidth="1"/>
    <col min="1821" max="1821" width="6.28515625" style="9" customWidth="1"/>
    <col min="1822" max="1822" width="12.5703125" style="9" customWidth="1"/>
    <col min="1823" max="1823" width="5" style="9" customWidth="1"/>
    <col min="1824" max="1824" width="18.7109375" style="9" customWidth="1"/>
    <col min="1825" max="1825" width="7.42578125" style="9" customWidth="1"/>
    <col min="1826" max="1826" width="17.85546875" style="9" customWidth="1"/>
    <col min="1827" max="1827" width="5.85546875" style="9" customWidth="1"/>
    <col min="1828" max="1828" width="15.7109375" style="9" customWidth="1"/>
    <col min="1829" max="1829" width="5.7109375" style="9" customWidth="1"/>
    <col min="1830" max="1831" width="12" style="9" customWidth="1"/>
    <col min="1832" max="1832" width="1.7109375" style="9" customWidth="1"/>
    <col min="1833" max="1833" width="3.5703125" style="9" customWidth="1"/>
    <col min="1834" max="1834" width="7.28515625" style="9" customWidth="1"/>
    <col min="1835" max="2036" width="11.42578125" style="9"/>
    <col min="2037" max="2037" width="12.140625" style="9" customWidth="1"/>
    <col min="2038" max="2038" width="23" style="9" customWidth="1"/>
    <col min="2039" max="2039" width="15.42578125" style="9" customWidth="1"/>
    <col min="2040" max="2040" width="32" style="9" customWidth="1"/>
    <col min="2041" max="2041" width="24.42578125" style="9" customWidth="1"/>
    <col min="2042" max="2042" width="17" style="9" customWidth="1"/>
    <col min="2043" max="2043" width="14.5703125" style="9" customWidth="1"/>
    <col min="2044" max="2044" width="10.5703125" style="9" customWidth="1"/>
    <col min="2045" max="2046" width="9.85546875" style="9" customWidth="1"/>
    <col min="2047" max="2047" width="5.28515625" style="9" customWidth="1"/>
    <col min="2048" max="2048" width="7.28515625" style="9" customWidth="1"/>
    <col min="2049" max="2049" width="10.140625" style="9" customWidth="1"/>
    <col min="2050" max="2050" width="10" style="9" customWidth="1"/>
    <col min="2051" max="2051" width="5.140625" style="9" customWidth="1"/>
    <col min="2052" max="2052" width="31" style="9" customWidth="1"/>
    <col min="2053" max="2053" width="11.42578125" style="9" customWidth="1"/>
    <col min="2054" max="2054" width="10.7109375" style="9" customWidth="1"/>
    <col min="2055" max="2057" width="5.42578125" style="9" customWidth="1"/>
    <col min="2058" max="2058" width="9.140625" style="9" customWidth="1"/>
    <col min="2059" max="2062" width="5.42578125" style="9" customWidth="1"/>
    <col min="2063" max="2063" width="10.28515625" style="9" customWidth="1"/>
    <col min="2064" max="2064" width="21.85546875" style="9" customWidth="1"/>
    <col min="2065" max="2065" width="3" style="9" customWidth="1"/>
    <col min="2066" max="2066" width="8.28515625" style="9" customWidth="1"/>
    <col min="2067" max="2067" width="5.85546875" style="9" customWidth="1"/>
    <col min="2068" max="2068" width="13.5703125" style="9" customWidth="1"/>
    <col min="2069" max="2072" width="8" style="9" customWidth="1"/>
    <col min="2073" max="2073" width="25.140625" style="9" customWidth="1"/>
    <col min="2074" max="2074" width="6.5703125" style="9" customWidth="1"/>
    <col min="2075" max="2075" width="5.42578125" style="9" customWidth="1"/>
    <col min="2076" max="2076" width="15.5703125" style="9" customWidth="1"/>
    <col min="2077" max="2077" width="6.28515625" style="9" customWidth="1"/>
    <col min="2078" max="2078" width="12.5703125" style="9" customWidth="1"/>
    <col min="2079" max="2079" width="5" style="9" customWidth="1"/>
    <col min="2080" max="2080" width="18.7109375" style="9" customWidth="1"/>
    <col min="2081" max="2081" width="7.42578125" style="9" customWidth="1"/>
    <col min="2082" max="2082" width="17.85546875" style="9" customWidth="1"/>
    <col min="2083" max="2083" width="5.85546875" style="9" customWidth="1"/>
    <col min="2084" max="2084" width="15.7109375" style="9" customWidth="1"/>
    <col min="2085" max="2085" width="5.7109375" style="9" customWidth="1"/>
    <col min="2086" max="2087" width="12" style="9" customWidth="1"/>
    <col min="2088" max="2088" width="1.7109375" style="9" customWidth="1"/>
    <col min="2089" max="2089" width="3.5703125" style="9" customWidth="1"/>
    <col min="2090" max="2090" width="7.28515625" style="9" customWidth="1"/>
    <col min="2091" max="2292" width="11.42578125" style="9"/>
    <col min="2293" max="2293" width="12.140625" style="9" customWidth="1"/>
    <col min="2294" max="2294" width="23" style="9" customWidth="1"/>
    <col min="2295" max="2295" width="15.42578125" style="9" customWidth="1"/>
    <col min="2296" max="2296" width="32" style="9" customWidth="1"/>
    <col min="2297" max="2297" width="24.42578125" style="9" customWidth="1"/>
    <col min="2298" max="2298" width="17" style="9" customWidth="1"/>
    <col min="2299" max="2299" width="14.5703125" style="9" customWidth="1"/>
    <col min="2300" max="2300" width="10.5703125" style="9" customWidth="1"/>
    <col min="2301" max="2302" width="9.85546875" style="9" customWidth="1"/>
    <col min="2303" max="2303" width="5.28515625" style="9" customWidth="1"/>
    <col min="2304" max="2304" width="7.28515625" style="9" customWidth="1"/>
    <col min="2305" max="2305" width="10.140625" style="9" customWidth="1"/>
    <col min="2306" max="2306" width="10" style="9" customWidth="1"/>
    <col min="2307" max="2307" width="5.140625" style="9" customWidth="1"/>
    <col min="2308" max="2308" width="31" style="9" customWidth="1"/>
    <col min="2309" max="2309" width="11.42578125" style="9" customWidth="1"/>
    <col min="2310" max="2310" width="10.7109375" style="9" customWidth="1"/>
    <col min="2311" max="2313" width="5.42578125" style="9" customWidth="1"/>
    <col min="2314" max="2314" width="9.140625" style="9" customWidth="1"/>
    <col min="2315" max="2318" width="5.42578125" style="9" customWidth="1"/>
    <col min="2319" max="2319" width="10.28515625" style="9" customWidth="1"/>
    <col min="2320" max="2320" width="21.85546875" style="9" customWidth="1"/>
    <col min="2321" max="2321" width="3" style="9" customWidth="1"/>
    <col min="2322" max="2322" width="8.28515625" style="9" customWidth="1"/>
    <col min="2323" max="2323" width="5.85546875" style="9" customWidth="1"/>
    <col min="2324" max="2324" width="13.5703125" style="9" customWidth="1"/>
    <col min="2325" max="2328" width="8" style="9" customWidth="1"/>
    <col min="2329" max="2329" width="25.140625" style="9" customWidth="1"/>
    <col min="2330" max="2330" width="6.5703125" style="9" customWidth="1"/>
    <col min="2331" max="2331" width="5.42578125" style="9" customWidth="1"/>
    <col min="2332" max="2332" width="15.5703125" style="9" customWidth="1"/>
    <col min="2333" max="2333" width="6.28515625" style="9" customWidth="1"/>
    <col min="2334" max="2334" width="12.5703125" style="9" customWidth="1"/>
    <col min="2335" max="2335" width="5" style="9" customWidth="1"/>
    <col min="2336" max="2336" width="18.7109375" style="9" customWidth="1"/>
    <col min="2337" max="2337" width="7.42578125" style="9" customWidth="1"/>
    <col min="2338" max="2338" width="17.85546875" style="9" customWidth="1"/>
    <col min="2339" max="2339" width="5.85546875" style="9" customWidth="1"/>
    <col min="2340" max="2340" width="15.7109375" style="9" customWidth="1"/>
    <col min="2341" max="2341" width="5.7109375" style="9" customWidth="1"/>
    <col min="2342" max="2343" width="12" style="9" customWidth="1"/>
    <col min="2344" max="2344" width="1.7109375" style="9" customWidth="1"/>
    <col min="2345" max="2345" width="3.5703125" style="9" customWidth="1"/>
    <col min="2346" max="2346" width="7.28515625" style="9" customWidth="1"/>
    <col min="2347" max="2548" width="11.42578125" style="9"/>
    <col min="2549" max="2549" width="12.140625" style="9" customWidth="1"/>
    <col min="2550" max="2550" width="23" style="9" customWidth="1"/>
    <col min="2551" max="2551" width="15.42578125" style="9" customWidth="1"/>
    <col min="2552" max="2552" width="32" style="9" customWidth="1"/>
    <col min="2553" max="2553" width="24.42578125" style="9" customWidth="1"/>
    <col min="2554" max="2554" width="17" style="9" customWidth="1"/>
    <col min="2555" max="2555" width="14.5703125" style="9" customWidth="1"/>
    <col min="2556" max="2556" width="10.5703125" style="9" customWidth="1"/>
    <col min="2557" max="2558" width="9.85546875" style="9" customWidth="1"/>
    <col min="2559" max="2559" width="5.28515625" style="9" customWidth="1"/>
    <col min="2560" max="2560" width="7.28515625" style="9" customWidth="1"/>
    <col min="2561" max="2561" width="10.140625" style="9" customWidth="1"/>
    <col min="2562" max="2562" width="10" style="9" customWidth="1"/>
    <col min="2563" max="2563" width="5.140625" style="9" customWidth="1"/>
    <col min="2564" max="2564" width="31" style="9" customWidth="1"/>
    <col min="2565" max="2565" width="11.42578125" style="9" customWidth="1"/>
    <col min="2566" max="2566" width="10.7109375" style="9" customWidth="1"/>
    <col min="2567" max="2569" width="5.42578125" style="9" customWidth="1"/>
    <col min="2570" max="2570" width="9.140625" style="9" customWidth="1"/>
    <col min="2571" max="2574" width="5.42578125" style="9" customWidth="1"/>
    <col min="2575" max="2575" width="10.28515625" style="9" customWidth="1"/>
    <col min="2576" max="2576" width="21.85546875" style="9" customWidth="1"/>
    <col min="2577" max="2577" width="3" style="9" customWidth="1"/>
    <col min="2578" max="2578" width="8.28515625" style="9" customWidth="1"/>
    <col min="2579" max="2579" width="5.85546875" style="9" customWidth="1"/>
    <col min="2580" max="2580" width="13.5703125" style="9" customWidth="1"/>
    <col min="2581" max="2584" width="8" style="9" customWidth="1"/>
    <col min="2585" max="2585" width="25.140625" style="9" customWidth="1"/>
    <col min="2586" max="2586" width="6.5703125" style="9" customWidth="1"/>
    <col min="2587" max="2587" width="5.42578125" style="9" customWidth="1"/>
    <col min="2588" max="2588" width="15.5703125" style="9" customWidth="1"/>
    <col min="2589" max="2589" width="6.28515625" style="9" customWidth="1"/>
    <col min="2590" max="2590" width="12.5703125" style="9" customWidth="1"/>
    <col min="2591" max="2591" width="5" style="9" customWidth="1"/>
    <col min="2592" max="2592" width="18.7109375" style="9" customWidth="1"/>
    <col min="2593" max="2593" width="7.42578125" style="9" customWidth="1"/>
    <col min="2594" max="2594" width="17.85546875" style="9" customWidth="1"/>
    <col min="2595" max="2595" width="5.85546875" style="9" customWidth="1"/>
    <col min="2596" max="2596" width="15.7109375" style="9" customWidth="1"/>
    <col min="2597" max="2597" width="5.7109375" style="9" customWidth="1"/>
    <col min="2598" max="2599" width="12" style="9" customWidth="1"/>
    <col min="2600" max="2600" width="1.7109375" style="9" customWidth="1"/>
    <col min="2601" max="2601" width="3.5703125" style="9" customWidth="1"/>
    <col min="2602" max="2602" width="7.28515625" style="9" customWidth="1"/>
    <col min="2603" max="2804" width="11.42578125" style="9"/>
    <col min="2805" max="2805" width="12.140625" style="9" customWidth="1"/>
    <col min="2806" max="2806" width="23" style="9" customWidth="1"/>
    <col min="2807" max="2807" width="15.42578125" style="9" customWidth="1"/>
    <col min="2808" max="2808" width="32" style="9" customWidth="1"/>
    <col min="2809" max="2809" width="24.42578125" style="9" customWidth="1"/>
    <col min="2810" max="2810" width="17" style="9" customWidth="1"/>
    <col min="2811" max="2811" width="14.5703125" style="9" customWidth="1"/>
    <col min="2812" max="2812" width="10.5703125" style="9" customWidth="1"/>
    <col min="2813" max="2814" width="9.85546875" style="9" customWidth="1"/>
    <col min="2815" max="2815" width="5.28515625" style="9" customWidth="1"/>
    <col min="2816" max="2816" width="7.28515625" style="9" customWidth="1"/>
    <col min="2817" max="2817" width="10.140625" style="9" customWidth="1"/>
    <col min="2818" max="2818" width="10" style="9" customWidth="1"/>
    <col min="2819" max="2819" width="5.140625" style="9" customWidth="1"/>
    <col min="2820" max="2820" width="31" style="9" customWidth="1"/>
    <col min="2821" max="2821" width="11.42578125" style="9" customWidth="1"/>
    <col min="2822" max="2822" width="10.7109375" style="9" customWidth="1"/>
    <col min="2823" max="2825" width="5.42578125" style="9" customWidth="1"/>
    <col min="2826" max="2826" width="9.140625" style="9" customWidth="1"/>
    <col min="2827" max="2830" width="5.42578125" style="9" customWidth="1"/>
    <col min="2831" max="2831" width="10.28515625" style="9" customWidth="1"/>
    <col min="2832" max="2832" width="21.85546875" style="9" customWidth="1"/>
    <col min="2833" max="2833" width="3" style="9" customWidth="1"/>
    <col min="2834" max="2834" width="8.28515625" style="9" customWidth="1"/>
    <col min="2835" max="2835" width="5.85546875" style="9" customWidth="1"/>
    <col min="2836" max="2836" width="13.5703125" style="9" customWidth="1"/>
    <col min="2837" max="2840" width="8" style="9" customWidth="1"/>
    <col min="2841" max="2841" width="25.140625" style="9" customWidth="1"/>
    <col min="2842" max="2842" width="6.5703125" style="9" customWidth="1"/>
    <col min="2843" max="2843" width="5.42578125" style="9" customWidth="1"/>
    <col min="2844" max="2844" width="15.5703125" style="9" customWidth="1"/>
    <col min="2845" max="2845" width="6.28515625" style="9" customWidth="1"/>
    <col min="2846" max="2846" width="12.5703125" style="9" customWidth="1"/>
    <col min="2847" max="2847" width="5" style="9" customWidth="1"/>
    <col min="2848" max="2848" width="18.7109375" style="9" customWidth="1"/>
    <col min="2849" max="2849" width="7.42578125" style="9" customWidth="1"/>
    <col min="2850" max="2850" width="17.85546875" style="9" customWidth="1"/>
    <col min="2851" max="2851" width="5.85546875" style="9" customWidth="1"/>
    <col min="2852" max="2852" width="15.7109375" style="9" customWidth="1"/>
    <col min="2853" max="2853" width="5.7109375" style="9" customWidth="1"/>
    <col min="2854" max="2855" width="12" style="9" customWidth="1"/>
    <col min="2856" max="2856" width="1.7109375" style="9" customWidth="1"/>
    <col min="2857" max="2857" width="3.5703125" style="9" customWidth="1"/>
    <col min="2858" max="2858" width="7.28515625" style="9" customWidth="1"/>
    <col min="2859" max="3060" width="11.42578125" style="9"/>
    <col min="3061" max="3061" width="12.140625" style="9" customWidth="1"/>
    <col min="3062" max="3062" width="23" style="9" customWidth="1"/>
    <col min="3063" max="3063" width="15.42578125" style="9" customWidth="1"/>
    <col min="3064" max="3064" width="32" style="9" customWidth="1"/>
    <col min="3065" max="3065" width="24.42578125" style="9" customWidth="1"/>
    <col min="3066" max="3066" width="17" style="9" customWidth="1"/>
    <col min="3067" max="3067" width="14.5703125" style="9" customWidth="1"/>
    <col min="3068" max="3068" width="10.5703125" style="9" customWidth="1"/>
    <col min="3069" max="3070" width="9.85546875" style="9" customWidth="1"/>
    <col min="3071" max="3071" width="5.28515625" style="9" customWidth="1"/>
    <col min="3072" max="3072" width="7.28515625" style="9" customWidth="1"/>
    <col min="3073" max="3073" width="10.140625" style="9" customWidth="1"/>
    <col min="3074" max="3074" width="10" style="9" customWidth="1"/>
    <col min="3075" max="3075" width="5.140625" style="9" customWidth="1"/>
    <col min="3076" max="3076" width="31" style="9" customWidth="1"/>
    <col min="3077" max="3077" width="11.42578125" style="9" customWidth="1"/>
    <col min="3078" max="3078" width="10.7109375" style="9" customWidth="1"/>
    <col min="3079" max="3081" width="5.42578125" style="9" customWidth="1"/>
    <col min="3082" max="3082" width="9.140625" style="9" customWidth="1"/>
    <col min="3083" max="3086" width="5.42578125" style="9" customWidth="1"/>
    <col min="3087" max="3087" width="10.28515625" style="9" customWidth="1"/>
    <col min="3088" max="3088" width="21.85546875" style="9" customWidth="1"/>
    <col min="3089" max="3089" width="3" style="9" customWidth="1"/>
    <col min="3090" max="3090" width="8.28515625" style="9" customWidth="1"/>
    <col min="3091" max="3091" width="5.85546875" style="9" customWidth="1"/>
    <col min="3092" max="3092" width="13.5703125" style="9" customWidth="1"/>
    <col min="3093" max="3096" width="8" style="9" customWidth="1"/>
    <col min="3097" max="3097" width="25.140625" style="9" customWidth="1"/>
    <col min="3098" max="3098" width="6.5703125" style="9" customWidth="1"/>
    <col min="3099" max="3099" width="5.42578125" style="9" customWidth="1"/>
    <col min="3100" max="3100" width="15.5703125" style="9" customWidth="1"/>
    <col min="3101" max="3101" width="6.28515625" style="9" customWidth="1"/>
    <col min="3102" max="3102" width="12.5703125" style="9" customWidth="1"/>
    <col min="3103" max="3103" width="5" style="9" customWidth="1"/>
    <col min="3104" max="3104" width="18.7109375" style="9" customWidth="1"/>
    <col min="3105" max="3105" width="7.42578125" style="9" customWidth="1"/>
    <col min="3106" max="3106" width="17.85546875" style="9" customWidth="1"/>
    <col min="3107" max="3107" width="5.85546875" style="9" customWidth="1"/>
    <col min="3108" max="3108" width="15.7109375" style="9" customWidth="1"/>
    <col min="3109" max="3109" width="5.7109375" style="9" customWidth="1"/>
    <col min="3110" max="3111" width="12" style="9" customWidth="1"/>
    <col min="3112" max="3112" width="1.7109375" style="9" customWidth="1"/>
    <col min="3113" max="3113" width="3.5703125" style="9" customWidth="1"/>
    <col min="3114" max="3114" width="7.28515625" style="9" customWidth="1"/>
    <col min="3115" max="3316" width="11.42578125" style="9"/>
    <col min="3317" max="3317" width="12.140625" style="9" customWidth="1"/>
    <col min="3318" max="3318" width="23" style="9" customWidth="1"/>
    <col min="3319" max="3319" width="15.42578125" style="9" customWidth="1"/>
    <col min="3320" max="3320" width="32" style="9" customWidth="1"/>
    <col min="3321" max="3321" width="24.42578125" style="9" customWidth="1"/>
    <col min="3322" max="3322" width="17" style="9" customWidth="1"/>
    <col min="3323" max="3323" width="14.5703125" style="9" customWidth="1"/>
    <col min="3324" max="3324" width="10.5703125" style="9" customWidth="1"/>
    <col min="3325" max="3326" width="9.85546875" style="9" customWidth="1"/>
    <col min="3327" max="3327" width="5.28515625" style="9" customWidth="1"/>
    <col min="3328" max="3328" width="7.28515625" style="9" customWidth="1"/>
    <col min="3329" max="3329" width="10.140625" style="9" customWidth="1"/>
    <col min="3330" max="3330" width="10" style="9" customWidth="1"/>
    <col min="3331" max="3331" width="5.140625" style="9" customWidth="1"/>
    <col min="3332" max="3332" width="31" style="9" customWidth="1"/>
    <col min="3333" max="3333" width="11.42578125" style="9" customWidth="1"/>
    <col min="3334" max="3334" width="10.7109375" style="9" customWidth="1"/>
    <col min="3335" max="3337" width="5.42578125" style="9" customWidth="1"/>
    <col min="3338" max="3338" width="9.140625" style="9" customWidth="1"/>
    <col min="3339" max="3342" width="5.42578125" style="9" customWidth="1"/>
    <col min="3343" max="3343" width="10.28515625" style="9" customWidth="1"/>
    <col min="3344" max="3344" width="21.85546875" style="9" customWidth="1"/>
    <col min="3345" max="3345" width="3" style="9" customWidth="1"/>
    <col min="3346" max="3346" width="8.28515625" style="9" customWidth="1"/>
    <col min="3347" max="3347" width="5.85546875" style="9" customWidth="1"/>
    <col min="3348" max="3348" width="13.5703125" style="9" customWidth="1"/>
    <col min="3349" max="3352" width="8" style="9" customWidth="1"/>
    <col min="3353" max="3353" width="25.140625" style="9" customWidth="1"/>
    <col min="3354" max="3354" width="6.5703125" style="9" customWidth="1"/>
    <col min="3355" max="3355" width="5.42578125" style="9" customWidth="1"/>
    <col min="3356" max="3356" width="15.5703125" style="9" customWidth="1"/>
    <col min="3357" max="3357" width="6.28515625" style="9" customWidth="1"/>
    <col min="3358" max="3358" width="12.5703125" style="9" customWidth="1"/>
    <col min="3359" max="3359" width="5" style="9" customWidth="1"/>
    <col min="3360" max="3360" width="18.7109375" style="9" customWidth="1"/>
    <col min="3361" max="3361" width="7.42578125" style="9" customWidth="1"/>
    <col min="3362" max="3362" width="17.85546875" style="9" customWidth="1"/>
    <col min="3363" max="3363" width="5.85546875" style="9" customWidth="1"/>
    <col min="3364" max="3364" width="15.7109375" style="9" customWidth="1"/>
    <col min="3365" max="3365" width="5.7109375" style="9" customWidth="1"/>
    <col min="3366" max="3367" width="12" style="9" customWidth="1"/>
    <col min="3368" max="3368" width="1.7109375" style="9" customWidth="1"/>
    <col min="3369" max="3369" width="3.5703125" style="9" customWidth="1"/>
    <col min="3370" max="3370" width="7.28515625" style="9" customWidth="1"/>
    <col min="3371" max="3572" width="11.42578125" style="9"/>
    <col min="3573" max="3573" width="12.140625" style="9" customWidth="1"/>
    <col min="3574" max="3574" width="23" style="9" customWidth="1"/>
    <col min="3575" max="3575" width="15.42578125" style="9" customWidth="1"/>
    <col min="3576" max="3576" width="32" style="9" customWidth="1"/>
    <col min="3577" max="3577" width="24.42578125" style="9" customWidth="1"/>
    <col min="3578" max="3578" width="17" style="9" customWidth="1"/>
    <col min="3579" max="3579" width="14.5703125" style="9" customWidth="1"/>
    <col min="3580" max="3580" width="10.5703125" style="9" customWidth="1"/>
    <col min="3581" max="3582" width="9.85546875" style="9" customWidth="1"/>
    <col min="3583" max="3583" width="5.28515625" style="9" customWidth="1"/>
    <col min="3584" max="3584" width="7.28515625" style="9" customWidth="1"/>
    <col min="3585" max="3585" width="10.140625" style="9" customWidth="1"/>
    <col min="3586" max="3586" width="10" style="9" customWidth="1"/>
    <col min="3587" max="3587" width="5.140625" style="9" customWidth="1"/>
    <col min="3588" max="3588" width="31" style="9" customWidth="1"/>
    <col min="3589" max="3589" width="11.42578125" style="9" customWidth="1"/>
    <col min="3590" max="3590" width="10.7109375" style="9" customWidth="1"/>
    <col min="3591" max="3593" width="5.42578125" style="9" customWidth="1"/>
    <col min="3594" max="3594" width="9.140625" style="9" customWidth="1"/>
    <col min="3595" max="3598" width="5.42578125" style="9" customWidth="1"/>
    <col min="3599" max="3599" width="10.28515625" style="9" customWidth="1"/>
    <col min="3600" max="3600" width="21.85546875" style="9" customWidth="1"/>
    <col min="3601" max="3601" width="3" style="9" customWidth="1"/>
    <col min="3602" max="3602" width="8.28515625" style="9" customWidth="1"/>
    <col min="3603" max="3603" width="5.85546875" style="9" customWidth="1"/>
    <col min="3604" max="3604" width="13.5703125" style="9" customWidth="1"/>
    <col min="3605" max="3608" width="8" style="9" customWidth="1"/>
    <col min="3609" max="3609" width="25.140625" style="9" customWidth="1"/>
    <col min="3610" max="3610" width="6.5703125" style="9" customWidth="1"/>
    <col min="3611" max="3611" width="5.42578125" style="9" customWidth="1"/>
    <col min="3612" max="3612" width="15.5703125" style="9" customWidth="1"/>
    <col min="3613" max="3613" width="6.28515625" style="9" customWidth="1"/>
    <col min="3614" max="3614" width="12.5703125" style="9" customWidth="1"/>
    <col min="3615" max="3615" width="5" style="9" customWidth="1"/>
    <col min="3616" max="3616" width="18.7109375" style="9" customWidth="1"/>
    <col min="3617" max="3617" width="7.42578125" style="9" customWidth="1"/>
    <col min="3618" max="3618" width="17.85546875" style="9" customWidth="1"/>
    <col min="3619" max="3619" width="5.85546875" style="9" customWidth="1"/>
    <col min="3620" max="3620" width="15.7109375" style="9" customWidth="1"/>
    <col min="3621" max="3621" width="5.7109375" style="9" customWidth="1"/>
    <col min="3622" max="3623" width="12" style="9" customWidth="1"/>
    <col min="3624" max="3624" width="1.7109375" style="9" customWidth="1"/>
    <col min="3625" max="3625" width="3.5703125" style="9" customWidth="1"/>
    <col min="3626" max="3626" width="7.28515625" style="9" customWidth="1"/>
    <col min="3627" max="3828" width="11.42578125" style="9"/>
    <col min="3829" max="3829" width="12.140625" style="9" customWidth="1"/>
    <col min="3830" max="3830" width="23" style="9" customWidth="1"/>
    <col min="3831" max="3831" width="15.42578125" style="9" customWidth="1"/>
    <col min="3832" max="3832" width="32" style="9" customWidth="1"/>
    <col min="3833" max="3833" width="24.42578125" style="9" customWidth="1"/>
    <col min="3834" max="3834" width="17" style="9" customWidth="1"/>
    <col min="3835" max="3835" width="14.5703125" style="9" customWidth="1"/>
    <col min="3836" max="3836" width="10.5703125" style="9" customWidth="1"/>
    <col min="3837" max="3838" width="9.85546875" style="9" customWidth="1"/>
    <col min="3839" max="3839" width="5.28515625" style="9" customWidth="1"/>
    <col min="3840" max="3840" width="7.28515625" style="9" customWidth="1"/>
    <col min="3841" max="3841" width="10.140625" style="9" customWidth="1"/>
    <col min="3842" max="3842" width="10" style="9" customWidth="1"/>
    <col min="3843" max="3843" width="5.140625" style="9" customWidth="1"/>
    <col min="3844" max="3844" width="31" style="9" customWidth="1"/>
    <col min="3845" max="3845" width="11.42578125" style="9" customWidth="1"/>
    <col min="3846" max="3846" width="10.7109375" style="9" customWidth="1"/>
    <col min="3847" max="3849" width="5.42578125" style="9" customWidth="1"/>
    <col min="3850" max="3850" width="9.140625" style="9" customWidth="1"/>
    <col min="3851" max="3854" width="5.42578125" style="9" customWidth="1"/>
    <col min="3855" max="3855" width="10.28515625" style="9" customWidth="1"/>
    <col min="3856" max="3856" width="21.85546875" style="9" customWidth="1"/>
    <col min="3857" max="3857" width="3" style="9" customWidth="1"/>
    <col min="3858" max="3858" width="8.28515625" style="9" customWidth="1"/>
    <col min="3859" max="3859" width="5.85546875" style="9" customWidth="1"/>
    <col min="3860" max="3860" width="13.5703125" style="9" customWidth="1"/>
    <col min="3861" max="3864" width="8" style="9" customWidth="1"/>
    <col min="3865" max="3865" width="25.140625" style="9" customWidth="1"/>
    <col min="3866" max="3866" width="6.5703125" style="9" customWidth="1"/>
    <col min="3867" max="3867" width="5.42578125" style="9" customWidth="1"/>
    <col min="3868" max="3868" width="15.5703125" style="9" customWidth="1"/>
    <col min="3869" max="3869" width="6.28515625" style="9" customWidth="1"/>
    <col min="3870" max="3870" width="12.5703125" style="9" customWidth="1"/>
    <col min="3871" max="3871" width="5" style="9" customWidth="1"/>
    <col min="3872" max="3872" width="18.7109375" style="9" customWidth="1"/>
    <col min="3873" max="3873" width="7.42578125" style="9" customWidth="1"/>
    <col min="3874" max="3874" width="17.85546875" style="9" customWidth="1"/>
    <col min="3875" max="3875" width="5.85546875" style="9" customWidth="1"/>
    <col min="3876" max="3876" width="15.7109375" style="9" customWidth="1"/>
    <col min="3877" max="3877" width="5.7109375" style="9" customWidth="1"/>
    <col min="3878" max="3879" width="12" style="9" customWidth="1"/>
    <col min="3880" max="3880" width="1.7109375" style="9" customWidth="1"/>
    <col min="3881" max="3881" width="3.5703125" style="9" customWidth="1"/>
    <col min="3882" max="3882" width="7.28515625" style="9" customWidth="1"/>
    <col min="3883" max="4084" width="11.42578125" style="9"/>
    <col min="4085" max="4085" width="12.140625" style="9" customWidth="1"/>
    <col min="4086" max="4086" width="23" style="9" customWidth="1"/>
    <col min="4087" max="4087" width="15.42578125" style="9" customWidth="1"/>
    <col min="4088" max="4088" width="32" style="9" customWidth="1"/>
    <col min="4089" max="4089" width="24.42578125" style="9" customWidth="1"/>
    <col min="4090" max="4090" width="17" style="9" customWidth="1"/>
    <col min="4091" max="4091" width="14.5703125" style="9" customWidth="1"/>
    <col min="4092" max="4092" width="10.5703125" style="9" customWidth="1"/>
    <col min="4093" max="4094" width="9.85546875" style="9" customWidth="1"/>
    <col min="4095" max="4095" width="5.28515625" style="9" customWidth="1"/>
    <col min="4096" max="4096" width="7.28515625" style="9" customWidth="1"/>
    <col min="4097" max="4097" width="10.140625" style="9" customWidth="1"/>
    <col min="4098" max="4098" width="10" style="9" customWidth="1"/>
    <col min="4099" max="4099" width="5.140625" style="9" customWidth="1"/>
    <col min="4100" max="4100" width="31" style="9" customWidth="1"/>
    <col min="4101" max="4101" width="11.42578125" style="9" customWidth="1"/>
    <col min="4102" max="4102" width="10.7109375" style="9" customWidth="1"/>
    <col min="4103" max="4105" width="5.42578125" style="9" customWidth="1"/>
    <col min="4106" max="4106" width="9.140625" style="9" customWidth="1"/>
    <col min="4107" max="4110" width="5.42578125" style="9" customWidth="1"/>
    <col min="4111" max="4111" width="10.28515625" style="9" customWidth="1"/>
    <col min="4112" max="4112" width="21.85546875" style="9" customWidth="1"/>
    <col min="4113" max="4113" width="3" style="9" customWidth="1"/>
    <col min="4114" max="4114" width="8.28515625" style="9" customWidth="1"/>
    <col min="4115" max="4115" width="5.85546875" style="9" customWidth="1"/>
    <col min="4116" max="4116" width="13.5703125" style="9" customWidth="1"/>
    <col min="4117" max="4120" width="8" style="9" customWidth="1"/>
    <col min="4121" max="4121" width="25.140625" style="9" customWidth="1"/>
    <col min="4122" max="4122" width="6.5703125" style="9" customWidth="1"/>
    <col min="4123" max="4123" width="5.42578125" style="9" customWidth="1"/>
    <col min="4124" max="4124" width="15.5703125" style="9" customWidth="1"/>
    <col min="4125" max="4125" width="6.28515625" style="9" customWidth="1"/>
    <col min="4126" max="4126" width="12.5703125" style="9" customWidth="1"/>
    <col min="4127" max="4127" width="5" style="9" customWidth="1"/>
    <col min="4128" max="4128" width="18.7109375" style="9" customWidth="1"/>
    <col min="4129" max="4129" width="7.42578125" style="9" customWidth="1"/>
    <col min="4130" max="4130" width="17.85546875" style="9" customWidth="1"/>
    <col min="4131" max="4131" width="5.85546875" style="9" customWidth="1"/>
    <col min="4132" max="4132" width="15.7109375" style="9" customWidth="1"/>
    <col min="4133" max="4133" width="5.7109375" style="9" customWidth="1"/>
    <col min="4134" max="4135" width="12" style="9" customWidth="1"/>
    <col min="4136" max="4136" width="1.7109375" style="9" customWidth="1"/>
    <col min="4137" max="4137" width="3.5703125" style="9" customWidth="1"/>
    <col min="4138" max="4138" width="7.28515625" style="9" customWidth="1"/>
    <col min="4139" max="4340" width="11.42578125" style="9"/>
    <col min="4341" max="4341" width="12.140625" style="9" customWidth="1"/>
    <col min="4342" max="4342" width="23" style="9" customWidth="1"/>
    <col min="4343" max="4343" width="15.42578125" style="9" customWidth="1"/>
    <col min="4344" max="4344" width="32" style="9" customWidth="1"/>
    <col min="4345" max="4345" width="24.42578125" style="9" customWidth="1"/>
    <col min="4346" max="4346" width="17" style="9" customWidth="1"/>
    <col min="4347" max="4347" width="14.5703125" style="9" customWidth="1"/>
    <col min="4348" max="4348" width="10.5703125" style="9" customWidth="1"/>
    <col min="4349" max="4350" width="9.85546875" style="9" customWidth="1"/>
    <col min="4351" max="4351" width="5.28515625" style="9" customWidth="1"/>
    <col min="4352" max="4352" width="7.28515625" style="9" customWidth="1"/>
    <col min="4353" max="4353" width="10.140625" style="9" customWidth="1"/>
    <col min="4354" max="4354" width="10" style="9" customWidth="1"/>
    <col min="4355" max="4355" width="5.140625" style="9" customWidth="1"/>
    <col min="4356" max="4356" width="31" style="9" customWidth="1"/>
    <col min="4357" max="4357" width="11.42578125" style="9" customWidth="1"/>
    <col min="4358" max="4358" width="10.7109375" style="9" customWidth="1"/>
    <col min="4359" max="4361" width="5.42578125" style="9" customWidth="1"/>
    <col min="4362" max="4362" width="9.140625" style="9" customWidth="1"/>
    <col min="4363" max="4366" width="5.42578125" style="9" customWidth="1"/>
    <col min="4367" max="4367" width="10.28515625" style="9" customWidth="1"/>
    <col min="4368" max="4368" width="21.85546875" style="9" customWidth="1"/>
    <col min="4369" max="4369" width="3" style="9" customWidth="1"/>
    <col min="4370" max="4370" width="8.28515625" style="9" customWidth="1"/>
    <col min="4371" max="4371" width="5.85546875" style="9" customWidth="1"/>
    <col min="4372" max="4372" width="13.5703125" style="9" customWidth="1"/>
    <col min="4373" max="4376" width="8" style="9" customWidth="1"/>
    <col min="4377" max="4377" width="25.140625" style="9" customWidth="1"/>
    <col min="4378" max="4378" width="6.5703125" style="9" customWidth="1"/>
    <col min="4379" max="4379" width="5.42578125" style="9" customWidth="1"/>
    <col min="4380" max="4380" width="15.5703125" style="9" customWidth="1"/>
    <col min="4381" max="4381" width="6.28515625" style="9" customWidth="1"/>
    <col min="4382" max="4382" width="12.5703125" style="9" customWidth="1"/>
    <col min="4383" max="4383" width="5" style="9" customWidth="1"/>
    <col min="4384" max="4384" width="18.7109375" style="9" customWidth="1"/>
    <col min="4385" max="4385" width="7.42578125" style="9" customWidth="1"/>
    <col min="4386" max="4386" width="17.85546875" style="9" customWidth="1"/>
    <col min="4387" max="4387" width="5.85546875" style="9" customWidth="1"/>
    <col min="4388" max="4388" width="15.7109375" style="9" customWidth="1"/>
    <col min="4389" max="4389" width="5.7109375" style="9" customWidth="1"/>
    <col min="4390" max="4391" width="12" style="9" customWidth="1"/>
    <col min="4392" max="4392" width="1.7109375" style="9" customWidth="1"/>
    <col min="4393" max="4393" width="3.5703125" style="9" customWidth="1"/>
    <col min="4394" max="4394" width="7.28515625" style="9" customWidth="1"/>
    <col min="4395" max="4596" width="11.42578125" style="9"/>
    <col min="4597" max="4597" width="12.140625" style="9" customWidth="1"/>
    <col min="4598" max="4598" width="23" style="9" customWidth="1"/>
    <col min="4599" max="4599" width="15.42578125" style="9" customWidth="1"/>
    <col min="4600" max="4600" width="32" style="9" customWidth="1"/>
    <col min="4601" max="4601" width="24.42578125" style="9" customWidth="1"/>
    <col min="4602" max="4602" width="17" style="9" customWidth="1"/>
    <col min="4603" max="4603" width="14.5703125" style="9" customWidth="1"/>
    <col min="4604" max="4604" width="10.5703125" style="9" customWidth="1"/>
    <col min="4605" max="4606" width="9.85546875" style="9" customWidth="1"/>
    <col min="4607" max="4607" width="5.28515625" style="9" customWidth="1"/>
    <col min="4608" max="4608" width="7.28515625" style="9" customWidth="1"/>
    <col min="4609" max="4609" width="10.140625" style="9" customWidth="1"/>
    <col min="4610" max="4610" width="10" style="9" customWidth="1"/>
    <col min="4611" max="4611" width="5.140625" style="9" customWidth="1"/>
    <col min="4612" max="4612" width="31" style="9" customWidth="1"/>
    <col min="4613" max="4613" width="11.42578125" style="9" customWidth="1"/>
    <col min="4614" max="4614" width="10.7109375" style="9" customWidth="1"/>
    <col min="4615" max="4617" width="5.42578125" style="9" customWidth="1"/>
    <col min="4618" max="4618" width="9.140625" style="9" customWidth="1"/>
    <col min="4619" max="4622" width="5.42578125" style="9" customWidth="1"/>
    <col min="4623" max="4623" width="10.28515625" style="9" customWidth="1"/>
    <col min="4624" max="4624" width="21.85546875" style="9" customWidth="1"/>
    <col min="4625" max="4625" width="3" style="9" customWidth="1"/>
    <col min="4626" max="4626" width="8.28515625" style="9" customWidth="1"/>
    <col min="4627" max="4627" width="5.85546875" style="9" customWidth="1"/>
    <col min="4628" max="4628" width="13.5703125" style="9" customWidth="1"/>
    <col min="4629" max="4632" width="8" style="9" customWidth="1"/>
    <col min="4633" max="4633" width="25.140625" style="9" customWidth="1"/>
    <col min="4634" max="4634" width="6.5703125" style="9" customWidth="1"/>
    <col min="4635" max="4635" width="5.42578125" style="9" customWidth="1"/>
    <col min="4636" max="4636" width="15.5703125" style="9" customWidth="1"/>
    <col min="4637" max="4637" width="6.28515625" style="9" customWidth="1"/>
    <col min="4638" max="4638" width="12.5703125" style="9" customWidth="1"/>
    <col min="4639" max="4639" width="5" style="9" customWidth="1"/>
    <col min="4640" max="4640" width="18.7109375" style="9" customWidth="1"/>
    <col min="4641" max="4641" width="7.42578125" style="9" customWidth="1"/>
    <col min="4642" max="4642" width="17.85546875" style="9" customWidth="1"/>
    <col min="4643" max="4643" width="5.85546875" style="9" customWidth="1"/>
    <col min="4644" max="4644" width="15.7109375" style="9" customWidth="1"/>
    <col min="4645" max="4645" width="5.7109375" style="9" customWidth="1"/>
    <col min="4646" max="4647" width="12" style="9" customWidth="1"/>
    <col min="4648" max="4648" width="1.7109375" style="9" customWidth="1"/>
    <col min="4649" max="4649" width="3.5703125" style="9" customWidth="1"/>
    <col min="4650" max="4650" width="7.28515625" style="9" customWidth="1"/>
    <col min="4651" max="4852" width="11.42578125" style="9"/>
    <col min="4853" max="4853" width="12.140625" style="9" customWidth="1"/>
    <col min="4854" max="4854" width="23" style="9" customWidth="1"/>
    <col min="4855" max="4855" width="15.42578125" style="9" customWidth="1"/>
    <col min="4856" max="4856" width="32" style="9" customWidth="1"/>
    <col min="4857" max="4857" width="24.42578125" style="9" customWidth="1"/>
    <col min="4858" max="4858" width="17" style="9" customWidth="1"/>
    <col min="4859" max="4859" width="14.5703125" style="9" customWidth="1"/>
    <col min="4860" max="4860" width="10.5703125" style="9" customWidth="1"/>
    <col min="4861" max="4862" width="9.85546875" style="9" customWidth="1"/>
    <col min="4863" max="4863" width="5.28515625" style="9" customWidth="1"/>
    <col min="4864" max="4864" width="7.28515625" style="9" customWidth="1"/>
    <col min="4865" max="4865" width="10.140625" style="9" customWidth="1"/>
    <col min="4866" max="4866" width="10" style="9" customWidth="1"/>
    <col min="4867" max="4867" width="5.140625" style="9" customWidth="1"/>
    <col min="4868" max="4868" width="31" style="9" customWidth="1"/>
    <col min="4869" max="4869" width="11.42578125" style="9" customWidth="1"/>
    <col min="4870" max="4870" width="10.7109375" style="9" customWidth="1"/>
    <col min="4871" max="4873" width="5.42578125" style="9" customWidth="1"/>
    <col min="4874" max="4874" width="9.140625" style="9" customWidth="1"/>
    <col min="4875" max="4878" width="5.42578125" style="9" customWidth="1"/>
    <col min="4879" max="4879" width="10.28515625" style="9" customWidth="1"/>
    <col min="4880" max="4880" width="21.85546875" style="9" customWidth="1"/>
    <col min="4881" max="4881" width="3" style="9" customWidth="1"/>
    <col min="4882" max="4882" width="8.28515625" style="9" customWidth="1"/>
    <col min="4883" max="4883" width="5.85546875" style="9" customWidth="1"/>
    <col min="4884" max="4884" width="13.5703125" style="9" customWidth="1"/>
    <col min="4885" max="4888" width="8" style="9" customWidth="1"/>
    <col min="4889" max="4889" width="25.140625" style="9" customWidth="1"/>
    <col min="4890" max="4890" width="6.5703125" style="9" customWidth="1"/>
    <col min="4891" max="4891" width="5.42578125" style="9" customWidth="1"/>
    <col min="4892" max="4892" width="15.5703125" style="9" customWidth="1"/>
    <col min="4893" max="4893" width="6.28515625" style="9" customWidth="1"/>
    <col min="4894" max="4894" width="12.5703125" style="9" customWidth="1"/>
    <col min="4895" max="4895" width="5" style="9" customWidth="1"/>
    <col min="4896" max="4896" width="18.7109375" style="9" customWidth="1"/>
    <col min="4897" max="4897" width="7.42578125" style="9" customWidth="1"/>
    <col min="4898" max="4898" width="17.85546875" style="9" customWidth="1"/>
    <col min="4899" max="4899" width="5.85546875" style="9" customWidth="1"/>
    <col min="4900" max="4900" width="15.7109375" style="9" customWidth="1"/>
    <col min="4901" max="4901" width="5.7109375" style="9" customWidth="1"/>
    <col min="4902" max="4903" width="12" style="9" customWidth="1"/>
    <col min="4904" max="4904" width="1.7109375" style="9" customWidth="1"/>
    <col min="4905" max="4905" width="3.5703125" style="9" customWidth="1"/>
    <col min="4906" max="4906" width="7.28515625" style="9" customWidth="1"/>
    <col min="4907" max="5108" width="11.42578125" style="9"/>
    <col min="5109" max="5109" width="12.140625" style="9" customWidth="1"/>
    <col min="5110" max="5110" width="23" style="9" customWidth="1"/>
    <col min="5111" max="5111" width="15.42578125" style="9" customWidth="1"/>
    <col min="5112" max="5112" width="32" style="9" customWidth="1"/>
    <col min="5113" max="5113" width="24.42578125" style="9" customWidth="1"/>
    <col min="5114" max="5114" width="17" style="9" customWidth="1"/>
    <col min="5115" max="5115" width="14.5703125" style="9" customWidth="1"/>
    <col min="5116" max="5116" width="10.5703125" style="9" customWidth="1"/>
    <col min="5117" max="5118" width="9.85546875" style="9" customWidth="1"/>
    <col min="5119" max="5119" width="5.28515625" style="9" customWidth="1"/>
    <col min="5120" max="5120" width="7.28515625" style="9" customWidth="1"/>
    <col min="5121" max="5121" width="10.140625" style="9" customWidth="1"/>
    <col min="5122" max="5122" width="10" style="9" customWidth="1"/>
    <col min="5123" max="5123" width="5.140625" style="9" customWidth="1"/>
    <col min="5124" max="5124" width="31" style="9" customWidth="1"/>
    <col min="5125" max="5125" width="11.42578125" style="9" customWidth="1"/>
    <col min="5126" max="5126" width="10.7109375" style="9" customWidth="1"/>
    <col min="5127" max="5129" width="5.42578125" style="9" customWidth="1"/>
    <col min="5130" max="5130" width="9.140625" style="9" customWidth="1"/>
    <col min="5131" max="5134" width="5.42578125" style="9" customWidth="1"/>
    <col min="5135" max="5135" width="10.28515625" style="9" customWidth="1"/>
    <col min="5136" max="5136" width="21.85546875" style="9" customWidth="1"/>
    <col min="5137" max="5137" width="3" style="9" customWidth="1"/>
    <col min="5138" max="5138" width="8.28515625" style="9" customWidth="1"/>
    <col min="5139" max="5139" width="5.85546875" style="9" customWidth="1"/>
    <col min="5140" max="5140" width="13.5703125" style="9" customWidth="1"/>
    <col min="5141" max="5144" width="8" style="9" customWidth="1"/>
    <col min="5145" max="5145" width="25.140625" style="9" customWidth="1"/>
    <col min="5146" max="5146" width="6.5703125" style="9" customWidth="1"/>
    <col min="5147" max="5147" width="5.42578125" style="9" customWidth="1"/>
    <col min="5148" max="5148" width="15.5703125" style="9" customWidth="1"/>
    <col min="5149" max="5149" width="6.28515625" style="9" customWidth="1"/>
    <col min="5150" max="5150" width="12.5703125" style="9" customWidth="1"/>
    <col min="5151" max="5151" width="5" style="9" customWidth="1"/>
    <col min="5152" max="5152" width="18.7109375" style="9" customWidth="1"/>
    <col min="5153" max="5153" width="7.42578125" style="9" customWidth="1"/>
    <col min="5154" max="5154" width="17.85546875" style="9" customWidth="1"/>
    <col min="5155" max="5155" width="5.85546875" style="9" customWidth="1"/>
    <col min="5156" max="5156" width="15.7109375" style="9" customWidth="1"/>
    <col min="5157" max="5157" width="5.7109375" style="9" customWidth="1"/>
    <col min="5158" max="5159" width="12" style="9" customWidth="1"/>
    <col min="5160" max="5160" width="1.7109375" style="9" customWidth="1"/>
    <col min="5161" max="5161" width="3.5703125" style="9" customWidth="1"/>
    <col min="5162" max="5162" width="7.28515625" style="9" customWidth="1"/>
    <col min="5163" max="5364" width="11.42578125" style="9"/>
    <col min="5365" max="5365" width="12.140625" style="9" customWidth="1"/>
    <col min="5366" max="5366" width="23" style="9" customWidth="1"/>
    <col min="5367" max="5367" width="15.42578125" style="9" customWidth="1"/>
    <col min="5368" max="5368" width="32" style="9" customWidth="1"/>
    <col min="5369" max="5369" width="24.42578125" style="9" customWidth="1"/>
    <col min="5370" max="5370" width="17" style="9" customWidth="1"/>
    <col min="5371" max="5371" width="14.5703125" style="9" customWidth="1"/>
    <col min="5372" max="5372" width="10.5703125" style="9" customWidth="1"/>
    <col min="5373" max="5374" width="9.85546875" style="9" customWidth="1"/>
    <col min="5375" max="5375" width="5.28515625" style="9" customWidth="1"/>
    <col min="5376" max="5376" width="7.28515625" style="9" customWidth="1"/>
    <col min="5377" max="5377" width="10.140625" style="9" customWidth="1"/>
    <col min="5378" max="5378" width="10" style="9" customWidth="1"/>
    <col min="5379" max="5379" width="5.140625" style="9" customWidth="1"/>
    <col min="5380" max="5380" width="31" style="9" customWidth="1"/>
    <col min="5381" max="5381" width="11.42578125" style="9" customWidth="1"/>
    <col min="5382" max="5382" width="10.7109375" style="9" customWidth="1"/>
    <col min="5383" max="5385" width="5.42578125" style="9" customWidth="1"/>
    <col min="5386" max="5386" width="9.140625" style="9" customWidth="1"/>
    <col min="5387" max="5390" width="5.42578125" style="9" customWidth="1"/>
    <col min="5391" max="5391" width="10.28515625" style="9" customWidth="1"/>
    <col min="5392" max="5392" width="21.85546875" style="9" customWidth="1"/>
    <col min="5393" max="5393" width="3" style="9" customWidth="1"/>
    <col min="5394" max="5394" width="8.28515625" style="9" customWidth="1"/>
    <col min="5395" max="5395" width="5.85546875" style="9" customWidth="1"/>
    <col min="5396" max="5396" width="13.5703125" style="9" customWidth="1"/>
    <col min="5397" max="5400" width="8" style="9" customWidth="1"/>
    <col min="5401" max="5401" width="25.140625" style="9" customWidth="1"/>
    <col min="5402" max="5402" width="6.5703125" style="9" customWidth="1"/>
    <col min="5403" max="5403" width="5.42578125" style="9" customWidth="1"/>
    <col min="5404" max="5404" width="15.5703125" style="9" customWidth="1"/>
    <col min="5405" max="5405" width="6.28515625" style="9" customWidth="1"/>
    <col min="5406" max="5406" width="12.5703125" style="9" customWidth="1"/>
    <col min="5407" max="5407" width="5" style="9" customWidth="1"/>
    <col min="5408" max="5408" width="18.7109375" style="9" customWidth="1"/>
    <col min="5409" max="5409" width="7.42578125" style="9" customWidth="1"/>
    <col min="5410" max="5410" width="17.85546875" style="9" customWidth="1"/>
    <col min="5411" max="5411" width="5.85546875" style="9" customWidth="1"/>
    <col min="5412" max="5412" width="15.7109375" style="9" customWidth="1"/>
    <col min="5413" max="5413" width="5.7109375" style="9" customWidth="1"/>
    <col min="5414" max="5415" width="12" style="9" customWidth="1"/>
    <col min="5416" max="5416" width="1.7109375" style="9" customWidth="1"/>
    <col min="5417" max="5417" width="3.5703125" style="9" customWidth="1"/>
    <col min="5418" max="5418" width="7.28515625" style="9" customWidth="1"/>
    <col min="5419" max="5620" width="11.42578125" style="9"/>
    <col min="5621" max="5621" width="12.140625" style="9" customWidth="1"/>
    <col min="5622" max="5622" width="23" style="9" customWidth="1"/>
    <col min="5623" max="5623" width="15.42578125" style="9" customWidth="1"/>
    <col min="5624" max="5624" width="32" style="9" customWidth="1"/>
    <col min="5625" max="5625" width="24.42578125" style="9" customWidth="1"/>
    <col min="5626" max="5626" width="17" style="9" customWidth="1"/>
    <col min="5627" max="5627" width="14.5703125" style="9" customWidth="1"/>
    <col min="5628" max="5628" width="10.5703125" style="9" customWidth="1"/>
    <col min="5629" max="5630" width="9.85546875" style="9" customWidth="1"/>
    <col min="5631" max="5631" width="5.28515625" style="9" customWidth="1"/>
    <col min="5632" max="5632" width="7.28515625" style="9" customWidth="1"/>
    <col min="5633" max="5633" width="10.140625" style="9" customWidth="1"/>
    <col min="5634" max="5634" width="10" style="9" customWidth="1"/>
    <col min="5635" max="5635" width="5.140625" style="9" customWidth="1"/>
    <col min="5636" max="5636" width="31" style="9" customWidth="1"/>
    <col min="5637" max="5637" width="11.42578125" style="9" customWidth="1"/>
    <col min="5638" max="5638" width="10.7109375" style="9" customWidth="1"/>
    <col min="5639" max="5641" width="5.42578125" style="9" customWidth="1"/>
    <col min="5642" max="5642" width="9.140625" style="9" customWidth="1"/>
    <col min="5643" max="5646" width="5.42578125" style="9" customWidth="1"/>
    <col min="5647" max="5647" width="10.28515625" style="9" customWidth="1"/>
    <col min="5648" max="5648" width="21.85546875" style="9" customWidth="1"/>
    <col min="5649" max="5649" width="3" style="9" customWidth="1"/>
    <col min="5650" max="5650" width="8.28515625" style="9" customWidth="1"/>
    <col min="5651" max="5651" width="5.85546875" style="9" customWidth="1"/>
    <col min="5652" max="5652" width="13.5703125" style="9" customWidth="1"/>
    <col min="5653" max="5656" width="8" style="9" customWidth="1"/>
    <col min="5657" max="5657" width="25.140625" style="9" customWidth="1"/>
    <col min="5658" max="5658" width="6.5703125" style="9" customWidth="1"/>
    <col min="5659" max="5659" width="5.42578125" style="9" customWidth="1"/>
    <col min="5660" max="5660" width="15.5703125" style="9" customWidth="1"/>
    <col min="5661" max="5661" width="6.28515625" style="9" customWidth="1"/>
    <col min="5662" max="5662" width="12.5703125" style="9" customWidth="1"/>
    <col min="5663" max="5663" width="5" style="9" customWidth="1"/>
    <col min="5664" max="5664" width="18.7109375" style="9" customWidth="1"/>
    <col min="5665" max="5665" width="7.42578125" style="9" customWidth="1"/>
    <col min="5666" max="5666" width="17.85546875" style="9" customWidth="1"/>
    <col min="5667" max="5667" width="5.85546875" style="9" customWidth="1"/>
    <col min="5668" max="5668" width="15.7109375" style="9" customWidth="1"/>
    <col min="5669" max="5669" width="5.7109375" style="9" customWidth="1"/>
    <col min="5670" max="5671" width="12" style="9" customWidth="1"/>
    <col min="5672" max="5672" width="1.7109375" style="9" customWidth="1"/>
    <col min="5673" max="5673" width="3.5703125" style="9" customWidth="1"/>
    <col min="5674" max="5674" width="7.28515625" style="9" customWidth="1"/>
    <col min="5675" max="5876" width="11.42578125" style="9"/>
    <col min="5877" max="5877" width="12.140625" style="9" customWidth="1"/>
    <col min="5878" max="5878" width="23" style="9" customWidth="1"/>
    <col min="5879" max="5879" width="15.42578125" style="9" customWidth="1"/>
    <col min="5880" max="5880" width="32" style="9" customWidth="1"/>
    <col min="5881" max="5881" width="24.42578125" style="9" customWidth="1"/>
    <col min="5882" max="5882" width="17" style="9" customWidth="1"/>
    <col min="5883" max="5883" width="14.5703125" style="9" customWidth="1"/>
    <col min="5884" max="5884" width="10.5703125" style="9" customWidth="1"/>
    <col min="5885" max="5886" width="9.85546875" style="9" customWidth="1"/>
    <col min="5887" max="5887" width="5.28515625" style="9" customWidth="1"/>
    <col min="5888" max="5888" width="7.28515625" style="9" customWidth="1"/>
    <col min="5889" max="5889" width="10.140625" style="9" customWidth="1"/>
    <col min="5890" max="5890" width="10" style="9" customWidth="1"/>
    <col min="5891" max="5891" width="5.140625" style="9" customWidth="1"/>
    <col min="5892" max="5892" width="31" style="9" customWidth="1"/>
    <col min="5893" max="5893" width="11.42578125" style="9" customWidth="1"/>
    <col min="5894" max="5894" width="10.7109375" style="9" customWidth="1"/>
    <col min="5895" max="5897" width="5.42578125" style="9" customWidth="1"/>
    <col min="5898" max="5898" width="9.140625" style="9" customWidth="1"/>
    <col min="5899" max="5902" width="5.42578125" style="9" customWidth="1"/>
    <col min="5903" max="5903" width="10.28515625" style="9" customWidth="1"/>
    <col min="5904" max="5904" width="21.85546875" style="9" customWidth="1"/>
    <col min="5905" max="5905" width="3" style="9" customWidth="1"/>
    <col min="5906" max="5906" width="8.28515625" style="9" customWidth="1"/>
    <col min="5907" max="5907" width="5.85546875" style="9" customWidth="1"/>
    <col min="5908" max="5908" width="13.5703125" style="9" customWidth="1"/>
    <col min="5909" max="5912" width="8" style="9" customWidth="1"/>
    <col min="5913" max="5913" width="25.140625" style="9" customWidth="1"/>
    <col min="5914" max="5914" width="6.5703125" style="9" customWidth="1"/>
    <col min="5915" max="5915" width="5.42578125" style="9" customWidth="1"/>
    <col min="5916" max="5916" width="15.5703125" style="9" customWidth="1"/>
    <col min="5917" max="5917" width="6.28515625" style="9" customWidth="1"/>
    <col min="5918" max="5918" width="12.5703125" style="9" customWidth="1"/>
    <col min="5919" max="5919" width="5" style="9" customWidth="1"/>
    <col min="5920" max="5920" width="18.7109375" style="9" customWidth="1"/>
    <col min="5921" max="5921" width="7.42578125" style="9" customWidth="1"/>
    <col min="5922" max="5922" width="17.85546875" style="9" customWidth="1"/>
    <col min="5923" max="5923" width="5.85546875" style="9" customWidth="1"/>
    <col min="5924" max="5924" width="15.7109375" style="9" customWidth="1"/>
    <col min="5925" max="5925" width="5.7109375" style="9" customWidth="1"/>
    <col min="5926" max="5927" width="12" style="9" customWidth="1"/>
    <col min="5928" max="5928" width="1.7109375" style="9" customWidth="1"/>
    <col min="5929" max="5929" width="3.5703125" style="9" customWidth="1"/>
    <col min="5930" max="5930" width="7.28515625" style="9" customWidth="1"/>
    <col min="5931" max="6132" width="11.42578125" style="9"/>
    <col min="6133" max="6133" width="12.140625" style="9" customWidth="1"/>
    <col min="6134" max="6134" width="23" style="9" customWidth="1"/>
    <col min="6135" max="6135" width="15.42578125" style="9" customWidth="1"/>
    <col min="6136" max="6136" width="32" style="9" customWidth="1"/>
    <col min="6137" max="6137" width="24.42578125" style="9" customWidth="1"/>
    <col min="6138" max="6138" width="17" style="9" customWidth="1"/>
    <col min="6139" max="6139" width="14.5703125" style="9" customWidth="1"/>
    <col min="6140" max="6140" width="10.5703125" style="9" customWidth="1"/>
    <col min="6141" max="6142" width="9.85546875" style="9" customWidth="1"/>
    <col min="6143" max="6143" width="5.28515625" style="9" customWidth="1"/>
    <col min="6144" max="6144" width="7.28515625" style="9" customWidth="1"/>
    <col min="6145" max="6145" width="10.140625" style="9" customWidth="1"/>
    <col min="6146" max="6146" width="10" style="9" customWidth="1"/>
    <col min="6147" max="6147" width="5.140625" style="9" customWidth="1"/>
    <col min="6148" max="6148" width="31" style="9" customWidth="1"/>
    <col min="6149" max="6149" width="11.42578125" style="9" customWidth="1"/>
    <col min="6150" max="6150" width="10.7109375" style="9" customWidth="1"/>
    <col min="6151" max="6153" width="5.42578125" style="9" customWidth="1"/>
    <col min="6154" max="6154" width="9.140625" style="9" customWidth="1"/>
    <col min="6155" max="6158" width="5.42578125" style="9" customWidth="1"/>
    <col min="6159" max="6159" width="10.28515625" style="9" customWidth="1"/>
    <col min="6160" max="6160" width="21.85546875" style="9" customWidth="1"/>
    <col min="6161" max="6161" width="3" style="9" customWidth="1"/>
    <col min="6162" max="6162" width="8.28515625" style="9" customWidth="1"/>
    <col min="6163" max="6163" width="5.85546875" style="9" customWidth="1"/>
    <col min="6164" max="6164" width="13.5703125" style="9" customWidth="1"/>
    <col min="6165" max="6168" width="8" style="9" customWidth="1"/>
    <col min="6169" max="6169" width="25.140625" style="9" customWidth="1"/>
    <col min="6170" max="6170" width="6.5703125" style="9" customWidth="1"/>
    <col min="6171" max="6171" width="5.42578125" style="9" customWidth="1"/>
    <col min="6172" max="6172" width="15.5703125" style="9" customWidth="1"/>
    <col min="6173" max="6173" width="6.28515625" style="9" customWidth="1"/>
    <col min="6174" max="6174" width="12.5703125" style="9" customWidth="1"/>
    <col min="6175" max="6175" width="5" style="9" customWidth="1"/>
    <col min="6176" max="6176" width="18.7109375" style="9" customWidth="1"/>
    <col min="6177" max="6177" width="7.42578125" style="9" customWidth="1"/>
    <col min="6178" max="6178" width="17.85546875" style="9" customWidth="1"/>
    <col min="6179" max="6179" width="5.85546875" style="9" customWidth="1"/>
    <col min="6180" max="6180" width="15.7109375" style="9" customWidth="1"/>
    <col min="6181" max="6181" width="5.7109375" style="9" customWidth="1"/>
    <col min="6182" max="6183" width="12" style="9" customWidth="1"/>
    <col min="6184" max="6184" width="1.7109375" style="9" customWidth="1"/>
    <col min="6185" max="6185" width="3.5703125" style="9" customWidth="1"/>
    <col min="6186" max="6186" width="7.28515625" style="9" customWidth="1"/>
    <col min="6187" max="6388" width="11.42578125" style="9"/>
    <col min="6389" max="6389" width="12.140625" style="9" customWidth="1"/>
    <col min="6390" max="6390" width="23" style="9" customWidth="1"/>
    <col min="6391" max="6391" width="15.42578125" style="9" customWidth="1"/>
    <col min="6392" max="6392" width="32" style="9" customWidth="1"/>
    <col min="6393" max="6393" width="24.42578125" style="9" customWidth="1"/>
    <col min="6394" max="6394" width="17" style="9" customWidth="1"/>
    <col min="6395" max="6395" width="14.5703125" style="9" customWidth="1"/>
    <col min="6396" max="6396" width="10.5703125" style="9" customWidth="1"/>
    <col min="6397" max="6398" width="9.85546875" style="9" customWidth="1"/>
    <col min="6399" max="6399" width="5.28515625" style="9" customWidth="1"/>
    <col min="6400" max="6400" width="7.28515625" style="9" customWidth="1"/>
    <col min="6401" max="6401" width="10.140625" style="9" customWidth="1"/>
    <col min="6402" max="6402" width="10" style="9" customWidth="1"/>
    <col min="6403" max="6403" width="5.140625" style="9" customWidth="1"/>
    <col min="6404" max="6404" width="31" style="9" customWidth="1"/>
    <col min="6405" max="6405" width="11.42578125" style="9" customWidth="1"/>
    <col min="6406" max="6406" width="10.7109375" style="9" customWidth="1"/>
    <col min="6407" max="6409" width="5.42578125" style="9" customWidth="1"/>
    <col min="6410" max="6410" width="9.140625" style="9" customWidth="1"/>
    <col min="6411" max="6414" width="5.42578125" style="9" customWidth="1"/>
    <col min="6415" max="6415" width="10.28515625" style="9" customWidth="1"/>
    <col min="6416" max="6416" width="21.85546875" style="9" customWidth="1"/>
    <col min="6417" max="6417" width="3" style="9" customWidth="1"/>
    <col min="6418" max="6418" width="8.28515625" style="9" customWidth="1"/>
    <col min="6419" max="6419" width="5.85546875" style="9" customWidth="1"/>
    <col min="6420" max="6420" width="13.5703125" style="9" customWidth="1"/>
    <col min="6421" max="6424" width="8" style="9" customWidth="1"/>
    <col min="6425" max="6425" width="25.140625" style="9" customWidth="1"/>
    <col min="6426" max="6426" width="6.5703125" style="9" customWidth="1"/>
    <col min="6427" max="6427" width="5.42578125" style="9" customWidth="1"/>
    <col min="6428" max="6428" width="15.5703125" style="9" customWidth="1"/>
    <col min="6429" max="6429" width="6.28515625" style="9" customWidth="1"/>
    <col min="6430" max="6430" width="12.5703125" style="9" customWidth="1"/>
    <col min="6431" max="6431" width="5" style="9" customWidth="1"/>
    <col min="6432" max="6432" width="18.7109375" style="9" customWidth="1"/>
    <col min="6433" max="6433" width="7.42578125" style="9" customWidth="1"/>
    <col min="6434" max="6434" width="17.85546875" style="9" customWidth="1"/>
    <col min="6435" max="6435" width="5.85546875" style="9" customWidth="1"/>
    <col min="6436" max="6436" width="15.7109375" style="9" customWidth="1"/>
    <col min="6437" max="6437" width="5.7109375" style="9" customWidth="1"/>
    <col min="6438" max="6439" width="12" style="9" customWidth="1"/>
    <col min="6440" max="6440" width="1.7109375" style="9" customWidth="1"/>
    <col min="6441" max="6441" width="3.5703125" style="9" customWidth="1"/>
    <col min="6442" max="6442" width="7.28515625" style="9" customWidth="1"/>
    <col min="6443" max="6644" width="11.42578125" style="9"/>
    <col min="6645" max="6645" width="12.140625" style="9" customWidth="1"/>
    <col min="6646" max="6646" width="23" style="9" customWidth="1"/>
    <col min="6647" max="6647" width="15.42578125" style="9" customWidth="1"/>
    <col min="6648" max="6648" width="32" style="9" customWidth="1"/>
    <col min="6649" max="6649" width="24.42578125" style="9" customWidth="1"/>
    <col min="6650" max="6650" width="17" style="9" customWidth="1"/>
    <col min="6651" max="6651" width="14.5703125" style="9" customWidth="1"/>
    <col min="6652" max="6652" width="10.5703125" style="9" customWidth="1"/>
    <col min="6653" max="6654" width="9.85546875" style="9" customWidth="1"/>
    <col min="6655" max="6655" width="5.28515625" style="9" customWidth="1"/>
    <col min="6656" max="6656" width="7.28515625" style="9" customWidth="1"/>
    <col min="6657" max="6657" width="10.140625" style="9" customWidth="1"/>
    <col min="6658" max="6658" width="10" style="9" customWidth="1"/>
    <col min="6659" max="6659" width="5.140625" style="9" customWidth="1"/>
    <col min="6660" max="6660" width="31" style="9" customWidth="1"/>
    <col min="6661" max="6661" width="11.42578125" style="9" customWidth="1"/>
    <col min="6662" max="6662" width="10.7109375" style="9" customWidth="1"/>
    <col min="6663" max="6665" width="5.42578125" style="9" customWidth="1"/>
    <col min="6666" max="6666" width="9.140625" style="9" customWidth="1"/>
    <col min="6667" max="6670" width="5.42578125" style="9" customWidth="1"/>
    <col min="6671" max="6671" width="10.28515625" style="9" customWidth="1"/>
    <col min="6672" max="6672" width="21.85546875" style="9" customWidth="1"/>
    <col min="6673" max="6673" width="3" style="9" customWidth="1"/>
    <col min="6674" max="6674" width="8.28515625" style="9" customWidth="1"/>
    <col min="6675" max="6675" width="5.85546875" style="9" customWidth="1"/>
    <col min="6676" max="6676" width="13.5703125" style="9" customWidth="1"/>
    <col min="6677" max="6680" width="8" style="9" customWidth="1"/>
    <col min="6681" max="6681" width="25.140625" style="9" customWidth="1"/>
    <col min="6682" max="6682" width="6.5703125" style="9" customWidth="1"/>
    <col min="6683" max="6683" width="5.42578125" style="9" customWidth="1"/>
    <col min="6684" max="6684" width="15.5703125" style="9" customWidth="1"/>
    <col min="6685" max="6685" width="6.28515625" style="9" customWidth="1"/>
    <col min="6686" max="6686" width="12.5703125" style="9" customWidth="1"/>
    <col min="6687" max="6687" width="5" style="9" customWidth="1"/>
    <col min="6688" max="6688" width="18.7109375" style="9" customWidth="1"/>
    <col min="6689" max="6689" width="7.42578125" style="9" customWidth="1"/>
    <col min="6690" max="6690" width="17.85546875" style="9" customWidth="1"/>
    <col min="6691" max="6691" width="5.85546875" style="9" customWidth="1"/>
    <col min="6692" max="6692" width="15.7109375" style="9" customWidth="1"/>
    <col min="6693" max="6693" width="5.7109375" style="9" customWidth="1"/>
    <col min="6694" max="6695" width="12" style="9" customWidth="1"/>
    <col min="6696" max="6696" width="1.7109375" style="9" customWidth="1"/>
    <col min="6697" max="6697" width="3.5703125" style="9" customWidth="1"/>
    <col min="6698" max="6698" width="7.28515625" style="9" customWidth="1"/>
    <col min="6699" max="6900" width="11.42578125" style="9"/>
    <col min="6901" max="6901" width="12.140625" style="9" customWidth="1"/>
    <col min="6902" max="6902" width="23" style="9" customWidth="1"/>
    <col min="6903" max="6903" width="15.42578125" style="9" customWidth="1"/>
    <col min="6904" max="6904" width="32" style="9" customWidth="1"/>
    <col min="6905" max="6905" width="24.42578125" style="9" customWidth="1"/>
    <col min="6906" max="6906" width="17" style="9" customWidth="1"/>
    <col min="6907" max="6907" width="14.5703125" style="9" customWidth="1"/>
    <col min="6908" max="6908" width="10.5703125" style="9" customWidth="1"/>
    <col min="6909" max="6910" width="9.85546875" style="9" customWidth="1"/>
    <col min="6911" max="6911" width="5.28515625" style="9" customWidth="1"/>
    <col min="6912" max="6912" width="7.28515625" style="9" customWidth="1"/>
    <col min="6913" max="6913" width="10.140625" style="9" customWidth="1"/>
    <col min="6914" max="6914" width="10" style="9" customWidth="1"/>
    <col min="6915" max="6915" width="5.140625" style="9" customWidth="1"/>
    <col min="6916" max="6916" width="31" style="9" customWidth="1"/>
    <col min="6917" max="6917" width="11.42578125" style="9" customWidth="1"/>
    <col min="6918" max="6918" width="10.7109375" style="9" customWidth="1"/>
    <col min="6919" max="6921" width="5.42578125" style="9" customWidth="1"/>
    <col min="6922" max="6922" width="9.140625" style="9" customWidth="1"/>
    <col min="6923" max="6926" width="5.42578125" style="9" customWidth="1"/>
    <col min="6927" max="6927" width="10.28515625" style="9" customWidth="1"/>
    <col min="6928" max="6928" width="21.85546875" style="9" customWidth="1"/>
    <col min="6929" max="6929" width="3" style="9" customWidth="1"/>
    <col min="6930" max="6930" width="8.28515625" style="9" customWidth="1"/>
    <col min="6931" max="6931" width="5.85546875" style="9" customWidth="1"/>
    <col min="6932" max="6932" width="13.5703125" style="9" customWidth="1"/>
    <col min="6933" max="6936" width="8" style="9" customWidth="1"/>
    <col min="6937" max="6937" width="25.140625" style="9" customWidth="1"/>
    <col min="6938" max="6938" width="6.5703125" style="9" customWidth="1"/>
    <col min="6939" max="6939" width="5.42578125" style="9" customWidth="1"/>
    <col min="6940" max="6940" width="15.5703125" style="9" customWidth="1"/>
    <col min="6941" max="6941" width="6.28515625" style="9" customWidth="1"/>
    <col min="6942" max="6942" width="12.5703125" style="9" customWidth="1"/>
    <col min="6943" max="6943" width="5" style="9" customWidth="1"/>
    <col min="6944" max="6944" width="18.7109375" style="9" customWidth="1"/>
    <col min="6945" max="6945" width="7.42578125" style="9" customWidth="1"/>
    <col min="6946" max="6946" width="17.85546875" style="9" customWidth="1"/>
    <col min="6947" max="6947" width="5.85546875" style="9" customWidth="1"/>
    <col min="6948" max="6948" width="15.7109375" style="9" customWidth="1"/>
    <col min="6949" max="6949" width="5.7109375" style="9" customWidth="1"/>
    <col min="6950" max="6951" width="12" style="9" customWidth="1"/>
    <col min="6952" max="6952" width="1.7109375" style="9" customWidth="1"/>
    <col min="6953" max="6953" width="3.5703125" style="9" customWidth="1"/>
    <col min="6954" max="6954" width="7.28515625" style="9" customWidth="1"/>
    <col min="6955" max="7156" width="11.42578125" style="9"/>
    <col min="7157" max="7157" width="12.140625" style="9" customWidth="1"/>
    <col min="7158" max="7158" width="23" style="9" customWidth="1"/>
    <col min="7159" max="7159" width="15.42578125" style="9" customWidth="1"/>
    <col min="7160" max="7160" width="32" style="9" customWidth="1"/>
    <col min="7161" max="7161" width="24.42578125" style="9" customWidth="1"/>
    <col min="7162" max="7162" width="17" style="9" customWidth="1"/>
    <col min="7163" max="7163" width="14.5703125" style="9" customWidth="1"/>
    <col min="7164" max="7164" width="10.5703125" style="9" customWidth="1"/>
    <col min="7165" max="7166" width="9.85546875" style="9" customWidth="1"/>
    <col min="7167" max="7167" width="5.28515625" style="9" customWidth="1"/>
    <col min="7168" max="7168" width="7.28515625" style="9" customWidth="1"/>
    <col min="7169" max="7169" width="10.140625" style="9" customWidth="1"/>
    <col min="7170" max="7170" width="10" style="9" customWidth="1"/>
    <col min="7171" max="7171" width="5.140625" style="9" customWidth="1"/>
    <col min="7172" max="7172" width="31" style="9" customWidth="1"/>
    <col min="7173" max="7173" width="11.42578125" style="9" customWidth="1"/>
    <col min="7174" max="7174" width="10.7109375" style="9" customWidth="1"/>
    <col min="7175" max="7177" width="5.42578125" style="9" customWidth="1"/>
    <col min="7178" max="7178" width="9.140625" style="9" customWidth="1"/>
    <col min="7179" max="7182" width="5.42578125" style="9" customWidth="1"/>
    <col min="7183" max="7183" width="10.28515625" style="9" customWidth="1"/>
    <col min="7184" max="7184" width="21.85546875" style="9" customWidth="1"/>
    <col min="7185" max="7185" width="3" style="9" customWidth="1"/>
    <col min="7186" max="7186" width="8.28515625" style="9" customWidth="1"/>
    <col min="7187" max="7187" width="5.85546875" style="9" customWidth="1"/>
    <col min="7188" max="7188" width="13.5703125" style="9" customWidth="1"/>
    <col min="7189" max="7192" width="8" style="9" customWidth="1"/>
    <col min="7193" max="7193" width="25.140625" style="9" customWidth="1"/>
    <col min="7194" max="7194" width="6.5703125" style="9" customWidth="1"/>
    <col min="7195" max="7195" width="5.42578125" style="9" customWidth="1"/>
    <col min="7196" max="7196" width="15.5703125" style="9" customWidth="1"/>
    <col min="7197" max="7197" width="6.28515625" style="9" customWidth="1"/>
    <col min="7198" max="7198" width="12.5703125" style="9" customWidth="1"/>
    <col min="7199" max="7199" width="5" style="9" customWidth="1"/>
    <col min="7200" max="7200" width="18.7109375" style="9" customWidth="1"/>
    <col min="7201" max="7201" width="7.42578125" style="9" customWidth="1"/>
    <col min="7202" max="7202" width="17.85546875" style="9" customWidth="1"/>
    <col min="7203" max="7203" width="5.85546875" style="9" customWidth="1"/>
    <col min="7204" max="7204" width="15.7109375" style="9" customWidth="1"/>
    <col min="7205" max="7205" width="5.7109375" style="9" customWidth="1"/>
    <col min="7206" max="7207" width="12" style="9" customWidth="1"/>
    <col min="7208" max="7208" width="1.7109375" style="9" customWidth="1"/>
    <col min="7209" max="7209" width="3.5703125" style="9" customWidth="1"/>
    <col min="7210" max="7210" width="7.28515625" style="9" customWidth="1"/>
    <col min="7211" max="7412" width="11.42578125" style="9"/>
    <col min="7413" max="7413" width="12.140625" style="9" customWidth="1"/>
    <col min="7414" max="7414" width="23" style="9" customWidth="1"/>
    <col min="7415" max="7415" width="15.42578125" style="9" customWidth="1"/>
    <col min="7416" max="7416" width="32" style="9" customWidth="1"/>
    <col min="7417" max="7417" width="24.42578125" style="9" customWidth="1"/>
    <col min="7418" max="7418" width="17" style="9" customWidth="1"/>
    <col min="7419" max="7419" width="14.5703125" style="9" customWidth="1"/>
    <col min="7420" max="7420" width="10.5703125" style="9" customWidth="1"/>
    <col min="7421" max="7422" width="9.85546875" style="9" customWidth="1"/>
    <col min="7423" max="7423" width="5.28515625" style="9" customWidth="1"/>
    <col min="7424" max="7424" width="7.28515625" style="9" customWidth="1"/>
    <col min="7425" max="7425" width="10.140625" style="9" customWidth="1"/>
    <col min="7426" max="7426" width="10" style="9" customWidth="1"/>
    <col min="7427" max="7427" width="5.140625" style="9" customWidth="1"/>
    <col min="7428" max="7428" width="31" style="9" customWidth="1"/>
    <col min="7429" max="7429" width="11.42578125" style="9" customWidth="1"/>
    <col min="7430" max="7430" width="10.7109375" style="9" customWidth="1"/>
    <col min="7431" max="7433" width="5.42578125" style="9" customWidth="1"/>
    <col min="7434" max="7434" width="9.140625" style="9" customWidth="1"/>
    <col min="7435" max="7438" width="5.42578125" style="9" customWidth="1"/>
    <col min="7439" max="7439" width="10.28515625" style="9" customWidth="1"/>
    <col min="7440" max="7440" width="21.85546875" style="9" customWidth="1"/>
    <col min="7441" max="7441" width="3" style="9" customWidth="1"/>
    <col min="7442" max="7442" width="8.28515625" style="9" customWidth="1"/>
    <col min="7443" max="7443" width="5.85546875" style="9" customWidth="1"/>
    <col min="7444" max="7444" width="13.5703125" style="9" customWidth="1"/>
    <col min="7445" max="7448" width="8" style="9" customWidth="1"/>
    <col min="7449" max="7449" width="25.140625" style="9" customWidth="1"/>
    <col min="7450" max="7450" width="6.5703125" style="9" customWidth="1"/>
    <col min="7451" max="7451" width="5.42578125" style="9" customWidth="1"/>
    <col min="7452" max="7452" width="15.5703125" style="9" customWidth="1"/>
    <col min="7453" max="7453" width="6.28515625" style="9" customWidth="1"/>
    <col min="7454" max="7454" width="12.5703125" style="9" customWidth="1"/>
    <col min="7455" max="7455" width="5" style="9" customWidth="1"/>
    <col min="7456" max="7456" width="18.7109375" style="9" customWidth="1"/>
    <col min="7457" max="7457" width="7.42578125" style="9" customWidth="1"/>
    <col min="7458" max="7458" width="17.85546875" style="9" customWidth="1"/>
    <col min="7459" max="7459" width="5.85546875" style="9" customWidth="1"/>
    <col min="7460" max="7460" width="15.7109375" style="9" customWidth="1"/>
    <col min="7461" max="7461" width="5.7109375" style="9" customWidth="1"/>
    <col min="7462" max="7463" width="12" style="9" customWidth="1"/>
    <col min="7464" max="7464" width="1.7109375" style="9" customWidth="1"/>
    <col min="7465" max="7465" width="3.5703125" style="9" customWidth="1"/>
    <col min="7466" max="7466" width="7.28515625" style="9" customWidth="1"/>
    <col min="7467" max="7668" width="11.42578125" style="9"/>
    <col min="7669" max="7669" width="12.140625" style="9" customWidth="1"/>
    <col min="7670" max="7670" width="23" style="9" customWidth="1"/>
    <col min="7671" max="7671" width="15.42578125" style="9" customWidth="1"/>
    <col min="7672" max="7672" width="32" style="9" customWidth="1"/>
    <col min="7673" max="7673" width="24.42578125" style="9" customWidth="1"/>
    <col min="7674" max="7674" width="17" style="9" customWidth="1"/>
    <col min="7675" max="7675" width="14.5703125" style="9" customWidth="1"/>
    <col min="7676" max="7676" width="10.5703125" style="9" customWidth="1"/>
    <col min="7677" max="7678" width="9.85546875" style="9" customWidth="1"/>
    <col min="7679" max="7679" width="5.28515625" style="9" customWidth="1"/>
    <col min="7680" max="7680" width="7.28515625" style="9" customWidth="1"/>
    <col min="7681" max="7681" width="10.140625" style="9" customWidth="1"/>
    <col min="7682" max="7682" width="10" style="9" customWidth="1"/>
    <col min="7683" max="7683" width="5.140625" style="9" customWidth="1"/>
    <col min="7684" max="7684" width="31" style="9" customWidth="1"/>
    <col min="7685" max="7685" width="11.42578125" style="9" customWidth="1"/>
    <col min="7686" max="7686" width="10.7109375" style="9" customWidth="1"/>
    <col min="7687" max="7689" width="5.42578125" style="9" customWidth="1"/>
    <col min="7690" max="7690" width="9.140625" style="9" customWidth="1"/>
    <col min="7691" max="7694" width="5.42578125" style="9" customWidth="1"/>
    <col min="7695" max="7695" width="10.28515625" style="9" customWidth="1"/>
    <col min="7696" max="7696" width="21.85546875" style="9" customWidth="1"/>
    <col min="7697" max="7697" width="3" style="9" customWidth="1"/>
    <col min="7698" max="7698" width="8.28515625" style="9" customWidth="1"/>
    <col min="7699" max="7699" width="5.85546875" style="9" customWidth="1"/>
    <col min="7700" max="7700" width="13.5703125" style="9" customWidth="1"/>
    <col min="7701" max="7704" width="8" style="9" customWidth="1"/>
    <col min="7705" max="7705" width="25.140625" style="9" customWidth="1"/>
    <col min="7706" max="7706" width="6.5703125" style="9" customWidth="1"/>
    <col min="7707" max="7707" width="5.42578125" style="9" customWidth="1"/>
    <col min="7708" max="7708" width="15.5703125" style="9" customWidth="1"/>
    <col min="7709" max="7709" width="6.28515625" style="9" customWidth="1"/>
    <col min="7710" max="7710" width="12.5703125" style="9" customWidth="1"/>
    <col min="7711" max="7711" width="5" style="9" customWidth="1"/>
    <col min="7712" max="7712" width="18.7109375" style="9" customWidth="1"/>
    <col min="7713" max="7713" width="7.42578125" style="9" customWidth="1"/>
    <col min="7714" max="7714" width="17.85546875" style="9" customWidth="1"/>
    <col min="7715" max="7715" width="5.85546875" style="9" customWidth="1"/>
    <col min="7716" max="7716" width="15.7109375" style="9" customWidth="1"/>
    <col min="7717" max="7717" width="5.7109375" style="9" customWidth="1"/>
    <col min="7718" max="7719" width="12" style="9" customWidth="1"/>
    <col min="7720" max="7720" width="1.7109375" style="9" customWidth="1"/>
    <col min="7721" max="7721" width="3.5703125" style="9" customWidth="1"/>
    <col min="7722" max="7722" width="7.28515625" style="9" customWidth="1"/>
    <col min="7723" max="7924" width="11.42578125" style="9"/>
    <col min="7925" max="7925" width="12.140625" style="9" customWidth="1"/>
    <col min="7926" max="7926" width="23" style="9" customWidth="1"/>
    <col min="7927" max="7927" width="15.42578125" style="9" customWidth="1"/>
    <col min="7928" max="7928" width="32" style="9" customWidth="1"/>
    <col min="7929" max="7929" width="24.42578125" style="9" customWidth="1"/>
    <col min="7930" max="7930" width="17" style="9" customWidth="1"/>
    <col min="7931" max="7931" width="14.5703125" style="9" customWidth="1"/>
    <col min="7932" max="7932" width="10.5703125" style="9" customWidth="1"/>
    <col min="7933" max="7934" width="9.85546875" style="9" customWidth="1"/>
    <col min="7935" max="7935" width="5.28515625" style="9" customWidth="1"/>
    <col min="7936" max="7936" width="7.28515625" style="9" customWidth="1"/>
    <col min="7937" max="7937" width="10.140625" style="9" customWidth="1"/>
    <col min="7938" max="7938" width="10" style="9" customWidth="1"/>
    <col min="7939" max="7939" width="5.140625" style="9" customWidth="1"/>
    <col min="7940" max="7940" width="31" style="9" customWidth="1"/>
    <col min="7941" max="7941" width="11.42578125" style="9" customWidth="1"/>
    <col min="7942" max="7942" width="10.7109375" style="9" customWidth="1"/>
    <col min="7943" max="7945" width="5.42578125" style="9" customWidth="1"/>
    <col min="7946" max="7946" width="9.140625" style="9" customWidth="1"/>
    <col min="7947" max="7950" width="5.42578125" style="9" customWidth="1"/>
    <col min="7951" max="7951" width="10.28515625" style="9" customWidth="1"/>
    <col min="7952" max="7952" width="21.85546875" style="9" customWidth="1"/>
    <col min="7953" max="7953" width="3" style="9" customWidth="1"/>
    <col min="7954" max="7954" width="8.28515625" style="9" customWidth="1"/>
    <col min="7955" max="7955" width="5.85546875" style="9" customWidth="1"/>
    <col min="7956" max="7956" width="13.5703125" style="9" customWidth="1"/>
    <col min="7957" max="7960" width="8" style="9" customWidth="1"/>
    <col min="7961" max="7961" width="25.140625" style="9" customWidth="1"/>
    <col min="7962" max="7962" width="6.5703125" style="9" customWidth="1"/>
    <col min="7963" max="7963" width="5.42578125" style="9" customWidth="1"/>
    <col min="7964" max="7964" width="15.5703125" style="9" customWidth="1"/>
    <col min="7965" max="7965" width="6.28515625" style="9" customWidth="1"/>
    <col min="7966" max="7966" width="12.5703125" style="9" customWidth="1"/>
    <col min="7967" max="7967" width="5" style="9" customWidth="1"/>
    <col min="7968" max="7968" width="18.7109375" style="9" customWidth="1"/>
    <col min="7969" max="7969" width="7.42578125" style="9" customWidth="1"/>
    <col min="7970" max="7970" width="17.85546875" style="9" customWidth="1"/>
    <col min="7971" max="7971" width="5.85546875" style="9" customWidth="1"/>
    <col min="7972" max="7972" width="15.7109375" style="9" customWidth="1"/>
    <col min="7973" max="7973" width="5.7109375" style="9" customWidth="1"/>
    <col min="7974" max="7975" width="12" style="9" customWidth="1"/>
    <col min="7976" max="7976" width="1.7109375" style="9" customWidth="1"/>
    <col min="7977" max="7977" width="3.5703125" style="9" customWidth="1"/>
    <col min="7978" max="7978" width="7.28515625" style="9" customWidth="1"/>
    <col min="7979" max="8180" width="11.42578125" style="9"/>
    <col min="8181" max="8181" width="12.140625" style="9" customWidth="1"/>
    <col min="8182" max="8182" width="23" style="9" customWidth="1"/>
    <col min="8183" max="8183" width="15.42578125" style="9" customWidth="1"/>
    <col min="8184" max="8184" width="32" style="9" customWidth="1"/>
    <col min="8185" max="8185" width="24.42578125" style="9" customWidth="1"/>
    <col min="8186" max="8186" width="17" style="9" customWidth="1"/>
    <col min="8187" max="8187" width="14.5703125" style="9" customWidth="1"/>
    <col min="8188" max="8188" width="10.5703125" style="9" customWidth="1"/>
    <col min="8189" max="8190" width="9.85546875" style="9" customWidth="1"/>
    <col min="8191" max="8191" width="5.28515625" style="9" customWidth="1"/>
    <col min="8192" max="8192" width="7.28515625" style="9" customWidth="1"/>
    <col min="8193" max="8193" width="10.140625" style="9" customWidth="1"/>
    <col min="8194" max="8194" width="10" style="9" customWidth="1"/>
    <col min="8195" max="8195" width="5.140625" style="9" customWidth="1"/>
    <col min="8196" max="8196" width="31" style="9" customWidth="1"/>
    <col min="8197" max="8197" width="11.42578125" style="9" customWidth="1"/>
    <col min="8198" max="8198" width="10.7109375" style="9" customWidth="1"/>
    <col min="8199" max="8201" width="5.42578125" style="9" customWidth="1"/>
    <col min="8202" max="8202" width="9.140625" style="9" customWidth="1"/>
    <col min="8203" max="8206" width="5.42578125" style="9" customWidth="1"/>
    <col min="8207" max="8207" width="10.28515625" style="9" customWidth="1"/>
    <col min="8208" max="8208" width="21.85546875" style="9" customWidth="1"/>
    <col min="8209" max="8209" width="3" style="9" customWidth="1"/>
    <col min="8210" max="8210" width="8.28515625" style="9" customWidth="1"/>
    <col min="8211" max="8211" width="5.85546875" style="9" customWidth="1"/>
    <col min="8212" max="8212" width="13.5703125" style="9" customWidth="1"/>
    <col min="8213" max="8216" width="8" style="9" customWidth="1"/>
    <col min="8217" max="8217" width="25.140625" style="9" customWidth="1"/>
    <col min="8218" max="8218" width="6.5703125" style="9" customWidth="1"/>
    <col min="8219" max="8219" width="5.42578125" style="9" customWidth="1"/>
    <col min="8220" max="8220" width="15.5703125" style="9" customWidth="1"/>
    <col min="8221" max="8221" width="6.28515625" style="9" customWidth="1"/>
    <col min="8222" max="8222" width="12.5703125" style="9" customWidth="1"/>
    <col min="8223" max="8223" width="5" style="9" customWidth="1"/>
    <col min="8224" max="8224" width="18.7109375" style="9" customWidth="1"/>
    <col min="8225" max="8225" width="7.42578125" style="9" customWidth="1"/>
    <col min="8226" max="8226" width="17.85546875" style="9" customWidth="1"/>
    <col min="8227" max="8227" width="5.85546875" style="9" customWidth="1"/>
    <col min="8228" max="8228" width="15.7109375" style="9" customWidth="1"/>
    <col min="8229" max="8229" width="5.7109375" style="9" customWidth="1"/>
    <col min="8230" max="8231" width="12" style="9" customWidth="1"/>
    <col min="8232" max="8232" width="1.7109375" style="9" customWidth="1"/>
    <col min="8233" max="8233" width="3.5703125" style="9" customWidth="1"/>
    <col min="8234" max="8234" width="7.28515625" style="9" customWidth="1"/>
    <col min="8235" max="8436" width="11.42578125" style="9"/>
    <col min="8437" max="8437" width="12.140625" style="9" customWidth="1"/>
    <col min="8438" max="8438" width="23" style="9" customWidth="1"/>
    <col min="8439" max="8439" width="15.42578125" style="9" customWidth="1"/>
    <col min="8440" max="8440" width="32" style="9" customWidth="1"/>
    <col min="8441" max="8441" width="24.42578125" style="9" customWidth="1"/>
    <col min="8442" max="8442" width="17" style="9" customWidth="1"/>
    <col min="8443" max="8443" width="14.5703125" style="9" customWidth="1"/>
    <col min="8444" max="8444" width="10.5703125" style="9" customWidth="1"/>
    <col min="8445" max="8446" width="9.85546875" style="9" customWidth="1"/>
    <col min="8447" max="8447" width="5.28515625" style="9" customWidth="1"/>
    <col min="8448" max="8448" width="7.28515625" style="9" customWidth="1"/>
    <col min="8449" max="8449" width="10.140625" style="9" customWidth="1"/>
    <col min="8450" max="8450" width="10" style="9" customWidth="1"/>
    <col min="8451" max="8451" width="5.140625" style="9" customWidth="1"/>
    <col min="8452" max="8452" width="31" style="9" customWidth="1"/>
    <col min="8453" max="8453" width="11.42578125" style="9" customWidth="1"/>
    <col min="8454" max="8454" width="10.7109375" style="9" customWidth="1"/>
    <col min="8455" max="8457" width="5.42578125" style="9" customWidth="1"/>
    <col min="8458" max="8458" width="9.140625" style="9" customWidth="1"/>
    <col min="8459" max="8462" width="5.42578125" style="9" customWidth="1"/>
    <col min="8463" max="8463" width="10.28515625" style="9" customWidth="1"/>
    <col min="8464" max="8464" width="21.85546875" style="9" customWidth="1"/>
    <col min="8465" max="8465" width="3" style="9" customWidth="1"/>
    <col min="8466" max="8466" width="8.28515625" style="9" customWidth="1"/>
    <col min="8467" max="8467" width="5.85546875" style="9" customWidth="1"/>
    <col min="8468" max="8468" width="13.5703125" style="9" customWidth="1"/>
    <col min="8469" max="8472" width="8" style="9" customWidth="1"/>
    <col min="8473" max="8473" width="25.140625" style="9" customWidth="1"/>
    <col min="8474" max="8474" width="6.5703125" style="9" customWidth="1"/>
    <col min="8475" max="8475" width="5.42578125" style="9" customWidth="1"/>
    <col min="8476" max="8476" width="15.5703125" style="9" customWidth="1"/>
    <col min="8477" max="8477" width="6.28515625" style="9" customWidth="1"/>
    <col min="8478" max="8478" width="12.5703125" style="9" customWidth="1"/>
    <col min="8479" max="8479" width="5" style="9" customWidth="1"/>
    <col min="8480" max="8480" width="18.7109375" style="9" customWidth="1"/>
    <col min="8481" max="8481" width="7.42578125" style="9" customWidth="1"/>
    <col min="8482" max="8482" width="17.85546875" style="9" customWidth="1"/>
    <col min="8483" max="8483" width="5.85546875" style="9" customWidth="1"/>
    <col min="8484" max="8484" width="15.7109375" style="9" customWidth="1"/>
    <col min="8485" max="8485" width="5.7109375" style="9" customWidth="1"/>
    <col min="8486" max="8487" width="12" style="9" customWidth="1"/>
    <col min="8488" max="8488" width="1.7109375" style="9" customWidth="1"/>
    <col min="8489" max="8489" width="3.5703125" style="9" customWidth="1"/>
    <col min="8490" max="8490" width="7.28515625" style="9" customWidth="1"/>
    <col min="8491" max="8692" width="11.42578125" style="9"/>
    <col min="8693" max="8693" width="12.140625" style="9" customWidth="1"/>
    <col min="8694" max="8694" width="23" style="9" customWidth="1"/>
    <col min="8695" max="8695" width="15.42578125" style="9" customWidth="1"/>
    <col min="8696" max="8696" width="32" style="9" customWidth="1"/>
    <col min="8697" max="8697" width="24.42578125" style="9" customWidth="1"/>
    <col min="8698" max="8698" width="17" style="9" customWidth="1"/>
    <col min="8699" max="8699" width="14.5703125" style="9" customWidth="1"/>
    <col min="8700" max="8700" width="10.5703125" style="9" customWidth="1"/>
    <col min="8701" max="8702" width="9.85546875" style="9" customWidth="1"/>
    <col min="8703" max="8703" width="5.28515625" style="9" customWidth="1"/>
    <col min="8704" max="8704" width="7.28515625" style="9" customWidth="1"/>
    <col min="8705" max="8705" width="10.140625" style="9" customWidth="1"/>
    <col min="8706" max="8706" width="10" style="9" customWidth="1"/>
    <col min="8707" max="8707" width="5.140625" style="9" customWidth="1"/>
    <col min="8708" max="8708" width="31" style="9" customWidth="1"/>
    <col min="8709" max="8709" width="11.42578125" style="9" customWidth="1"/>
    <col min="8710" max="8710" width="10.7109375" style="9" customWidth="1"/>
    <col min="8711" max="8713" width="5.42578125" style="9" customWidth="1"/>
    <col min="8714" max="8714" width="9.140625" style="9" customWidth="1"/>
    <col min="8715" max="8718" width="5.42578125" style="9" customWidth="1"/>
    <col min="8719" max="8719" width="10.28515625" style="9" customWidth="1"/>
    <col min="8720" max="8720" width="21.85546875" style="9" customWidth="1"/>
    <col min="8721" max="8721" width="3" style="9" customWidth="1"/>
    <col min="8722" max="8722" width="8.28515625" style="9" customWidth="1"/>
    <col min="8723" max="8723" width="5.85546875" style="9" customWidth="1"/>
    <col min="8724" max="8724" width="13.5703125" style="9" customWidth="1"/>
    <col min="8725" max="8728" width="8" style="9" customWidth="1"/>
    <col min="8729" max="8729" width="25.140625" style="9" customWidth="1"/>
    <col min="8730" max="8730" width="6.5703125" style="9" customWidth="1"/>
    <col min="8731" max="8731" width="5.42578125" style="9" customWidth="1"/>
    <col min="8732" max="8732" width="15.5703125" style="9" customWidth="1"/>
    <col min="8733" max="8733" width="6.28515625" style="9" customWidth="1"/>
    <col min="8734" max="8734" width="12.5703125" style="9" customWidth="1"/>
    <col min="8735" max="8735" width="5" style="9" customWidth="1"/>
    <col min="8736" max="8736" width="18.7109375" style="9" customWidth="1"/>
    <col min="8737" max="8737" width="7.42578125" style="9" customWidth="1"/>
    <col min="8738" max="8738" width="17.85546875" style="9" customWidth="1"/>
    <col min="8739" max="8739" width="5.85546875" style="9" customWidth="1"/>
    <col min="8740" max="8740" width="15.7109375" style="9" customWidth="1"/>
    <col min="8741" max="8741" width="5.7109375" style="9" customWidth="1"/>
    <col min="8742" max="8743" width="12" style="9" customWidth="1"/>
    <col min="8744" max="8744" width="1.7109375" style="9" customWidth="1"/>
    <col min="8745" max="8745" width="3.5703125" style="9" customWidth="1"/>
    <col min="8746" max="8746" width="7.28515625" style="9" customWidth="1"/>
    <col min="8747" max="8948" width="11.42578125" style="9"/>
    <col min="8949" max="8949" width="12.140625" style="9" customWidth="1"/>
    <col min="8950" max="8950" width="23" style="9" customWidth="1"/>
    <col min="8951" max="8951" width="15.42578125" style="9" customWidth="1"/>
    <col min="8952" max="8952" width="32" style="9" customWidth="1"/>
    <col min="8953" max="8953" width="24.42578125" style="9" customWidth="1"/>
    <col min="8954" max="8954" width="17" style="9" customWidth="1"/>
    <col min="8955" max="8955" width="14.5703125" style="9" customWidth="1"/>
    <col min="8956" max="8956" width="10.5703125" style="9" customWidth="1"/>
    <col min="8957" max="8958" width="9.85546875" style="9" customWidth="1"/>
    <col min="8959" max="8959" width="5.28515625" style="9" customWidth="1"/>
    <col min="8960" max="8960" width="7.28515625" style="9" customWidth="1"/>
    <col min="8961" max="8961" width="10.140625" style="9" customWidth="1"/>
    <col min="8962" max="8962" width="10" style="9" customWidth="1"/>
    <col min="8963" max="8963" width="5.140625" style="9" customWidth="1"/>
    <col min="8964" max="8964" width="31" style="9" customWidth="1"/>
    <col min="8965" max="8965" width="11.42578125" style="9" customWidth="1"/>
    <col min="8966" max="8966" width="10.7109375" style="9" customWidth="1"/>
    <col min="8967" max="8969" width="5.42578125" style="9" customWidth="1"/>
    <col min="8970" max="8970" width="9.140625" style="9" customWidth="1"/>
    <col min="8971" max="8974" width="5.42578125" style="9" customWidth="1"/>
    <col min="8975" max="8975" width="10.28515625" style="9" customWidth="1"/>
    <col min="8976" max="8976" width="21.85546875" style="9" customWidth="1"/>
    <col min="8977" max="8977" width="3" style="9" customWidth="1"/>
    <col min="8978" max="8978" width="8.28515625" style="9" customWidth="1"/>
    <col min="8979" max="8979" width="5.85546875" style="9" customWidth="1"/>
    <col min="8980" max="8980" width="13.5703125" style="9" customWidth="1"/>
    <col min="8981" max="8984" width="8" style="9" customWidth="1"/>
    <col min="8985" max="8985" width="25.140625" style="9" customWidth="1"/>
    <col min="8986" max="8986" width="6.5703125" style="9" customWidth="1"/>
    <col min="8987" max="8987" width="5.42578125" style="9" customWidth="1"/>
    <col min="8988" max="8988" width="15.5703125" style="9" customWidth="1"/>
    <col min="8989" max="8989" width="6.28515625" style="9" customWidth="1"/>
    <col min="8990" max="8990" width="12.5703125" style="9" customWidth="1"/>
    <col min="8991" max="8991" width="5" style="9" customWidth="1"/>
    <col min="8992" max="8992" width="18.7109375" style="9" customWidth="1"/>
    <col min="8993" max="8993" width="7.42578125" style="9" customWidth="1"/>
    <col min="8994" max="8994" width="17.85546875" style="9" customWidth="1"/>
    <col min="8995" max="8995" width="5.85546875" style="9" customWidth="1"/>
    <col min="8996" max="8996" width="15.7109375" style="9" customWidth="1"/>
    <col min="8997" max="8997" width="5.7109375" style="9" customWidth="1"/>
    <col min="8998" max="8999" width="12" style="9" customWidth="1"/>
    <col min="9000" max="9000" width="1.7109375" style="9" customWidth="1"/>
    <col min="9001" max="9001" width="3.5703125" style="9" customWidth="1"/>
    <col min="9002" max="9002" width="7.28515625" style="9" customWidth="1"/>
    <col min="9003" max="9204" width="11.42578125" style="9"/>
    <col min="9205" max="9205" width="12.140625" style="9" customWidth="1"/>
    <col min="9206" max="9206" width="23" style="9" customWidth="1"/>
    <col min="9207" max="9207" width="15.42578125" style="9" customWidth="1"/>
    <col min="9208" max="9208" width="32" style="9" customWidth="1"/>
    <col min="9209" max="9209" width="24.42578125" style="9" customWidth="1"/>
    <col min="9210" max="9210" width="17" style="9" customWidth="1"/>
    <col min="9211" max="9211" width="14.5703125" style="9" customWidth="1"/>
    <col min="9212" max="9212" width="10.5703125" style="9" customWidth="1"/>
    <col min="9213" max="9214" width="9.85546875" style="9" customWidth="1"/>
    <col min="9215" max="9215" width="5.28515625" style="9" customWidth="1"/>
    <col min="9216" max="9216" width="7.28515625" style="9" customWidth="1"/>
    <col min="9217" max="9217" width="10.140625" style="9" customWidth="1"/>
    <col min="9218" max="9218" width="10" style="9" customWidth="1"/>
    <col min="9219" max="9219" width="5.140625" style="9" customWidth="1"/>
    <col min="9220" max="9220" width="31" style="9" customWidth="1"/>
    <col min="9221" max="9221" width="11.42578125" style="9" customWidth="1"/>
    <col min="9222" max="9222" width="10.7109375" style="9" customWidth="1"/>
    <col min="9223" max="9225" width="5.42578125" style="9" customWidth="1"/>
    <col min="9226" max="9226" width="9.140625" style="9" customWidth="1"/>
    <col min="9227" max="9230" width="5.42578125" style="9" customWidth="1"/>
    <col min="9231" max="9231" width="10.28515625" style="9" customWidth="1"/>
    <col min="9232" max="9232" width="21.85546875" style="9" customWidth="1"/>
    <col min="9233" max="9233" width="3" style="9" customWidth="1"/>
    <col min="9234" max="9234" width="8.28515625" style="9" customWidth="1"/>
    <col min="9235" max="9235" width="5.85546875" style="9" customWidth="1"/>
    <col min="9236" max="9236" width="13.5703125" style="9" customWidth="1"/>
    <col min="9237" max="9240" width="8" style="9" customWidth="1"/>
    <col min="9241" max="9241" width="25.140625" style="9" customWidth="1"/>
    <col min="9242" max="9242" width="6.5703125" style="9" customWidth="1"/>
    <col min="9243" max="9243" width="5.42578125" style="9" customWidth="1"/>
    <col min="9244" max="9244" width="15.5703125" style="9" customWidth="1"/>
    <col min="9245" max="9245" width="6.28515625" style="9" customWidth="1"/>
    <col min="9246" max="9246" width="12.5703125" style="9" customWidth="1"/>
    <col min="9247" max="9247" width="5" style="9" customWidth="1"/>
    <col min="9248" max="9248" width="18.7109375" style="9" customWidth="1"/>
    <col min="9249" max="9249" width="7.42578125" style="9" customWidth="1"/>
    <col min="9250" max="9250" width="17.85546875" style="9" customWidth="1"/>
    <col min="9251" max="9251" width="5.85546875" style="9" customWidth="1"/>
    <col min="9252" max="9252" width="15.7109375" style="9" customWidth="1"/>
    <col min="9253" max="9253" width="5.7109375" style="9" customWidth="1"/>
    <col min="9254" max="9255" width="12" style="9" customWidth="1"/>
    <col min="9256" max="9256" width="1.7109375" style="9" customWidth="1"/>
    <col min="9257" max="9257" width="3.5703125" style="9" customWidth="1"/>
    <col min="9258" max="9258" width="7.28515625" style="9" customWidth="1"/>
    <col min="9259" max="9460" width="11.42578125" style="9"/>
    <col min="9461" max="9461" width="12.140625" style="9" customWidth="1"/>
    <col min="9462" max="9462" width="23" style="9" customWidth="1"/>
    <col min="9463" max="9463" width="15.42578125" style="9" customWidth="1"/>
    <col min="9464" max="9464" width="32" style="9" customWidth="1"/>
    <col min="9465" max="9465" width="24.42578125" style="9" customWidth="1"/>
    <col min="9466" max="9466" width="17" style="9" customWidth="1"/>
    <col min="9467" max="9467" width="14.5703125" style="9" customWidth="1"/>
    <col min="9468" max="9468" width="10.5703125" style="9" customWidth="1"/>
    <col min="9469" max="9470" width="9.85546875" style="9" customWidth="1"/>
    <col min="9471" max="9471" width="5.28515625" style="9" customWidth="1"/>
    <col min="9472" max="9472" width="7.28515625" style="9" customWidth="1"/>
    <col min="9473" max="9473" width="10.140625" style="9" customWidth="1"/>
    <col min="9474" max="9474" width="10" style="9" customWidth="1"/>
    <col min="9475" max="9475" width="5.140625" style="9" customWidth="1"/>
    <col min="9476" max="9476" width="31" style="9" customWidth="1"/>
    <col min="9477" max="9477" width="11.42578125" style="9" customWidth="1"/>
    <col min="9478" max="9478" width="10.7109375" style="9" customWidth="1"/>
    <col min="9479" max="9481" width="5.42578125" style="9" customWidth="1"/>
    <col min="9482" max="9482" width="9.140625" style="9" customWidth="1"/>
    <col min="9483" max="9486" width="5.42578125" style="9" customWidth="1"/>
    <col min="9487" max="9487" width="10.28515625" style="9" customWidth="1"/>
    <col min="9488" max="9488" width="21.85546875" style="9" customWidth="1"/>
    <col min="9489" max="9489" width="3" style="9" customWidth="1"/>
    <col min="9490" max="9490" width="8.28515625" style="9" customWidth="1"/>
    <col min="9491" max="9491" width="5.85546875" style="9" customWidth="1"/>
    <col min="9492" max="9492" width="13.5703125" style="9" customWidth="1"/>
    <col min="9493" max="9496" width="8" style="9" customWidth="1"/>
    <col min="9497" max="9497" width="25.140625" style="9" customWidth="1"/>
    <col min="9498" max="9498" width="6.5703125" style="9" customWidth="1"/>
    <col min="9499" max="9499" width="5.42578125" style="9" customWidth="1"/>
    <col min="9500" max="9500" width="15.5703125" style="9" customWidth="1"/>
    <col min="9501" max="9501" width="6.28515625" style="9" customWidth="1"/>
    <col min="9502" max="9502" width="12.5703125" style="9" customWidth="1"/>
    <col min="9503" max="9503" width="5" style="9" customWidth="1"/>
    <col min="9504" max="9504" width="18.7109375" style="9" customWidth="1"/>
    <col min="9505" max="9505" width="7.42578125" style="9" customWidth="1"/>
    <col min="9506" max="9506" width="17.85546875" style="9" customWidth="1"/>
    <col min="9507" max="9507" width="5.85546875" style="9" customWidth="1"/>
    <col min="9508" max="9508" width="15.7109375" style="9" customWidth="1"/>
    <col min="9509" max="9509" width="5.7109375" style="9" customWidth="1"/>
    <col min="9510" max="9511" width="12" style="9" customWidth="1"/>
    <col min="9512" max="9512" width="1.7109375" style="9" customWidth="1"/>
    <col min="9513" max="9513" width="3.5703125" style="9" customWidth="1"/>
    <col min="9514" max="9514" width="7.28515625" style="9" customWidth="1"/>
    <col min="9515" max="9716" width="11.42578125" style="9"/>
    <col min="9717" max="9717" width="12.140625" style="9" customWidth="1"/>
    <col min="9718" max="9718" width="23" style="9" customWidth="1"/>
    <col min="9719" max="9719" width="15.42578125" style="9" customWidth="1"/>
    <col min="9720" max="9720" width="32" style="9" customWidth="1"/>
    <col min="9721" max="9721" width="24.42578125" style="9" customWidth="1"/>
    <col min="9722" max="9722" width="17" style="9" customWidth="1"/>
    <col min="9723" max="9723" width="14.5703125" style="9" customWidth="1"/>
    <col min="9724" max="9724" width="10.5703125" style="9" customWidth="1"/>
    <col min="9725" max="9726" width="9.85546875" style="9" customWidth="1"/>
    <col min="9727" max="9727" width="5.28515625" style="9" customWidth="1"/>
    <col min="9728" max="9728" width="7.28515625" style="9" customWidth="1"/>
    <col min="9729" max="9729" width="10.140625" style="9" customWidth="1"/>
    <col min="9730" max="9730" width="10" style="9" customWidth="1"/>
    <col min="9731" max="9731" width="5.140625" style="9" customWidth="1"/>
    <col min="9732" max="9732" width="31" style="9" customWidth="1"/>
    <col min="9733" max="9733" width="11.42578125" style="9" customWidth="1"/>
    <col min="9734" max="9734" width="10.7109375" style="9" customWidth="1"/>
    <col min="9735" max="9737" width="5.42578125" style="9" customWidth="1"/>
    <col min="9738" max="9738" width="9.140625" style="9" customWidth="1"/>
    <col min="9739" max="9742" width="5.42578125" style="9" customWidth="1"/>
    <col min="9743" max="9743" width="10.28515625" style="9" customWidth="1"/>
    <col min="9744" max="9744" width="21.85546875" style="9" customWidth="1"/>
    <col min="9745" max="9745" width="3" style="9" customWidth="1"/>
    <col min="9746" max="9746" width="8.28515625" style="9" customWidth="1"/>
    <col min="9747" max="9747" width="5.85546875" style="9" customWidth="1"/>
    <col min="9748" max="9748" width="13.5703125" style="9" customWidth="1"/>
    <col min="9749" max="9752" width="8" style="9" customWidth="1"/>
    <col min="9753" max="9753" width="25.140625" style="9" customWidth="1"/>
    <col min="9754" max="9754" width="6.5703125" style="9" customWidth="1"/>
    <col min="9755" max="9755" width="5.42578125" style="9" customWidth="1"/>
    <col min="9756" max="9756" width="15.5703125" style="9" customWidth="1"/>
    <col min="9757" max="9757" width="6.28515625" style="9" customWidth="1"/>
    <col min="9758" max="9758" width="12.5703125" style="9" customWidth="1"/>
    <col min="9759" max="9759" width="5" style="9" customWidth="1"/>
    <col min="9760" max="9760" width="18.7109375" style="9" customWidth="1"/>
    <col min="9761" max="9761" width="7.42578125" style="9" customWidth="1"/>
    <col min="9762" max="9762" width="17.85546875" style="9" customWidth="1"/>
    <col min="9763" max="9763" width="5.85546875" style="9" customWidth="1"/>
    <col min="9764" max="9764" width="15.7109375" style="9" customWidth="1"/>
    <col min="9765" max="9765" width="5.7109375" style="9" customWidth="1"/>
    <col min="9766" max="9767" width="12" style="9" customWidth="1"/>
    <col min="9768" max="9768" width="1.7109375" style="9" customWidth="1"/>
    <col min="9769" max="9769" width="3.5703125" style="9" customWidth="1"/>
    <col min="9770" max="9770" width="7.28515625" style="9" customWidth="1"/>
    <col min="9771" max="9972" width="11.42578125" style="9"/>
    <col min="9973" max="9973" width="12.140625" style="9" customWidth="1"/>
    <col min="9974" max="9974" width="23" style="9" customWidth="1"/>
    <col min="9975" max="9975" width="15.42578125" style="9" customWidth="1"/>
    <col min="9976" max="9976" width="32" style="9" customWidth="1"/>
    <col min="9977" max="9977" width="24.42578125" style="9" customWidth="1"/>
    <col min="9978" max="9978" width="17" style="9" customWidth="1"/>
    <col min="9979" max="9979" width="14.5703125" style="9" customWidth="1"/>
    <col min="9980" max="9980" width="10.5703125" style="9" customWidth="1"/>
    <col min="9981" max="9982" width="9.85546875" style="9" customWidth="1"/>
    <col min="9983" max="9983" width="5.28515625" style="9" customWidth="1"/>
    <col min="9984" max="9984" width="7.28515625" style="9" customWidth="1"/>
    <col min="9985" max="9985" width="10.140625" style="9" customWidth="1"/>
    <col min="9986" max="9986" width="10" style="9" customWidth="1"/>
    <col min="9987" max="9987" width="5.140625" style="9" customWidth="1"/>
    <col min="9988" max="9988" width="31" style="9" customWidth="1"/>
    <col min="9989" max="9989" width="11.42578125" style="9" customWidth="1"/>
    <col min="9990" max="9990" width="10.7109375" style="9" customWidth="1"/>
    <col min="9991" max="9993" width="5.42578125" style="9" customWidth="1"/>
    <col min="9994" max="9994" width="9.140625" style="9" customWidth="1"/>
    <col min="9995" max="9998" width="5.42578125" style="9" customWidth="1"/>
    <col min="9999" max="9999" width="10.28515625" style="9" customWidth="1"/>
    <col min="10000" max="10000" width="21.85546875" style="9" customWidth="1"/>
    <col min="10001" max="10001" width="3" style="9" customWidth="1"/>
    <col min="10002" max="10002" width="8.28515625" style="9" customWidth="1"/>
    <col min="10003" max="10003" width="5.85546875" style="9" customWidth="1"/>
    <col min="10004" max="10004" width="13.5703125" style="9" customWidth="1"/>
    <col min="10005" max="10008" width="8" style="9" customWidth="1"/>
    <col min="10009" max="10009" width="25.140625" style="9" customWidth="1"/>
    <col min="10010" max="10010" width="6.5703125" style="9" customWidth="1"/>
    <col min="10011" max="10011" width="5.42578125" style="9" customWidth="1"/>
    <col min="10012" max="10012" width="15.5703125" style="9" customWidth="1"/>
    <col min="10013" max="10013" width="6.28515625" style="9" customWidth="1"/>
    <col min="10014" max="10014" width="12.5703125" style="9" customWidth="1"/>
    <col min="10015" max="10015" width="5" style="9" customWidth="1"/>
    <col min="10016" max="10016" width="18.7109375" style="9" customWidth="1"/>
    <col min="10017" max="10017" width="7.42578125" style="9" customWidth="1"/>
    <col min="10018" max="10018" width="17.85546875" style="9" customWidth="1"/>
    <col min="10019" max="10019" width="5.85546875" style="9" customWidth="1"/>
    <col min="10020" max="10020" width="15.7109375" style="9" customWidth="1"/>
    <col min="10021" max="10021" width="5.7109375" style="9" customWidth="1"/>
    <col min="10022" max="10023" width="12" style="9" customWidth="1"/>
    <col min="10024" max="10024" width="1.7109375" style="9" customWidth="1"/>
    <col min="10025" max="10025" width="3.5703125" style="9" customWidth="1"/>
    <col min="10026" max="10026" width="7.28515625" style="9" customWidth="1"/>
    <col min="10027" max="10228" width="11.42578125" style="9"/>
    <col min="10229" max="10229" width="12.140625" style="9" customWidth="1"/>
    <col min="10230" max="10230" width="23" style="9" customWidth="1"/>
    <col min="10231" max="10231" width="15.42578125" style="9" customWidth="1"/>
    <col min="10232" max="10232" width="32" style="9" customWidth="1"/>
    <col min="10233" max="10233" width="24.42578125" style="9" customWidth="1"/>
    <col min="10234" max="10234" width="17" style="9" customWidth="1"/>
    <col min="10235" max="10235" width="14.5703125" style="9" customWidth="1"/>
    <col min="10236" max="10236" width="10.5703125" style="9" customWidth="1"/>
    <col min="10237" max="10238" width="9.85546875" style="9" customWidth="1"/>
    <col min="10239" max="10239" width="5.28515625" style="9" customWidth="1"/>
    <col min="10240" max="10240" width="7.28515625" style="9" customWidth="1"/>
    <col min="10241" max="10241" width="10.140625" style="9" customWidth="1"/>
    <col min="10242" max="10242" width="10" style="9" customWidth="1"/>
    <col min="10243" max="10243" width="5.140625" style="9" customWidth="1"/>
    <col min="10244" max="10244" width="31" style="9" customWidth="1"/>
    <col min="10245" max="10245" width="11.42578125" style="9" customWidth="1"/>
    <col min="10246" max="10246" width="10.7109375" style="9" customWidth="1"/>
    <col min="10247" max="10249" width="5.42578125" style="9" customWidth="1"/>
    <col min="10250" max="10250" width="9.140625" style="9" customWidth="1"/>
    <col min="10251" max="10254" width="5.42578125" style="9" customWidth="1"/>
    <col min="10255" max="10255" width="10.28515625" style="9" customWidth="1"/>
    <col min="10256" max="10256" width="21.85546875" style="9" customWidth="1"/>
    <col min="10257" max="10257" width="3" style="9" customWidth="1"/>
    <col min="10258" max="10258" width="8.28515625" style="9" customWidth="1"/>
    <col min="10259" max="10259" width="5.85546875" style="9" customWidth="1"/>
    <col min="10260" max="10260" width="13.5703125" style="9" customWidth="1"/>
    <col min="10261" max="10264" width="8" style="9" customWidth="1"/>
    <col min="10265" max="10265" width="25.140625" style="9" customWidth="1"/>
    <col min="10266" max="10266" width="6.5703125" style="9" customWidth="1"/>
    <col min="10267" max="10267" width="5.42578125" style="9" customWidth="1"/>
    <col min="10268" max="10268" width="15.5703125" style="9" customWidth="1"/>
    <col min="10269" max="10269" width="6.28515625" style="9" customWidth="1"/>
    <col min="10270" max="10270" width="12.5703125" style="9" customWidth="1"/>
    <col min="10271" max="10271" width="5" style="9" customWidth="1"/>
    <col min="10272" max="10272" width="18.7109375" style="9" customWidth="1"/>
    <col min="10273" max="10273" width="7.42578125" style="9" customWidth="1"/>
    <col min="10274" max="10274" width="17.85546875" style="9" customWidth="1"/>
    <col min="10275" max="10275" width="5.85546875" style="9" customWidth="1"/>
    <col min="10276" max="10276" width="15.7109375" style="9" customWidth="1"/>
    <col min="10277" max="10277" width="5.7109375" style="9" customWidth="1"/>
    <col min="10278" max="10279" width="12" style="9" customWidth="1"/>
    <col min="10280" max="10280" width="1.7109375" style="9" customWidth="1"/>
    <col min="10281" max="10281" width="3.5703125" style="9" customWidth="1"/>
    <col min="10282" max="10282" width="7.28515625" style="9" customWidth="1"/>
    <col min="10283" max="10484" width="11.42578125" style="9"/>
    <col min="10485" max="10485" width="12.140625" style="9" customWidth="1"/>
    <col min="10486" max="10486" width="23" style="9" customWidth="1"/>
    <col min="10487" max="10487" width="15.42578125" style="9" customWidth="1"/>
    <col min="10488" max="10488" width="32" style="9" customWidth="1"/>
    <col min="10489" max="10489" width="24.42578125" style="9" customWidth="1"/>
    <col min="10490" max="10490" width="17" style="9" customWidth="1"/>
    <col min="10491" max="10491" width="14.5703125" style="9" customWidth="1"/>
    <col min="10492" max="10492" width="10.5703125" style="9" customWidth="1"/>
    <col min="10493" max="10494" width="9.85546875" style="9" customWidth="1"/>
    <col min="10495" max="10495" width="5.28515625" style="9" customWidth="1"/>
    <col min="10496" max="10496" width="7.28515625" style="9" customWidth="1"/>
    <col min="10497" max="10497" width="10.140625" style="9" customWidth="1"/>
    <col min="10498" max="10498" width="10" style="9" customWidth="1"/>
    <col min="10499" max="10499" width="5.140625" style="9" customWidth="1"/>
    <col min="10500" max="10500" width="31" style="9" customWidth="1"/>
    <col min="10501" max="10501" width="11.42578125" style="9" customWidth="1"/>
    <col min="10502" max="10502" width="10.7109375" style="9" customWidth="1"/>
    <col min="10503" max="10505" width="5.42578125" style="9" customWidth="1"/>
    <col min="10506" max="10506" width="9.140625" style="9" customWidth="1"/>
    <col min="10507" max="10510" width="5.42578125" style="9" customWidth="1"/>
    <col min="10511" max="10511" width="10.28515625" style="9" customWidth="1"/>
    <col min="10512" max="10512" width="21.85546875" style="9" customWidth="1"/>
    <col min="10513" max="10513" width="3" style="9" customWidth="1"/>
    <col min="10514" max="10514" width="8.28515625" style="9" customWidth="1"/>
    <col min="10515" max="10515" width="5.85546875" style="9" customWidth="1"/>
    <col min="10516" max="10516" width="13.5703125" style="9" customWidth="1"/>
    <col min="10517" max="10520" width="8" style="9" customWidth="1"/>
    <col min="10521" max="10521" width="25.140625" style="9" customWidth="1"/>
    <col min="10522" max="10522" width="6.5703125" style="9" customWidth="1"/>
    <col min="10523" max="10523" width="5.42578125" style="9" customWidth="1"/>
    <col min="10524" max="10524" width="15.5703125" style="9" customWidth="1"/>
    <col min="10525" max="10525" width="6.28515625" style="9" customWidth="1"/>
    <col min="10526" max="10526" width="12.5703125" style="9" customWidth="1"/>
    <col min="10527" max="10527" width="5" style="9" customWidth="1"/>
    <col min="10528" max="10528" width="18.7109375" style="9" customWidth="1"/>
    <col min="10529" max="10529" width="7.42578125" style="9" customWidth="1"/>
    <col min="10530" max="10530" width="17.85546875" style="9" customWidth="1"/>
    <col min="10531" max="10531" width="5.85546875" style="9" customWidth="1"/>
    <col min="10532" max="10532" width="15.7109375" style="9" customWidth="1"/>
    <col min="10533" max="10533" width="5.7109375" style="9" customWidth="1"/>
    <col min="10534" max="10535" width="12" style="9" customWidth="1"/>
    <col min="10536" max="10536" width="1.7109375" style="9" customWidth="1"/>
    <col min="10537" max="10537" width="3.5703125" style="9" customWidth="1"/>
    <col min="10538" max="10538" width="7.28515625" style="9" customWidth="1"/>
    <col min="10539" max="10740" width="11.42578125" style="9"/>
    <col min="10741" max="10741" width="12.140625" style="9" customWidth="1"/>
    <col min="10742" max="10742" width="23" style="9" customWidth="1"/>
    <col min="10743" max="10743" width="15.42578125" style="9" customWidth="1"/>
    <col min="10744" max="10744" width="32" style="9" customWidth="1"/>
    <col min="10745" max="10745" width="24.42578125" style="9" customWidth="1"/>
    <col min="10746" max="10746" width="17" style="9" customWidth="1"/>
    <col min="10747" max="10747" width="14.5703125" style="9" customWidth="1"/>
    <col min="10748" max="10748" width="10.5703125" style="9" customWidth="1"/>
    <col min="10749" max="10750" width="9.85546875" style="9" customWidth="1"/>
    <col min="10751" max="10751" width="5.28515625" style="9" customWidth="1"/>
    <col min="10752" max="10752" width="7.28515625" style="9" customWidth="1"/>
    <col min="10753" max="10753" width="10.140625" style="9" customWidth="1"/>
    <col min="10754" max="10754" width="10" style="9" customWidth="1"/>
    <col min="10755" max="10755" width="5.140625" style="9" customWidth="1"/>
    <col min="10756" max="10756" width="31" style="9" customWidth="1"/>
    <col min="10757" max="10757" width="11.42578125" style="9" customWidth="1"/>
    <col min="10758" max="10758" width="10.7109375" style="9" customWidth="1"/>
    <col min="10759" max="10761" width="5.42578125" style="9" customWidth="1"/>
    <col min="10762" max="10762" width="9.140625" style="9" customWidth="1"/>
    <col min="10763" max="10766" width="5.42578125" style="9" customWidth="1"/>
    <col min="10767" max="10767" width="10.28515625" style="9" customWidth="1"/>
    <col min="10768" max="10768" width="21.85546875" style="9" customWidth="1"/>
    <col min="10769" max="10769" width="3" style="9" customWidth="1"/>
    <col min="10770" max="10770" width="8.28515625" style="9" customWidth="1"/>
    <col min="10771" max="10771" width="5.85546875" style="9" customWidth="1"/>
    <col min="10772" max="10772" width="13.5703125" style="9" customWidth="1"/>
    <col min="10773" max="10776" width="8" style="9" customWidth="1"/>
    <col min="10777" max="10777" width="25.140625" style="9" customWidth="1"/>
    <col min="10778" max="10778" width="6.5703125" style="9" customWidth="1"/>
    <col min="10779" max="10779" width="5.42578125" style="9" customWidth="1"/>
    <col min="10780" max="10780" width="15.5703125" style="9" customWidth="1"/>
    <col min="10781" max="10781" width="6.28515625" style="9" customWidth="1"/>
    <col min="10782" max="10782" width="12.5703125" style="9" customWidth="1"/>
    <col min="10783" max="10783" width="5" style="9" customWidth="1"/>
    <col min="10784" max="10784" width="18.7109375" style="9" customWidth="1"/>
    <col min="10785" max="10785" width="7.42578125" style="9" customWidth="1"/>
    <col min="10786" max="10786" width="17.85546875" style="9" customWidth="1"/>
    <col min="10787" max="10787" width="5.85546875" style="9" customWidth="1"/>
    <col min="10788" max="10788" width="15.7109375" style="9" customWidth="1"/>
    <col min="10789" max="10789" width="5.7109375" style="9" customWidth="1"/>
    <col min="10790" max="10791" width="12" style="9" customWidth="1"/>
    <col min="10792" max="10792" width="1.7109375" style="9" customWidth="1"/>
    <col min="10793" max="10793" width="3.5703125" style="9" customWidth="1"/>
    <col min="10794" max="10794" width="7.28515625" style="9" customWidth="1"/>
    <col min="10795" max="10996" width="11.42578125" style="9"/>
    <col min="10997" max="10997" width="12.140625" style="9" customWidth="1"/>
    <col min="10998" max="10998" width="23" style="9" customWidth="1"/>
    <col min="10999" max="10999" width="15.42578125" style="9" customWidth="1"/>
    <col min="11000" max="11000" width="32" style="9" customWidth="1"/>
    <col min="11001" max="11001" width="24.42578125" style="9" customWidth="1"/>
    <col min="11002" max="11002" width="17" style="9" customWidth="1"/>
    <col min="11003" max="11003" width="14.5703125" style="9" customWidth="1"/>
    <col min="11004" max="11004" width="10.5703125" style="9" customWidth="1"/>
    <col min="11005" max="11006" width="9.85546875" style="9" customWidth="1"/>
    <col min="11007" max="11007" width="5.28515625" style="9" customWidth="1"/>
    <col min="11008" max="11008" width="7.28515625" style="9" customWidth="1"/>
    <col min="11009" max="11009" width="10.140625" style="9" customWidth="1"/>
    <col min="11010" max="11010" width="10" style="9" customWidth="1"/>
    <col min="11011" max="11011" width="5.140625" style="9" customWidth="1"/>
    <col min="11012" max="11012" width="31" style="9" customWidth="1"/>
    <col min="11013" max="11013" width="11.42578125" style="9" customWidth="1"/>
    <col min="11014" max="11014" width="10.7109375" style="9" customWidth="1"/>
    <col min="11015" max="11017" width="5.42578125" style="9" customWidth="1"/>
    <col min="11018" max="11018" width="9.140625" style="9" customWidth="1"/>
    <col min="11019" max="11022" width="5.42578125" style="9" customWidth="1"/>
    <col min="11023" max="11023" width="10.28515625" style="9" customWidth="1"/>
    <col min="11024" max="11024" width="21.85546875" style="9" customWidth="1"/>
    <col min="11025" max="11025" width="3" style="9" customWidth="1"/>
    <col min="11026" max="11026" width="8.28515625" style="9" customWidth="1"/>
    <col min="11027" max="11027" width="5.85546875" style="9" customWidth="1"/>
    <col min="11028" max="11028" width="13.5703125" style="9" customWidth="1"/>
    <col min="11029" max="11032" width="8" style="9" customWidth="1"/>
    <col min="11033" max="11033" width="25.140625" style="9" customWidth="1"/>
    <col min="11034" max="11034" width="6.5703125" style="9" customWidth="1"/>
    <col min="11035" max="11035" width="5.42578125" style="9" customWidth="1"/>
    <col min="11036" max="11036" width="15.5703125" style="9" customWidth="1"/>
    <col min="11037" max="11037" width="6.28515625" style="9" customWidth="1"/>
    <col min="11038" max="11038" width="12.5703125" style="9" customWidth="1"/>
    <col min="11039" max="11039" width="5" style="9" customWidth="1"/>
    <col min="11040" max="11040" width="18.7109375" style="9" customWidth="1"/>
    <col min="11041" max="11041" width="7.42578125" style="9" customWidth="1"/>
    <col min="11042" max="11042" width="17.85546875" style="9" customWidth="1"/>
    <col min="11043" max="11043" width="5.85546875" style="9" customWidth="1"/>
    <col min="11044" max="11044" width="15.7109375" style="9" customWidth="1"/>
    <col min="11045" max="11045" width="5.7109375" style="9" customWidth="1"/>
    <col min="11046" max="11047" width="12" style="9" customWidth="1"/>
    <col min="11048" max="11048" width="1.7109375" style="9" customWidth="1"/>
    <col min="11049" max="11049" width="3.5703125" style="9" customWidth="1"/>
    <col min="11050" max="11050" width="7.28515625" style="9" customWidth="1"/>
    <col min="11051" max="11252" width="11.42578125" style="9"/>
    <col min="11253" max="11253" width="12.140625" style="9" customWidth="1"/>
    <col min="11254" max="11254" width="23" style="9" customWidth="1"/>
    <col min="11255" max="11255" width="15.42578125" style="9" customWidth="1"/>
    <col min="11256" max="11256" width="32" style="9" customWidth="1"/>
    <col min="11257" max="11257" width="24.42578125" style="9" customWidth="1"/>
    <col min="11258" max="11258" width="17" style="9" customWidth="1"/>
    <col min="11259" max="11259" width="14.5703125" style="9" customWidth="1"/>
    <col min="11260" max="11260" width="10.5703125" style="9" customWidth="1"/>
    <col min="11261" max="11262" width="9.85546875" style="9" customWidth="1"/>
    <col min="11263" max="11263" width="5.28515625" style="9" customWidth="1"/>
    <col min="11264" max="11264" width="7.28515625" style="9" customWidth="1"/>
    <col min="11265" max="11265" width="10.140625" style="9" customWidth="1"/>
    <col min="11266" max="11266" width="10" style="9" customWidth="1"/>
    <col min="11267" max="11267" width="5.140625" style="9" customWidth="1"/>
    <col min="11268" max="11268" width="31" style="9" customWidth="1"/>
    <col min="11269" max="11269" width="11.42578125" style="9" customWidth="1"/>
    <col min="11270" max="11270" width="10.7109375" style="9" customWidth="1"/>
    <col min="11271" max="11273" width="5.42578125" style="9" customWidth="1"/>
    <col min="11274" max="11274" width="9.140625" style="9" customWidth="1"/>
    <col min="11275" max="11278" width="5.42578125" style="9" customWidth="1"/>
    <col min="11279" max="11279" width="10.28515625" style="9" customWidth="1"/>
    <col min="11280" max="11280" width="21.85546875" style="9" customWidth="1"/>
    <col min="11281" max="11281" width="3" style="9" customWidth="1"/>
    <col min="11282" max="11282" width="8.28515625" style="9" customWidth="1"/>
    <col min="11283" max="11283" width="5.85546875" style="9" customWidth="1"/>
    <col min="11284" max="11284" width="13.5703125" style="9" customWidth="1"/>
    <col min="11285" max="11288" width="8" style="9" customWidth="1"/>
    <col min="11289" max="11289" width="25.140625" style="9" customWidth="1"/>
    <col min="11290" max="11290" width="6.5703125" style="9" customWidth="1"/>
    <col min="11291" max="11291" width="5.42578125" style="9" customWidth="1"/>
    <col min="11292" max="11292" width="15.5703125" style="9" customWidth="1"/>
    <col min="11293" max="11293" width="6.28515625" style="9" customWidth="1"/>
    <col min="11294" max="11294" width="12.5703125" style="9" customWidth="1"/>
    <col min="11295" max="11295" width="5" style="9" customWidth="1"/>
    <col min="11296" max="11296" width="18.7109375" style="9" customWidth="1"/>
    <col min="11297" max="11297" width="7.42578125" style="9" customWidth="1"/>
    <col min="11298" max="11298" width="17.85546875" style="9" customWidth="1"/>
    <col min="11299" max="11299" width="5.85546875" style="9" customWidth="1"/>
    <col min="11300" max="11300" width="15.7109375" style="9" customWidth="1"/>
    <col min="11301" max="11301" width="5.7109375" style="9" customWidth="1"/>
    <col min="11302" max="11303" width="12" style="9" customWidth="1"/>
    <col min="11304" max="11304" width="1.7109375" style="9" customWidth="1"/>
    <col min="11305" max="11305" width="3.5703125" style="9" customWidth="1"/>
    <col min="11306" max="11306" width="7.28515625" style="9" customWidth="1"/>
    <col min="11307" max="11508" width="11.42578125" style="9"/>
    <col min="11509" max="11509" width="12.140625" style="9" customWidth="1"/>
    <col min="11510" max="11510" width="23" style="9" customWidth="1"/>
    <col min="11511" max="11511" width="15.42578125" style="9" customWidth="1"/>
    <col min="11512" max="11512" width="32" style="9" customWidth="1"/>
    <col min="11513" max="11513" width="24.42578125" style="9" customWidth="1"/>
    <col min="11514" max="11514" width="17" style="9" customWidth="1"/>
    <col min="11515" max="11515" width="14.5703125" style="9" customWidth="1"/>
    <col min="11516" max="11516" width="10.5703125" style="9" customWidth="1"/>
    <col min="11517" max="11518" width="9.85546875" style="9" customWidth="1"/>
    <col min="11519" max="11519" width="5.28515625" style="9" customWidth="1"/>
    <col min="11520" max="11520" width="7.28515625" style="9" customWidth="1"/>
    <col min="11521" max="11521" width="10.140625" style="9" customWidth="1"/>
    <col min="11522" max="11522" width="10" style="9" customWidth="1"/>
    <col min="11523" max="11523" width="5.140625" style="9" customWidth="1"/>
    <col min="11524" max="11524" width="31" style="9" customWidth="1"/>
    <col min="11525" max="11525" width="11.42578125" style="9" customWidth="1"/>
    <col min="11526" max="11526" width="10.7109375" style="9" customWidth="1"/>
    <col min="11527" max="11529" width="5.42578125" style="9" customWidth="1"/>
    <col min="11530" max="11530" width="9.140625" style="9" customWidth="1"/>
    <col min="11531" max="11534" width="5.42578125" style="9" customWidth="1"/>
    <col min="11535" max="11535" width="10.28515625" style="9" customWidth="1"/>
    <col min="11536" max="11536" width="21.85546875" style="9" customWidth="1"/>
    <col min="11537" max="11537" width="3" style="9" customWidth="1"/>
    <col min="11538" max="11538" width="8.28515625" style="9" customWidth="1"/>
    <col min="11539" max="11539" width="5.85546875" style="9" customWidth="1"/>
    <col min="11540" max="11540" width="13.5703125" style="9" customWidth="1"/>
    <col min="11541" max="11544" width="8" style="9" customWidth="1"/>
    <col min="11545" max="11545" width="25.140625" style="9" customWidth="1"/>
    <col min="11546" max="11546" width="6.5703125" style="9" customWidth="1"/>
    <col min="11547" max="11547" width="5.42578125" style="9" customWidth="1"/>
    <col min="11548" max="11548" width="15.5703125" style="9" customWidth="1"/>
    <col min="11549" max="11549" width="6.28515625" style="9" customWidth="1"/>
    <col min="11550" max="11550" width="12.5703125" style="9" customWidth="1"/>
    <col min="11551" max="11551" width="5" style="9" customWidth="1"/>
    <col min="11552" max="11552" width="18.7109375" style="9" customWidth="1"/>
    <col min="11553" max="11553" width="7.42578125" style="9" customWidth="1"/>
    <col min="11554" max="11554" width="17.85546875" style="9" customWidth="1"/>
    <col min="11555" max="11555" width="5.85546875" style="9" customWidth="1"/>
    <col min="11556" max="11556" width="15.7109375" style="9" customWidth="1"/>
    <col min="11557" max="11557" width="5.7109375" style="9" customWidth="1"/>
    <col min="11558" max="11559" width="12" style="9" customWidth="1"/>
    <col min="11560" max="11560" width="1.7109375" style="9" customWidth="1"/>
    <col min="11561" max="11561" width="3.5703125" style="9" customWidth="1"/>
    <col min="11562" max="11562" width="7.28515625" style="9" customWidth="1"/>
    <col min="11563" max="11764" width="11.42578125" style="9"/>
    <col min="11765" max="11765" width="12.140625" style="9" customWidth="1"/>
    <col min="11766" max="11766" width="23" style="9" customWidth="1"/>
    <col min="11767" max="11767" width="15.42578125" style="9" customWidth="1"/>
    <col min="11768" max="11768" width="32" style="9" customWidth="1"/>
    <col min="11769" max="11769" width="24.42578125" style="9" customWidth="1"/>
    <col min="11770" max="11770" width="17" style="9" customWidth="1"/>
    <col min="11771" max="11771" width="14.5703125" style="9" customWidth="1"/>
    <col min="11772" max="11772" width="10.5703125" style="9" customWidth="1"/>
    <col min="11773" max="11774" width="9.85546875" style="9" customWidth="1"/>
    <col min="11775" max="11775" width="5.28515625" style="9" customWidth="1"/>
    <col min="11776" max="11776" width="7.28515625" style="9" customWidth="1"/>
    <col min="11777" max="11777" width="10.140625" style="9" customWidth="1"/>
    <col min="11778" max="11778" width="10" style="9" customWidth="1"/>
    <col min="11779" max="11779" width="5.140625" style="9" customWidth="1"/>
    <col min="11780" max="11780" width="31" style="9" customWidth="1"/>
    <col min="11781" max="11781" width="11.42578125" style="9" customWidth="1"/>
    <col min="11782" max="11782" width="10.7109375" style="9" customWidth="1"/>
    <col min="11783" max="11785" width="5.42578125" style="9" customWidth="1"/>
    <col min="11786" max="11786" width="9.140625" style="9" customWidth="1"/>
    <col min="11787" max="11790" width="5.42578125" style="9" customWidth="1"/>
    <col min="11791" max="11791" width="10.28515625" style="9" customWidth="1"/>
    <col min="11792" max="11792" width="21.85546875" style="9" customWidth="1"/>
    <col min="11793" max="11793" width="3" style="9" customWidth="1"/>
    <col min="11794" max="11794" width="8.28515625" style="9" customWidth="1"/>
    <col min="11795" max="11795" width="5.85546875" style="9" customWidth="1"/>
    <col min="11796" max="11796" width="13.5703125" style="9" customWidth="1"/>
    <col min="11797" max="11800" width="8" style="9" customWidth="1"/>
    <col min="11801" max="11801" width="25.140625" style="9" customWidth="1"/>
    <col min="11802" max="11802" width="6.5703125" style="9" customWidth="1"/>
    <col min="11803" max="11803" width="5.42578125" style="9" customWidth="1"/>
    <col min="11804" max="11804" width="15.5703125" style="9" customWidth="1"/>
    <col min="11805" max="11805" width="6.28515625" style="9" customWidth="1"/>
    <col min="11806" max="11806" width="12.5703125" style="9" customWidth="1"/>
    <col min="11807" max="11807" width="5" style="9" customWidth="1"/>
    <col min="11808" max="11808" width="18.7109375" style="9" customWidth="1"/>
    <col min="11809" max="11809" width="7.42578125" style="9" customWidth="1"/>
    <col min="11810" max="11810" width="17.85546875" style="9" customWidth="1"/>
    <col min="11811" max="11811" width="5.85546875" style="9" customWidth="1"/>
    <col min="11812" max="11812" width="15.7109375" style="9" customWidth="1"/>
    <col min="11813" max="11813" width="5.7109375" style="9" customWidth="1"/>
    <col min="11814" max="11815" width="12" style="9" customWidth="1"/>
    <col min="11816" max="11816" width="1.7109375" style="9" customWidth="1"/>
    <col min="11817" max="11817" width="3.5703125" style="9" customWidth="1"/>
    <col min="11818" max="11818" width="7.28515625" style="9" customWidth="1"/>
    <col min="11819" max="12020" width="11.42578125" style="9"/>
    <col min="12021" max="12021" width="12.140625" style="9" customWidth="1"/>
    <col min="12022" max="12022" width="23" style="9" customWidth="1"/>
    <col min="12023" max="12023" width="15.42578125" style="9" customWidth="1"/>
    <col min="12024" max="12024" width="32" style="9" customWidth="1"/>
    <col min="12025" max="12025" width="24.42578125" style="9" customWidth="1"/>
    <col min="12026" max="12026" width="17" style="9" customWidth="1"/>
    <col min="12027" max="12027" width="14.5703125" style="9" customWidth="1"/>
    <col min="12028" max="12028" width="10.5703125" style="9" customWidth="1"/>
    <col min="12029" max="12030" width="9.85546875" style="9" customWidth="1"/>
    <col min="12031" max="12031" width="5.28515625" style="9" customWidth="1"/>
    <col min="12032" max="12032" width="7.28515625" style="9" customWidth="1"/>
    <col min="12033" max="12033" width="10.140625" style="9" customWidth="1"/>
    <col min="12034" max="12034" width="10" style="9" customWidth="1"/>
    <col min="12035" max="12035" width="5.140625" style="9" customWidth="1"/>
    <col min="12036" max="12036" width="31" style="9" customWidth="1"/>
    <col min="12037" max="12037" width="11.42578125" style="9" customWidth="1"/>
    <col min="12038" max="12038" width="10.7109375" style="9" customWidth="1"/>
    <col min="12039" max="12041" width="5.42578125" style="9" customWidth="1"/>
    <col min="12042" max="12042" width="9.140625" style="9" customWidth="1"/>
    <col min="12043" max="12046" width="5.42578125" style="9" customWidth="1"/>
    <col min="12047" max="12047" width="10.28515625" style="9" customWidth="1"/>
    <col min="12048" max="12048" width="21.85546875" style="9" customWidth="1"/>
    <col min="12049" max="12049" width="3" style="9" customWidth="1"/>
    <col min="12050" max="12050" width="8.28515625" style="9" customWidth="1"/>
    <col min="12051" max="12051" width="5.85546875" style="9" customWidth="1"/>
    <col min="12052" max="12052" width="13.5703125" style="9" customWidth="1"/>
    <col min="12053" max="12056" width="8" style="9" customWidth="1"/>
    <col min="12057" max="12057" width="25.140625" style="9" customWidth="1"/>
    <col min="12058" max="12058" width="6.5703125" style="9" customWidth="1"/>
    <col min="12059" max="12059" width="5.42578125" style="9" customWidth="1"/>
    <col min="12060" max="12060" width="15.5703125" style="9" customWidth="1"/>
    <col min="12061" max="12061" width="6.28515625" style="9" customWidth="1"/>
    <col min="12062" max="12062" width="12.5703125" style="9" customWidth="1"/>
    <col min="12063" max="12063" width="5" style="9" customWidth="1"/>
    <col min="12064" max="12064" width="18.7109375" style="9" customWidth="1"/>
    <col min="12065" max="12065" width="7.42578125" style="9" customWidth="1"/>
    <col min="12066" max="12066" width="17.85546875" style="9" customWidth="1"/>
    <col min="12067" max="12067" width="5.85546875" style="9" customWidth="1"/>
    <col min="12068" max="12068" width="15.7109375" style="9" customWidth="1"/>
    <col min="12069" max="12069" width="5.7109375" style="9" customWidth="1"/>
    <col min="12070" max="12071" width="12" style="9" customWidth="1"/>
    <col min="12072" max="12072" width="1.7109375" style="9" customWidth="1"/>
    <col min="12073" max="12073" width="3.5703125" style="9" customWidth="1"/>
    <col min="12074" max="12074" width="7.28515625" style="9" customWidth="1"/>
    <col min="12075" max="12276" width="11.42578125" style="9"/>
    <col min="12277" max="12277" width="12.140625" style="9" customWidth="1"/>
    <col min="12278" max="12278" width="23" style="9" customWidth="1"/>
    <col min="12279" max="12279" width="15.42578125" style="9" customWidth="1"/>
    <col min="12280" max="12280" width="32" style="9" customWidth="1"/>
    <col min="12281" max="12281" width="24.42578125" style="9" customWidth="1"/>
    <col min="12282" max="12282" width="17" style="9" customWidth="1"/>
    <col min="12283" max="12283" width="14.5703125" style="9" customWidth="1"/>
    <col min="12284" max="12284" width="10.5703125" style="9" customWidth="1"/>
    <col min="12285" max="12286" width="9.85546875" style="9" customWidth="1"/>
    <col min="12287" max="12287" width="5.28515625" style="9" customWidth="1"/>
    <col min="12288" max="12288" width="7.28515625" style="9" customWidth="1"/>
    <col min="12289" max="12289" width="10.140625" style="9" customWidth="1"/>
    <col min="12290" max="12290" width="10" style="9" customWidth="1"/>
    <col min="12291" max="12291" width="5.140625" style="9" customWidth="1"/>
    <col min="12292" max="12292" width="31" style="9" customWidth="1"/>
    <col min="12293" max="12293" width="11.42578125" style="9" customWidth="1"/>
    <col min="12294" max="12294" width="10.7109375" style="9" customWidth="1"/>
    <col min="12295" max="12297" width="5.42578125" style="9" customWidth="1"/>
    <col min="12298" max="12298" width="9.140625" style="9" customWidth="1"/>
    <col min="12299" max="12302" width="5.42578125" style="9" customWidth="1"/>
    <col min="12303" max="12303" width="10.28515625" style="9" customWidth="1"/>
    <col min="12304" max="12304" width="21.85546875" style="9" customWidth="1"/>
    <col min="12305" max="12305" width="3" style="9" customWidth="1"/>
    <col min="12306" max="12306" width="8.28515625" style="9" customWidth="1"/>
    <col min="12307" max="12307" width="5.85546875" style="9" customWidth="1"/>
    <col min="12308" max="12308" width="13.5703125" style="9" customWidth="1"/>
    <col min="12309" max="12312" width="8" style="9" customWidth="1"/>
    <col min="12313" max="12313" width="25.140625" style="9" customWidth="1"/>
    <col min="12314" max="12314" width="6.5703125" style="9" customWidth="1"/>
    <col min="12315" max="12315" width="5.42578125" style="9" customWidth="1"/>
    <col min="12316" max="12316" width="15.5703125" style="9" customWidth="1"/>
    <col min="12317" max="12317" width="6.28515625" style="9" customWidth="1"/>
    <col min="12318" max="12318" width="12.5703125" style="9" customWidth="1"/>
    <col min="12319" max="12319" width="5" style="9" customWidth="1"/>
    <col min="12320" max="12320" width="18.7109375" style="9" customWidth="1"/>
    <col min="12321" max="12321" width="7.42578125" style="9" customWidth="1"/>
    <col min="12322" max="12322" width="17.85546875" style="9" customWidth="1"/>
    <col min="12323" max="12323" width="5.85546875" style="9" customWidth="1"/>
    <col min="12324" max="12324" width="15.7109375" style="9" customWidth="1"/>
    <col min="12325" max="12325" width="5.7109375" style="9" customWidth="1"/>
    <col min="12326" max="12327" width="12" style="9" customWidth="1"/>
    <col min="12328" max="12328" width="1.7109375" style="9" customWidth="1"/>
    <col min="12329" max="12329" width="3.5703125" style="9" customWidth="1"/>
    <col min="12330" max="12330" width="7.28515625" style="9" customWidth="1"/>
    <col min="12331" max="12532" width="11.42578125" style="9"/>
    <col min="12533" max="12533" width="12.140625" style="9" customWidth="1"/>
    <col min="12534" max="12534" width="23" style="9" customWidth="1"/>
    <col min="12535" max="12535" width="15.42578125" style="9" customWidth="1"/>
    <col min="12536" max="12536" width="32" style="9" customWidth="1"/>
    <col min="12537" max="12537" width="24.42578125" style="9" customWidth="1"/>
    <col min="12538" max="12538" width="17" style="9" customWidth="1"/>
    <col min="12539" max="12539" width="14.5703125" style="9" customWidth="1"/>
    <col min="12540" max="12540" width="10.5703125" style="9" customWidth="1"/>
    <col min="12541" max="12542" width="9.85546875" style="9" customWidth="1"/>
    <col min="12543" max="12543" width="5.28515625" style="9" customWidth="1"/>
    <col min="12544" max="12544" width="7.28515625" style="9" customWidth="1"/>
    <col min="12545" max="12545" width="10.140625" style="9" customWidth="1"/>
    <col min="12546" max="12546" width="10" style="9" customWidth="1"/>
    <col min="12547" max="12547" width="5.140625" style="9" customWidth="1"/>
    <col min="12548" max="12548" width="31" style="9" customWidth="1"/>
    <col min="12549" max="12549" width="11.42578125" style="9" customWidth="1"/>
    <col min="12550" max="12550" width="10.7109375" style="9" customWidth="1"/>
    <col min="12551" max="12553" width="5.42578125" style="9" customWidth="1"/>
    <col min="12554" max="12554" width="9.140625" style="9" customWidth="1"/>
    <col min="12555" max="12558" width="5.42578125" style="9" customWidth="1"/>
    <col min="12559" max="12559" width="10.28515625" style="9" customWidth="1"/>
    <col min="12560" max="12560" width="21.85546875" style="9" customWidth="1"/>
    <col min="12561" max="12561" width="3" style="9" customWidth="1"/>
    <col min="12562" max="12562" width="8.28515625" style="9" customWidth="1"/>
    <col min="12563" max="12563" width="5.85546875" style="9" customWidth="1"/>
    <col min="12564" max="12564" width="13.5703125" style="9" customWidth="1"/>
    <col min="12565" max="12568" width="8" style="9" customWidth="1"/>
    <col min="12569" max="12569" width="25.140625" style="9" customWidth="1"/>
    <col min="12570" max="12570" width="6.5703125" style="9" customWidth="1"/>
    <col min="12571" max="12571" width="5.42578125" style="9" customWidth="1"/>
    <col min="12572" max="12572" width="15.5703125" style="9" customWidth="1"/>
    <col min="12573" max="12573" width="6.28515625" style="9" customWidth="1"/>
    <col min="12574" max="12574" width="12.5703125" style="9" customWidth="1"/>
    <col min="12575" max="12575" width="5" style="9" customWidth="1"/>
    <col min="12576" max="12576" width="18.7109375" style="9" customWidth="1"/>
    <col min="12577" max="12577" width="7.42578125" style="9" customWidth="1"/>
    <col min="12578" max="12578" width="17.85546875" style="9" customWidth="1"/>
    <col min="12579" max="12579" width="5.85546875" style="9" customWidth="1"/>
    <col min="12580" max="12580" width="15.7109375" style="9" customWidth="1"/>
    <col min="12581" max="12581" width="5.7109375" style="9" customWidth="1"/>
    <col min="12582" max="12583" width="12" style="9" customWidth="1"/>
    <col min="12584" max="12584" width="1.7109375" style="9" customWidth="1"/>
    <col min="12585" max="12585" width="3.5703125" style="9" customWidth="1"/>
    <col min="12586" max="12586" width="7.28515625" style="9" customWidth="1"/>
    <col min="12587" max="12788" width="11.42578125" style="9"/>
    <col min="12789" max="12789" width="12.140625" style="9" customWidth="1"/>
    <col min="12790" max="12790" width="23" style="9" customWidth="1"/>
    <col min="12791" max="12791" width="15.42578125" style="9" customWidth="1"/>
    <col min="12792" max="12792" width="32" style="9" customWidth="1"/>
    <col min="12793" max="12793" width="24.42578125" style="9" customWidth="1"/>
    <col min="12794" max="12794" width="17" style="9" customWidth="1"/>
    <col min="12795" max="12795" width="14.5703125" style="9" customWidth="1"/>
    <col min="12796" max="12796" width="10.5703125" style="9" customWidth="1"/>
    <col min="12797" max="12798" width="9.85546875" style="9" customWidth="1"/>
    <col min="12799" max="12799" width="5.28515625" style="9" customWidth="1"/>
    <col min="12800" max="12800" width="7.28515625" style="9" customWidth="1"/>
    <col min="12801" max="12801" width="10.140625" style="9" customWidth="1"/>
    <col min="12802" max="12802" width="10" style="9" customWidth="1"/>
    <col min="12803" max="12803" width="5.140625" style="9" customWidth="1"/>
    <col min="12804" max="12804" width="31" style="9" customWidth="1"/>
    <col min="12805" max="12805" width="11.42578125" style="9" customWidth="1"/>
    <col min="12806" max="12806" width="10.7109375" style="9" customWidth="1"/>
    <col min="12807" max="12809" width="5.42578125" style="9" customWidth="1"/>
    <col min="12810" max="12810" width="9.140625" style="9" customWidth="1"/>
    <col min="12811" max="12814" width="5.42578125" style="9" customWidth="1"/>
    <col min="12815" max="12815" width="10.28515625" style="9" customWidth="1"/>
    <col min="12816" max="12816" width="21.85546875" style="9" customWidth="1"/>
    <col min="12817" max="12817" width="3" style="9" customWidth="1"/>
    <col min="12818" max="12818" width="8.28515625" style="9" customWidth="1"/>
    <col min="12819" max="12819" width="5.85546875" style="9" customWidth="1"/>
    <col min="12820" max="12820" width="13.5703125" style="9" customWidth="1"/>
    <col min="12821" max="12824" width="8" style="9" customWidth="1"/>
    <col min="12825" max="12825" width="25.140625" style="9" customWidth="1"/>
    <col min="12826" max="12826" width="6.5703125" style="9" customWidth="1"/>
    <col min="12827" max="12827" width="5.42578125" style="9" customWidth="1"/>
    <col min="12828" max="12828" width="15.5703125" style="9" customWidth="1"/>
    <col min="12829" max="12829" width="6.28515625" style="9" customWidth="1"/>
    <col min="12830" max="12830" width="12.5703125" style="9" customWidth="1"/>
    <col min="12831" max="12831" width="5" style="9" customWidth="1"/>
    <col min="12832" max="12832" width="18.7109375" style="9" customWidth="1"/>
    <col min="12833" max="12833" width="7.42578125" style="9" customWidth="1"/>
    <col min="12834" max="12834" width="17.85546875" style="9" customWidth="1"/>
    <col min="12835" max="12835" width="5.85546875" style="9" customWidth="1"/>
    <col min="12836" max="12836" width="15.7109375" style="9" customWidth="1"/>
    <col min="12837" max="12837" width="5.7109375" style="9" customWidth="1"/>
    <col min="12838" max="12839" width="12" style="9" customWidth="1"/>
    <col min="12840" max="12840" width="1.7109375" style="9" customWidth="1"/>
    <col min="12841" max="12841" width="3.5703125" style="9" customWidth="1"/>
    <col min="12842" max="12842" width="7.28515625" style="9" customWidth="1"/>
    <col min="12843" max="13044" width="11.42578125" style="9"/>
    <col min="13045" max="13045" width="12.140625" style="9" customWidth="1"/>
    <col min="13046" max="13046" width="23" style="9" customWidth="1"/>
    <col min="13047" max="13047" width="15.42578125" style="9" customWidth="1"/>
    <col min="13048" max="13048" width="32" style="9" customWidth="1"/>
    <col min="13049" max="13049" width="24.42578125" style="9" customWidth="1"/>
    <col min="13050" max="13050" width="17" style="9" customWidth="1"/>
    <col min="13051" max="13051" width="14.5703125" style="9" customWidth="1"/>
    <col min="13052" max="13052" width="10.5703125" style="9" customWidth="1"/>
    <col min="13053" max="13054" width="9.85546875" style="9" customWidth="1"/>
    <col min="13055" max="13055" width="5.28515625" style="9" customWidth="1"/>
    <col min="13056" max="13056" width="7.28515625" style="9" customWidth="1"/>
    <col min="13057" max="13057" width="10.140625" style="9" customWidth="1"/>
    <col min="13058" max="13058" width="10" style="9" customWidth="1"/>
    <col min="13059" max="13059" width="5.140625" style="9" customWidth="1"/>
    <col min="13060" max="13060" width="31" style="9" customWidth="1"/>
    <col min="13061" max="13061" width="11.42578125" style="9" customWidth="1"/>
    <col min="13062" max="13062" width="10.7109375" style="9" customWidth="1"/>
    <col min="13063" max="13065" width="5.42578125" style="9" customWidth="1"/>
    <col min="13066" max="13066" width="9.140625" style="9" customWidth="1"/>
    <col min="13067" max="13070" width="5.42578125" style="9" customWidth="1"/>
    <col min="13071" max="13071" width="10.28515625" style="9" customWidth="1"/>
    <col min="13072" max="13072" width="21.85546875" style="9" customWidth="1"/>
    <col min="13073" max="13073" width="3" style="9" customWidth="1"/>
    <col min="13074" max="13074" width="8.28515625" style="9" customWidth="1"/>
    <col min="13075" max="13075" width="5.85546875" style="9" customWidth="1"/>
    <col min="13076" max="13076" width="13.5703125" style="9" customWidth="1"/>
    <col min="13077" max="13080" width="8" style="9" customWidth="1"/>
    <col min="13081" max="13081" width="25.140625" style="9" customWidth="1"/>
    <col min="13082" max="13082" width="6.5703125" style="9" customWidth="1"/>
    <col min="13083" max="13083" width="5.42578125" style="9" customWidth="1"/>
    <col min="13084" max="13084" width="15.5703125" style="9" customWidth="1"/>
    <col min="13085" max="13085" width="6.28515625" style="9" customWidth="1"/>
    <col min="13086" max="13086" width="12.5703125" style="9" customWidth="1"/>
    <col min="13087" max="13087" width="5" style="9" customWidth="1"/>
    <col min="13088" max="13088" width="18.7109375" style="9" customWidth="1"/>
    <col min="13089" max="13089" width="7.42578125" style="9" customWidth="1"/>
    <col min="13090" max="13090" width="17.85546875" style="9" customWidth="1"/>
    <col min="13091" max="13091" width="5.85546875" style="9" customWidth="1"/>
    <col min="13092" max="13092" width="15.7109375" style="9" customWidth="1"/>
    <col min="13093" max="13093" width="5.7109375" style="9" customWidth="1"/>
    <col min="13094" max="13095" width="12" style="9" customWidth="1"/>
    <col min="13096" max="13096" width="1.7109375" style="9" customWidth="1"/>
    <col min="13097" max="13097" width="3.5703125" style="9" customWidth="1"/>
    <col min="13098" max="13098" width="7.28515625" style="9" customWidth="1"/>
    <col min="13099" max="13300" width="11.42578125" style="9"/>
    <col min="13301" max="13301" width="12.140625" style="9" customWidth="1"/>
    <col min="13302" max="13302" width="23" style="9" customWidth="1"/>
    <col min="13303" max="13303" width="15.42578125" style="9" customWidth="1"/>
    <col min="13304" max="13304" width="32" style="9" customWidth="1"/>
    <col min="13305" max="13305" width="24.42578125" style="9" customWidth="1"/>
    <col min="13306" max="13306" width="17" style="9" customWidth="1"/>
    <col min="13307" max="13307" width="14.5703125" style="9" customWidth="1"/>
    <col min="13308" max="13308" width="10.5703125" style="9" customWidth="1"/>
    <col min="13309" max="13310" width="9.85546875" style="9" customWidth="1"/>
    <col min="13311" max="13311" width="5.28515625" style="9" customWidth="1"/>
    <col min="13312" max="13312" width="7.28515625" style="9" customWidth="1"/>
    <col min="13313" max="13313" width="10.140625" style="9" customWidth="1"/>
    <col min="13314" max="13314" width="10" style="9" customWidth="1"/>
    <col min="13315" max="13315" width="5.140625" style="9" customWidth="1"/>
    <col min="13316" max="13316" width="31" style="9" customWidth="1"/>
    <col min="13317" max="13317" width="11.42578125" style="9" customWidth="1"/>
    <col min="13318" max="13318" width="10.7109375" style="9" customWidth="1"/>
    <col min="13319" max="13321" width="5.42578125" style="9" customWidth="1"/>
    <col min="13322" max="13322" width="9.140625" style="9" customWidth="1"/>
    <col min="13323" max="13326" width="5.42578125" style="9" customWidth="1"/>
    <col min="13327" max="13327" width="10.28515625" style="9" customWidth="1"/>
    <col min="13328" max="13328" width="21.85546875" style="9" customWidth="1"/>
    <col min="13329" max="13329" width="3" style="9" customWidth="1"/>
    <col min="13330" max="13330" width="8.28515625" style="9" customWidth="1"/>
    <col min="13331" max="13331" width="5.85546875" style="9" customWidth="1"/>
    <col min="13332" max="13332" width="13.5703125" style="9" customWidth="1"/>
    <col min="13333" max="13336" width="8" style="9" customWidth="1"/>
    <col min="13337" max="13337" width="25.140625" style="9" customWidth="1"/>
    <col min="13338" max="13338" width="6.5703125" style="9" customWidth="1"/>
    <col min="13339" max="13339" width="5.42578125" style="9" customWidth="1"/>
    <col min="13340" max="13340" width="15.5703125" style="9" customWidth="1"/>
    <col min="13341" max="13341" width="6.28515625" style="9" customWidth="1"/>
    <col min="13342" max="13342" width="12.5703125" style="9" customWidth="1"/>
    <col min="13343" max="13343" width="5" style="9" customWidth="1"/>
    <col min="13344" max="13344" width="18.7109375" style="9" customWidth="1"/>
    <col min="13345" max="13345" width="7.42578125" style="9" customWidth="1"/>
    <col min="13346" max="13346" width="17.85546875" style="9" customWidth="1"/>
    <col min="13347" max="13347" width="5.85546875" style="9" customWidth="1"/>
    <col min="13348" max="13348" width="15.7109375" style="9" customWidth="1"/>
    <col min="13349" max="13349" width="5.7109375" style="9" customWidth="1"/>
    <col min="13350" max="13351" width="12" style="9" customWidth="1"/>
    <col min="13352" max="13352" width="1.7109375" style="9" customWidth="1"/>
    <col min="13353" max="13353" width="3.5703125" style="9" customWidth="1"/>
    <col min="13354" max="13354" width="7.28515625" style="9" customWidth="1"/>
    <col min="13355" max="13556" width="11.42578125" style="9"/>
    <col min="13557" max="13557" width="12.140625" style="9" customWidth="1"/>
    <col min="13558" max="13558" width="23" style="9" customWidth="1"/>
    <col min="13559" max="13559" width="15.42578125" style="9" customWidth="1"/>
    <col min="13560" max="13560" width="32" style="9" customWidth="1"/>
    <col min="13561" max="13561" width="24.42578125" style="9" customWidth="1"/>
    <col min="13562" max="13562" width="17" style="9" customWidth="1"/>
    <col min="13563" max="13563" width="14.5703125" style="9" customWidth="1"/>
    <col min="13564" max="13564" width="10.5703125" style="9" customWidth="1"/>
    <col min="13565" max="13566" width="9.85546875" style="9" customWidth="1"/>
    <col min="13567" max="13567" width="5.28515625" style="9" customWidth="1"/>
    <col min="13568" max="13568" width="7.28515625" style="9" customWidth="1"/>
    <col min="13569" max="13569" width="10.140625" style="9" customWidth="1"/>
    <col min="13570" max="13570" width="10" style="9" customWidth="1"/>
    <col min="13571" max="13571" width="5.140625" style="9" customWidth="1"/>
    <col min="13572" max="13572" width="31" style="9" customWidth="1"/>
    <col min="13573" max="13573" width="11.42578125" style="9" customWidth="1"/>
    <col min="13574" max="13574" width="10.7109375" style="9" customWidth="1"/>
    <col min="13575" max="13577" width="5.42578125" style="9" customWidth="1"/>
    <col min="13578" max="13578" width="9.140625" style="9" customWidth="1"/>
    <col min="13579" max="13582" width="5.42578125" style="9" customWidth="1"/>
    <col min="13583" max="13583" width="10.28515625" style="9" customWidth="1"/>
    <col min="13584" max="13584" width="21.85546875" style="9" customWidth="1"/>
    <col min="13585" max="13585" width="3" style="9" customWidth="1"/>
    <col min="13586" max="13586" width="8.28515625" style="9" customWidth="1"/>
    <col min="13587" max="13587" width="5.85546875" style="9" customWidth="1"/>
    <col min="13588" max="13588" width="13.5703125" style="9" customWidth="1"/>
    <col min="13589" max="13592" width="8" style="9" customWidth="1"/>
    <col min="13593" max="13593" width="25.140625" style="9" customWidth="1"/>
    <col min="13594" max="13594" width="6.5703125" style="9" customWidth="1"/>
    <col min="13595" max="13595" width="5.42578125" style="9" customWidth="1"/>
    <col min="13596" max="13596" width="15.5703125" style="9" customWidth="1"/>
    <col min="13597" max="13597" width="6.28515625" style="9" customWidth="1"/>
    <col min="13598" max="13598" width="12.5703125" style="9" customWidth="1"/>
    <col min="13599" max="13599" width="5" style="9" customWidth="1"/>
    <col min="13600" max="13600" width="18.7109375" style="9" customWidth="1"/>
    <col min="13601" max="13601" width="7.42578125" style="9" customWidth="1"/>
    <col min="13602" max="13602" width="17.85546875" style="9" customWidth="1"/>
    <col min="13603" max="13603" width="5.85546875" style="9" customWidth="1"/>
    <col min="13604" max="13604" width="15.7109375" style="9" customWidth="1"/>
    <col min="13605" max="13605" width="5.7109375" style="9" customWidth="1"/>
    <col min="13606" max="13607" width="12" style="9" customWidth="1"/>
    <col min="13608" max="13608" width="1.7109375" style="9" customWidth="1"/>
    <col min="13609" max="13609" width="3.5703125" style="9" customWidth="1"/>
    <col min="13610" max="13610" width="7.28515625" style="9" customWidth="1"/>
    <col min="13611" max="13812" width="11.42578125" style="9"/>
    <col min="13813" max="13813" width="12.140625" style="9" customWidth="1"/>
    <col min="13814" max="13814" width="23" style="9" customWidth="1"/>
    <col min="13815" max="13815" width="15.42578125" style="9" customWidth="1"/>
    <col min="13816" max="13816" width="32" style="9" customWidth="1"/>
    <col min="13817" max="13817" width="24.42578125" style="9" customWidth="1"/>
    <col min="13818" max="13818" width="17" style="9" customWidth="1"/>
    <col min="13819" max="13819" width="14.5703125" style="9" customWidth="1"/>
    <col min="13820" max="13820" width="10.5703125" style="9" customWidth="1"/>
    <col min="13821" max="13822" width="9.85546875" style="9" customWidth="1"/>
    <col min="13823" max="13823" width="5.28515625" style="9" customWidth="1"/>
    <col min="13824" max="13824" width="7.28515625" style="9" customWidth="1"/>
    <col min="13825" max="13825" width="10.140625" style="9" customWidth="1"/>
    <col min="13826" max="13826" width="10" style="9" customWidth="1"/>
    <col min="13827" max="13827" width="5.140625" style="9" customWidth="1"/>
    <col min="13828" max="13828" width="31" style="9" customWidth="1"/>
    <col min="13829" max="13829" width="11.42578125" style="9" customWidth="1"/>
    <col min="13830" max="13830" width="10.7109375" style="9" customWidth="1"/>
    <col min="13831" max="13833" width="5.42578125" style="9" customWidth="1"/>
    <col min="13834" max="13834" width="9.140625" style="9" customWidth="1"/>
    <col min="13835" max="13838" width="5.42578125" style="9" customWidth="1"/>
    <col min="13839" max="13839" width="10.28515625" style="9" customWidth="1"/>
    <col min="13840" max="13840" width="21.85546875" style="9" customWidth="1"/>
    <col min="13841" max="13841" width="3" style="9" customWidth="1"/>
    <col min="13842" max="13842" width="8.28515625" style="9" customWidth="1"/>
    <col min="13843" max="13843" width="5.85546875" style="9" customWidth="1"/>
    <col min="13844" max="13844" width="13.5703125" style="9" customWidth="1"/>
    <col min="13845" max="13848" width="8" style="9" customWidth="1"/>
    <col min="13849" max="13849" width="25.140625" style="9" customWidth="1"/>
    <col min="13850" max="13850" width="6.5703125" style="9" customWidth="1"/>
    <col min="13851" max="13851" width="5.42578125" style="9" customWidth="1"/>
    <col min="13852" max="13852" width="15.5703125" style="9" customWidth="1"/>
    <col min="13853" max="13853" width="6.28515625" style="9" customWidth="1"/>
    <col min="13854" max="13854" width="12.5703125" style="9" customWidth="1"/>
    <col min="13855" max="13855" width="5" style="9" customWidth="1"/>
    <col min="13856" max="13856" width="18.7109375" style="9" customWidth="1"/>
    <col min="13857" max="13857" width="7.42578125" style="9" customWidth="1"/>
    <col min="13858" max="13858" width="17.85546875" style="9" customWidth="1"/>
    <col min="13859" max="13859" width="5.85546875" style="9" customWidth="1"/>
    <col min="13860" max="13860" width="15.7109375" style="9" customWidth="1"/>
    <col min="13861" max="13861" width="5.7109375" style="9" customWidth="1"/>
    <col min="13862" max="13863" width="12" style="9" customWidth="1"/>
    <col min="13864" max="13864" width="1.7109375" style="9" customWidth="1"/>
    <col min="13865" max="13865" width="3.5703125" style="9" customWidth="1"/>
    <col min="13866" max="13866" width="7.28515625" style="9" customWidth="1"/>
    <col min="13867" max="14068" width="11.42578125" style="9"/>
    <col min="14069" max="14069" width="12.140625" style="9" customWidth="1"/>
    <col min="14070" max="14070" width="23" style="9" customWidth="1"/>
    <col min="14071" max="14071" width="15.42578125" style="9" customWidth="1"/>
    <col min="14072" max="14072" width="32" style="9" customWidth="1"/>
    <col min="14073" max="14073" width="24.42578125" style="9" customWidth="1"/>
    <col min="14074" max="14074" width="17" style="9" customWidth="1"/>
    <col min="14075" max="14075" width="14.5703125" style="9" customWidth="1"/>
    <col min="14076" max="14076" width="10.5703125" style="9" customWidth="1"/>
    <col min="14077" max="14078" width="9.85546875" style="9" customWidth="1"/>
    <col min="14079" max="14079" width="5.28515625" style="9" customWidth="1"/>
    <col min="14080" max="14080" width="7.28515625" style="9" customWidth="1"/>
    <col min="14081" max="14081" width="10.140625" style="9" customWidth="1"/>
    <col min="14082" max="14082" width="10" style="9" customWidth="1"/>
    <col min="14083" max="14083" width="5.140625" style="9" customWidth="1"/>
    <col min="14084" max="14084" width="31" style="9" customWidth="1"/>
    <col min="14085" max="14085" width="11.42578125" style="9" customWidth="1"/>
    <col min="14086" max="14086" width="10.7109375" style="9" customWidth="1"/>
    <col min="14087" max="14089" width="5.42578125" style="9" customWidth="1"/>
    <col min="14090" max="14090" width="9.140625" style="9" customWidth="1"/>
    <col min="14091" max="14094" width="5.42578125" style="9" customWidth="1"/>
    <col min="14095" max="14095" width="10.28515625" style="9" customWidth="1"/>
    <col min="14096" max="14096" width="21.85546875" style="9" customWidth="1"/>
    <col min="14097" max="14097" width="3" style="9" customWidth="1"/>
    <col min="14098" max="14098" width="8.28515625" style="9" customWidth="1"/>
    <col min="14099" max="14099" width="5.85546875" style="9" customWidth="1"/>
    <col min="14100" max="14100" width="13.5703125" style="9" customWidth="1"/>
    <col min="14101" max="14104" width="8" style="9" customWidth="1"/>
    <col min="14105" max="14105" width="25.140625" style="9" customWidth="1"/>
    <col min="14106" max="14106" width="6.5703125" style="9" customWidth="1"/>
    <col min="14107" max="14107" width="5.42578125" style="9" customWidth="1"/>
    <col min="14108" max="14108" width="15.5703125" style="9" customWidth="1"/>
    <col min="14109" max="14109" width="6.28515625" style="9" customWidth="1"/>
    <col min="14110" max="14110" width="12.5703125" style="9" customWidth="1"/>
    <col min="14111" max="14111" width="5" style="9" customWidth="1"/>
    <col min="14112" max="14112" width="18.7109375" style="9" customWidth="1"/>
    <col min="14113" max="14113" width="7.42578125" style="9" customWidth="1"/>
    <col min="14114" max="14114" width="17.85546875" style="9" customWidth="1"/>
    <col min="14115" max="14115" width="5.85546875" style="9" customWidth="1"/>
    <col min="14116" max="14116" width="15.7109375" style="9" customWidth="1"/>
    <col min="14117" max="14117" width="5.7109375" style="9" customWidth="1"/>
    <col min="14118" max="14119" width="12" style="9" customWidth="1"/>
    <col min="14120" max="14120" width="1.7109375" style="9" customWidth="1"/>
    <col min="14121" max="14121" width="3.5703125" style="9" customWidth="1"/>
    <col min="14122" max="14122" width="7.28515625" style="9" customWidth="1"/>
    <col min="14123" max="14324" width="11.42578125" style="9"/>
    <col min="14325" max="14325" width="12.140625" style="9" customWidth="1"/>
    <col min="14326" max="14326" width="23" style="9" customWidth="1"/>
    <col min="14327" max="14327" width="15.42578125" style="9" customWidth="1"/>
    <col min="14328" max="14328" width="32" style="9" customWidth="1"/>
    <col min="14329" max="14329" width="24.42578125" style="9" customWidth="1"/>
    <col min="14330" max="14330" width="17" style="9" customWidth="1"/>
    <col min="14331" max="14331" width="14.5703125" style="9" customWidth="1"/>
    <col min="14332" max="14332" width="10.5703125" style="9" customWidth="1"/>
    <col min="14333" max="14334" width="9.85546875" style="9" customWidth="1"/>
    <col min="14335" max="14335" width="5.28515625" style="9" customWidth="1"/>
    <col min="14336" max="14336" width="7.28515625" style="9" customWidth="1"/>
    <col min="14337" max="14337" width="10.140625" style="9" customWidth="1"/>
    <col min="14338" max="14338" width="10" style="9" customWidth="1"/>
    <col min="14339" max="14339" width="5.140625" style="9" customWidth="1"/>
    <col min="14340" max="14340" width="31" style="9" customWidth="1"/>
    <col min="14341" max="14341" width="11.42578125" style="9" customWidth="1"/>
    <col min="14342" max="14342" width="10.7109375" style="9" customWidth="1"/>
    <col min="14343" max="14345" width="5.42578125" style="9" customWidth="1"/>
    <col min="14346" max="14346" width="9.140625" style="9" customWidth="1"/>
    <col min="14347" max="14350" width="5.42578125" style="9" customWidth="1"/>
    <col min="14351" max="14351" width="10.28515625" style="9" customWidth="1"/>
    <col min="14352" max="14352" width="21.85546875" style="9" customWidth="1"/>
    <col min="14353" max="14353" width="3" style="9" customWidth="1"/>
    <col min="14354" max="14354" width="8.28515625" style="9" customWidth="1"/>
    <col min="14355" max="14355" width="5.85546875" style="9" customWidth="1"/>
    <col min="14356" max="14356" width="13.5703125" style="9" customWidth="1"/>
    <col min="14357" max="14360" width="8" style="9" customWidth="1"/>
    <col min="14361" max="14361" width="25.140625" style="9" customWidth="1"/>
    <col min="14362" max="14362" width="6.5703125" style="9" customWidth="1"/>
    <col min="14363" max="14363" width="5.42578125" style="9" customWidth="1"/>
    <col min="14364" max="14364" width="15.5703125" style="9" customWidth="1"/>
    <col min="14365" max="14365" width="6.28515625" style="9" customWidth="1"/>
    <col min="14366" max="14366" width="12.5703125" style="9" customWidth="1"/>
    <col min="14367" max="14367" width="5" style="9" customWidth="1"/>
    <col min="14368" max="14368" width="18.7109375" style="9" customWidth="1"/>
    <col min="14369" max="14369" width="7.42578125" style="9" customWidth="1"/>
    <col min="14370" max="14370" width="17.85546875" style="9" customWidth="1"/>
    <col min="14371" max="14371" width="5.85546875" style="9" customWidth="1"/>
    <col min="14372" max="14372" width="15.7109375" style="9" customWidth="1"/>
    <col min="14373" max="14373" width="5.7109375" style="9" customWidth="1"/>
    <col min="14374" max="14375" width="12" style="9" customWidth="1"/>
    <col min="14376" max="14376" width="1.7109375" style="9" customWidth="1"/>
    <col min="14377" max="14377" width="3.5703125" style="9" customWidth="1"/>
    <col min="14378" max="14378" width="7.28515625" style="9" customWidth="1"/>
    <col min="14379" max="14580" width="11.42578125" style="9"/>
    <col min="14581" max="14581" width="12.140625" style="9" customWidth="1"/>
    <col min="14582" max="14582" width="23" style="9" customWidth="1"/>
    <col min="14583" max="14583" width="15.42578125" style="9" customWidth="1"/>
    <col min="14584" max="14584" width="32" style="9" customWidth="1"/>
    <col min="14585" max="14585" width="24.42578125" style="9" customWidth="1"/>
    <col min="14586" max="14586" width="17" style="9" customWidth="1"/>
    <col min="14587" max="14587" width="14.5703125" style="9" customWidth="1"/>
    <col min="14588" max="14588" width="10.5703125" style="9" customWidth="1"/>
    <col min="14589" max="14590" width="9.85546875" style="9" customWidth="1"/>
    <col min="14591" max="14591" width="5.28515625" style="9" customWidth="1"/>
    <col min="14592" max="14592" width="7.28515625" style="9" customWidth="1"/>
    <col min="14593" max="14593" width="10.140625" style="9" customWidth="1"/>
    <col min="14594" max="14594" width="10" style="9" customWidth="1"/>
    <col min="14595" max="14595" width="5.140625" style="9" customWidth="1"/>
    <col min="14596" max="14596" width="31" style="9" customWidth="1"/>
    <col min="14597" max="14597" width="11.42578125" style="9" customWidth="1"/>
    <col min="14598" max="14598" width="10.7109375" style="9" customWidth="1"/>
    <col min="14599" max="14601" width="5.42578125" style="9" customWidth="1"/>
    <col min="14602" max="14602" width="9.140625" style="9" customWidth="1"/>
    <col min="14603" max="14606" width="5.42578125" style="9" customWidth="1"/>
    <col min="14607" max="14607" width="10.28515625" style="9" customWidth="1"/>
    <col min="14608" max="14608" width="21.85546875" style="9" customWidth="1"/>
    <col min="14609" max="14609" width="3" style="9" customWidth="1"/>
    <col min="14610" max="14610" width="8.28515625" style="9" customWidth="1"/>
    <col min="14611" max="14611" width="5.85546875" style="9" customWidth="1"/>
    <col min="14612" max="14612" width="13.5703125" style="9" customWidth="1"/>
    <col min="14613" max="14616" width="8" style="9" customWidth="1"/>
    <col min="14617" max="14617" width="25.140625" style="9" customWidth="1"/>
    <col min="14618" max="14618" width="6.5703125" style="9" customWidth="1"/>
    <col min="14619" max="14619" width="5.42578125" style="9" customWidth="1"/>
    <col min="14620" max="14620" width="15.5703125" style="9" customWidth="1"/>
    <col min="14621" max="14621" width="6.28515625" style="9" customWidth="1"/>
    <col min="14622" max="14622" width="12.5703125" style="9" customWidth="1"/>
    <col min="14623" max="14623" width="5" style="9" customWidth="1"/>
    <col min="14624" max="14624" width="18.7109375" style="9" customWidth="1"/>
    <col min="14625" max="14625" width="7.42578125" style="9" customWidth="1"/>
    <col min="14626" max="14626" width="17.85546875" style="9" customWidth="1"/>
    <col min="14627" max="14627" width="5.85546875" style="9" customWidth="1"/>
    <col min="14628" max="14628" width="15.7109375" style="9" customWidth="1"/>
    <col min="14629" max="14629" width="5.7109375" style="9" customWidth="1"/>
    <col min="14630" max="14631" width="12" style="9" customWidth="1"/>
    <col min="14632" max="14632" width="1.7109375" style="9" customWidth="1"/>
    <col min="14633" max="14633" width="3.5703125" style="9" customWidth="1"/>
    <col min="14634" max="14634" width="7.28515625" style="9" customWidth="1"/>
    <col min="14635" max="14836" width="11.42578125" style="9"/>
    <col min="14837" max="14837" width="12.140625" style="9" customWidth="1"/>
    <col min="14838" max="14838" width="23" style="9" customWidth="1"/>
    <col min="14839" max="14839" width="15.42578125" style="9" customWidth="1"/>
    <col min="14840" max="14840" width="32" style="9" customWidth="1"/>
    <col min="14841" max="14841" width="24.42578125" style="9" customWidth="1"/>
    <col min="14842" max="14842" width="17" style="9" customWidth="1"/>
    <col min="14843" max="14843" width="14.5703125" style="9" customWidth="1"/>
    <col min="14844" max="14844" width="10.5703125" style="9" customWidth="1"/>
    <col min="14845" max="14846" width="9.85546875" style="9" customWidth="1"/>
    <col min="14847" max="14847" width="5.28515625" style="9" customWidth="1"/>
    <col min="14848" max="14848" width="7.28515625" style="9" customWidth="1"/>
    <col min="14849" max="14849" width="10.140625" style="9" customWidth="1"/>
    <col min="14850" max="14850" width="10" style="9" customWidth="1"/>
    <col min="14851" max="14851" width="5.140625" style="9" customWidth="1"/>
    <col min="14852" max="14852" width="31" style="9" customWidth="1"/>
    <col min="14853" max="14853" width="11.42578125" style="9" customWidth="1"/>
    <col min="14854" max="14854" width="10.7109375" style="9" customWidth="1"/>
    <col min="14855" max="14857" width="5.42578125" style="9" customWidth="1"/>
    <col min="14858" max="14858" width="9.140625" style="9" customWidth="1"/>
    <col min="14859" max="14862" width="5.42578125" style="9" customWidth="1"/>
    <col min="14863" max="14863" width="10.28515625" style="9" customWidth="1"/>
    <col min="14864" max="14864" width="21.85546875" style="9" customWidth="1"/>
    <col min="14865" max="14865" width="3" style="9" customWidth="1"/>
    <col min="14866" max="14866" width="8.28515625" style="9" customWidth="1"/>
    <col min="14867" max="14867" width="5.85546875" style="9" customWidth="1"/>
    <col min="14868" max="14868" width="13.5703125" style="9" customWidth="1"/>
    <col min="14869" max="14872" width="8" style="9" customWidth="1"/>
    <col min="14873" max="14873" width="25.140625" style="9" customWidth="1"/>
    <col min="14874" max="14874" width="6.5703125" style="9" customWidth="1"/>
    <col min="14875" max="14875" width="5.42578125" style="9" customWidth="1"/>
    <col min="14876" max="14876" width="15.5703125" style="9" customWidth="1"/>
    <col min="14877" max="14877" width="6.28515625" style="9" customWidth="1"/>
    <col min="14878" max="14878" width="12.5703125" style="9" customWidth="1"/>
    <col min="14879" max="14879" width="5" style="9" customWidth="1"/>
    <col min="14880" max="14880" width="18.7109375" style="9" customWidth="1"/>
    <col min="14881" max="14881" width="7.42578125" style="9" customWidth="1"/>
    <col min="14882" max="14882" width="17.85546875" style="9" customWidth="1"/>
    <col min="14883" max="14883" width="5.85546875" style="9" customWidth="1"/>
    <col min="14884" max="14884" width="15.7109375" style="9" customWidth="1"/>
    <col min="14885" max="14885" width="5.7109375" style="9" customWidth="1"/>
    <col min="14886" max="14887" width="12" style="9" customWidth="1"/>
    <col min="14888" max="14888" width="1.7109375" style="9" customWidth="1"/>
    <col min="14889" max="14889" width="3.5703125" style="9" customWidth="1"/>
    <col min="14890" max="14890" width="7.28515625" style="9" customWidth="1"/>
    <col min="14891" max="15092" width="11.42578125" style="9"/>
    <col min="15093" max="15093" width="12.140625" style="9" customWidth="1"/>
    <col min="15094" max="15094" width="23" style="9" customWidth="1"/>
    <col min="15095" max="15095" width="15.42578125" style="9" customWidth="1"/>
    <col min="15096" max="15096" width="32" style="9" customWidth="1"/>
    <col min="15097" max="15097" width="24.42578125" style="9" customWidth="1"/>
    <col min="15098" max="15098" width="17" style="9" customWidth="1"/>
    <col min="15099" max="15099" width="14.5703125" style="9" customWidth="1"/>
    <col min="15100" max="15100" width="10.5703125" style="9" customWidth="1"/>
    <col min="15101" max="15102" width="9.85546875" style="9" customWidth="1"/>
    <col min="15103" max="15103" width="5.28515625" style="9" customWidth="1"/>
    <col min="15104" max="15104" width="7.28515625" style="9" customWidth="1"/>
    <col min="15105" max="15105" width="10.140625" style="9" customWidth="1"/>
    <col min="15106" max="15106" width="10" style="9" customWidth="1"/>
    <col min="15107" max="15107" width="5.140625" style="9" customWidth="1"/>
    <col min="15108" max="15108" width="31" style="9" customWidth="1"/>
    <col min="15109" max="15109" width="11.42578125" style="9" customWidth="1"/>
    <col min="15110" max="15110" width="10.7109375" style="9" customWidth="1"/>
    <col min="15111" max="15113" width="5.42578125" style="9" customWidth="1"/>
    <col min="15114" max="15114" width="9.140625" style="9" customWidth="1"/>
    <col min="15115" max="15118" width="5.42578125" style="9" customWidth="1"/>
    <col min="15119" max="15119" width="10.28515625" style="9" customWidth="1"/>
    <col min="15120" max="15120" width="21.85546875" style="9" customWidth="1"/>
    <col min="15121" max="15121" width="3" style="9" customWidth="1"/>
    <col min="15122" max="15122" width="8.28515625" style="9" customWidth="1"/>
    <col min="15123" max="15123" width="5.85546875" style="9" customWidth="1"/>
    <col min="15124" max="15124" width="13.5703125" style="9" customWidth="1"/>
    <col min="15125" max="15128" width="8" style="9" customWidth="1"/>
    <col min="15129" max="15129" width="25.140625" style="9" customWidth="1"/>
    <col min="15130" max="15130" width="6.5703125" style="9" customWidth="1"/>
    <col min="15131" max="15131" width="5.42578125" style="9" customWidth="1"/>
    <col min="15132" max="15132" width="15.5703125" style="9" customWidth="1"/>
    <col min="15133" max="15133" width="6.28515625" style="9" customWidth="1"/>
    <col min="15134" max="15134" width="12.5703125" style="9" customWidth="1"/>
    <col min="15135" max="15135" width="5" style="9" customWidth="1"/>
    <col min="15136" max="15136" width="18.7109375" style="9" customWidth="1"/>
    <col min="15137" max="15137" width="7.42578125" style="9" customWidth="1"/>
    <col min="15138" max="15138" width="17.85546875" style="9" customWidth="1"/>
    <col min="15139" max="15139" width="5.85546875" style="9" customWidth="1"/>
    <col min="15140" max="15140" width="15.7109375" style="9" customWidth="1"/>
    <col min="15141" max="15141" width="5.7109375" style="9" customWidth="1"/>
    <col min="15142" max="15143" width="12" style="9" customWidth="1"/>
    <col min="15144" max="15144" width="1.7109375" style="9" customWidth="1"/>
    <col min="15145" max="15145" width="3.5703125" style="9" customWidth="1"/>
    <col min="15146" max="15146" width="7.28515625" style="9" customWidth="1"/>
    <col min="15147" max="15348" width="11.42578125" style="9"/>
    <col min="15349" max="15349" width="12.140625" style="9" customWidth="1"/>
    <col min="15350" max="15350" width="23" style="9" customWidth="1"/>
    <col min="15351" max="15351" width="15.42578125" style="9" customWidth="1"/>
    <col min="15352" max="15352" width="32" style="9" customWidth="1"/>
    <col min="15353" max="15353" width="24.42578125" style="9" customWidth="1"/>
    <col min="15354" max="15354" width="17" style="9" customWidth="1"/>
    <col min="15355" max="15355" width="14.5703125" style="9" customWidth="1"/>
    <col min="15356" max="15356" width="10.5703125" style="9" customWidth="1"/>
    <col min="15357" max="15358" width="9.85546875" style="9" customWidth="1"/>
    <col min="15359" max="15359" width="5.28515625" style="9" customWidth="1"/>
    <col min="15360" max="15360" width="7.28515625" style="9" customWidth="1"/>
    <col min="15361" max="15361" width="10.140625" style="9" customWidth="1"/>
    <col min="15362" max="15362" width="10" style="9" customWidth="1"/>
    <col min="15363" max="15363" width="5.140625" style="9" customWidth="1"/>
    <col min="15364" max="15364" width="31" style="9" customWidth="1"/>
    <col min="15365" max="15365" width="11.42578125" style="9" customWidth="1"/>
    <col min="15366" max="15366" width="10.7109375" style="9" customWidth="1"/>
    <col min="15367" max="15369" width="5.42578125" style="9" customWidth="1"/>
    <col min="15370" max="15370" width="9.140625" style="9" customWidth="1"/>
    <col min="15371" max="15374" width="5.42578125" style="9" customWidth="1"/>
    <col min="15375" max="15375" width="10.28515625" style="9" customWidth="1"/>
    <col min="15376" max="15376" width="21.85546875" style="9" customWidth="1"/>
    <col min="15377" max="15377" width="3" style="9" customWidth="1"/>
    <col min="15378" max="15378" width="8.28515625" style="9" customWidth="1"/>
    <col min="15379" max="15379" width="5.85546875" style="9" customWidth="1"/>
    <col min="15380" max="15380" width="13.5703125" style="9" customWidth="1"/>
    <col min="15381" max="15384" width="8" style="9" customWidth="1"/>
    <col min="15385" max="15385" width="25.140625" style="9" customWidth="1"/>
    <col min="15386" max="15386" width="6.5703125" style="9" customWidth="1"/>
    <col min="15387" max="15387" width="5.42578125" style="9" customWidth="1"/>
    <col min="15388" max="15388" width="15.5703125" style="9" customWidth="1"/>
    <col min="15389" max="15389" width="6.28515625" style="9" customWidth="1"/>
    <col min="15390" max="15390" width="12.5703125" style="9" customWidth="1"/>
    <col min="15391" max="15391" width="5" style="9" customWidth="1"/>
    <col min="15392" max="15392" width="18.7109375" style="9" customWidth="1"/>
    <col min="15393" max="15393" width="7.42578125" style="9" customWidth="1"/>
    <col min="15394" max="15394" width="17.85546875" style="9" customWidth="1"/>
    <col min="15395" max="15395" width="5.85546875" style="9" customWidth="1"/>
    <col min="15396" max="15396" width="15.7109375" style="9" customWidth="1"/>
    <col min="15397" max="15397" width="5.7109375" style="9" customWidth="1"/>
    <col min="15398" max="15399" width="12" style="9" customWidth="1"/>
    <col min="15400" max="15400" width="1.7109375" style="9" customWidth="1"/>
    <col min="15401" max="15401" width="3.5703125" style="9" customWidth="1"/>
    <col min="15402" max="15402" width="7.28515625" style="9" customWidth="1"/>
    <col min="15403" max="15604" width="11.42578125" style="9"/>
    <col min="15605" max="15605" width="12.140625" style="9" customWidth="1"/>
    <col min="15606" max="15606" width="23" style="9" customWidth="1"/>
    <col min="15607" max="15607" width="15.42578125" style="9" customWidth="1"/>
    <col min="15608" max="15608" width="32" style="9" customWidth="1"/>
    <col min="15609" max="15609" width="24.42578125" style="9" customWidth="1"/>
    <col min="15610" max="15610" width="17" style="9" customWidth="1"/>
    <col min="15611" max="15611" width="14.5703125" style="9" customWidth="1"/>
    <col min="15612" max="15612" width="10.5703125" style="9" customWidth="1"/>
    <col min="15613" max="15614" width="9.85546875" style="9" customWidth="1"/>
    <col min="15615" max="15615" width="5.28515625" style="9" customWidth="1"/>
    <col min="15616" max="15616" width="7.28515625" style="9" customWidth="1"/>
    <col min="15617" max="15617" width="10.140625" style="9" customWidth="1"/>
    <col min="15618" max="15618" width="10" style="9" customWidth="1"/>
    <col min="15619" max="15619" width="5.140625" style="9" customWidth="1"/>
    <col min="15620" max="15620" width="31" style="9" customWidth="1"/>
    <col min="15621" max="15621" width="11.42578125" style="9" customWidth="1"/>
    <col min="15622" max="15622" width="10.7109375" style="9" customWidth="1"/>
    <col min="15623" max="15625" width="5.42578125" style="9" customWidth="1"/>
    <col min="15626" max="15626" width="9.140625" style="9" customWidth="1"/>
    <col min="15627" max="15630" width="5.42578125" style="9" customWidth="1"/>
    <col min="15631" max="15631" width="10.28515625" style="9" customWidth="1"/>
    <col min="15632" max="15632" width="21.85546875" style="9" customWidth="1"/>
    <col min="15633" max="15633" width="3" style="9" customWidth="1"/>
    <col min="15634" max="15634" width="8.28515625" style="9" customWidth="1"/>
    <col min="15635" max="15635" width="5.85546875" style="9" customWidth="1"/>
    <col min="15636" max="15636" width="13.5703125" style="9" customWidth="1"/>
    <col min="15637" max="15640" width="8" style="9" customWidth="1"/>
    <col min="15641" max="15641" width="25.140625" style="9" customWidth="1"/>
    <col min="15642" max="15642" width="6.5703125" style="9" customWidth="1"/>
    <col min="15643" max="15643" width="5.42578125" style="9" customWidth="1"/>
    <col min="15644" max="15644" width="15.5703125" style="9" customWidth="1"/>
    <col min="15645" max="15645" width="6.28515625" style="9" customWidth="1"/>
    <col min="15646" max="15646" width="12.5703125" style="9" customWidth="1"/>
    <col min="15647" max="15647" width="5" style="9" customWidth="1"/>
    <col min="15648" max="15648" width="18.7109375" style="9" customWidth="1"/>
    <col min="15649" max="15649" width="7.42578125" style="9" customWidth="1"/>
    <col min="15650" max="15650" width="17.85546875" style="9" customWidth="1"/>
    <col min="15651" max="15651" width="5.85546875" style="9" customWidth="1"/>
    <col min="15652" max="15652" width="15.7109375" style="9" customWidth="1"/>
    <col min="15653" max="15653" width="5.7109375" style="9" customWidth="1"/>
    <col min="15654" max="15655" width="12" style="9" customWidth="1"/>
    <col min="15656" max="15656" width="1.7109375" style="9" customWidth="1"/>
    <col min="15657" max="15657" width="3.5703125" style="9" customWidth="1"/>
    <col min="15658" max="15658" width="7.28515625" style="9" customWidth="1"/>
    <col min="15659" max="15860" width="11.42578125" style="9"/>
    <col min="15861" max="15861" width="12.140625" style="9" customWidth="1"/>
    <col min="15862" max="15862" width="23" style="9" customWidth="1"/>
    <col min="15863" max="15863" width="15.42578125" style="9" customWidth="1"/>
    <col min="15864" max="15864" width="32" style="9" customWidth="1"/>
    <col min="15865" max="15865" width="24.42578125" style="9" customWidth="1"/>
    <col min="15866" max="15866" width="17" style="9" customWidth="1"/>
    <col min="15867" max="15867" width="14.5703125" style="9" customWidth="1"/>
    <col min="15868" max="15868" width="10.5703125" style="9" customWidth="1"/>
    <col min="15869" max="15870" width="9.85546875" style="9" customWidth="1"/>
    <col min="15871" max="15871" width="5.28515625" style="9" customWidth="1"/>
    <col min="15872" max="15872" width="7.28515625" style="9" customWidth="1"/>
    <col min="15873" max="15873" width="10.140625" style="9" customWidth="1"/>
    <col min="15874" max="15874" width="10" style="9" customWidth="1"/>
    <col min="15875" max="15875" width="5.140625" style="9" customWidth="1"/>
    <col min="15876" max="15876" width="31" style="9" customWidth="1"/>
    <col min="15877" max="15877" width="11.42578125" style="9" customWidth="1"/>
    <col min="15878" max="15878" width="10.7109375" style="9" customWidth="1"/>
    <col min="15879" max="15881" width="5.42578125" style="9" customWidth="1"/>
    <col min="15882" max="15882" width="9.140625" style="9" customWidth="1"/>
    <col min="15883" max="15886" width="5.42578125" style="9" customWidth="1"/>
    <col min="15887" max="15887" width="10.28515625" style="9" customWidth="1"/>
    <col min="15888" max="15888" width="21.85546875" style="9" customWidth="1"/>
    <col min="15889" max="15889" width="3" style="9" customWidth="1"/>
    <col min="15890" max="15890" width="8.28515625" style="9" customWidth="1"/>
    <col min="15891" max="15891" width="5.85546875" style="9" customWidth="1"/>
    <col min="15892" max="15892" width="13.5703125" style="9" customWidth="1"/>
    <col min="15893" max="15896" width="8" style="9" customWidth="1"/>
    <col min="15897" max="15897" width="25.140625" style="9" customWidth="1"/>
    <col min="15898" max="15898" width="6.5703125" style="9" customWidth="1"/>
    <col min="15899" max="15899" width="5.42578125" style="9" customWidth="1"/>
    <col min="15900" max="15900" width="15.5703125" style="9" customWidth="1"/>
    <col min="15901" max="15901" width="6.28515625" style="9" customWidth="1"/>
    <col min="15902" max="15902" width="12.5703125" style="9" customWidth="1"/>
    <col min="15903" max="15903" width="5" style="9" customWidth="1"/>
    <col min="15904" max="15904" width="18.7109375" style="9" customWidth="1"/>
    <col min="15905" max="15905" width="7.42578125" style="9" customWidth="1"/>
    <col min="15906" max="15906" width="17.85546875" style="9" customWidth="1"/>
    <col min="15907" max="15907" width="5.85546875" style="9" customWidth="1"/>
    <col min="15908" max="15908" width="15.7109375" style="9" customWidth="1"/>
    <col min="15909" max="15909" width="5.7109375" style="9" customWidth="1"/>
    <col min="15910" max="15911" width="12" style="9" customWidth="1"/>
    <col min="15912" max="15912" width="1.7109375" style="9" customWidth="1"/>
    <col min="15913" max="15913" width="3.5703125" style="9" customWidth="1"/>
    <col min="15914" max="15914" width="7.28515625" style="9" customWidth="1"/>
    <col min="15915" max="16116" width="11.42578125" style="9"/>
    <col min="16117" max="16117" width="12.140625" style="9" customWidth="1"/>
    <col min="16118" max="16118" width="23" style="9" customWidth="1"/>
    <col min="16119" max="16119" width="15.42578125" style="9" customWidth="1"/>
    <col min="16120" max="16120" width="32" style="9" customWidth="1"/>
    <col min="16121" max="16121" width="24.42578125" style="9" customWidth="1"/>
    <col min="16122" max="16122" width="17" style="9" customWidth="1"/>
    <col min="16123" max="16123" width="14.5703125" style="9" customWidth="1"/>
    <col min="16124" max="16124" width="10.5703125" style="9" customWidth="1"/>
    <col min="16125" max="16126" width="9.85546875" style="9" customWidth="1"/>
    <col min="16127" max="16127" width="5.28515625" style="9" customWidth="1"/>
    <col min="16128" max="16128" width="7.28515625" style="9" customWidth="1"/>
    <col min="16129" max="16129" width="10.140625" style="9" customWidth="1"/>
    <col min="16130" max="16130" width="10" style="9" customWidth="1"/>
    <col min="16131" max="16131" width="5.140625" style="9" customWidth="1"/>
    <col min="16132" max="16132" width="31" style="9" customWidth="1"/>
    <col min="16133" max="16133" width="11.42578125" style="9" customWidth="1"/>
    <col min="16134" max="16134" width="10.7109375" style="9" customWidth="1"/>
    <col min="16135" max="16137" width="5.42578125" style="9" customWidth="1"/>
    <col min="16138" max="16138" width="9.140625" style="9" customWidth="1"/>
    <col min="16139" max="16142" width="5.42578125" style="9" customWidth="1"/>
    <col min="16143" max="16143" width="10.28515625" style="9" customWidth="1"/>
    <col min="16144" max="16144" width="21.85546875" style="9" customWidth="1"/>
    <col min="16145" max="16145" width="3" style="9" customWidth="1"/>
    <col min="16146" max="16146" width="8.28515625" style="9" customWidth="1"/>
    <col min="16147" max="16147" width="5.85546875" style="9" customWidth="1"/>
    <col min="16148" max="16148" width="13.5703125" style="9" customWidth="1"/>
    <col min="16149" max="16152" width="8" style="9" customWidth="1"/>
    <col min="16153" max="16153" width="25.140625" style="9" customWidth="1"/>
    <col min="16154" max="16154" width="6.5703125" style="9" customWidth="1"/>
    <col min="16155" max="16155" width="5.42578125" style="9" customWidth="1"/>
    <col min="16156" max="16156" width="15.5703125" style="9" customWidth="1"/>
    <col min="16157" max="16157" width="6.28515625" style="9" customWidth="1"/>
    <col min="16158" max="16158" width="12.5703125" style="9" customWidth="1"/>
    <col min="16159" max="16159" width="5" style="9" customWidth="1"/>
    <col min="16160" max="16160" width="18.7109375" style="9" customWidth="1"/>
    <col min="16161" max="16161" width="7.42578125" style="9" customWidth="1"/>
    <col min="16162" max="16162" width="17.85546875" style="9" customWidth="1"/>
    <col min="16163" max="16163" width="5.85546875" style="9" customWidth="1"/>
    <col min="16164" max="16164" width="15.7109375" style="9" customWidth="1"/>
    <col min="16165" max="16165" width="5.7109375" style="9" customWidth="1"/>
    <col min="16166" max="16167" width="12" style="9" customWidth="1"/>
    <col min="16168" max="16168" width="1.7109375" style="9" customWidth="1"/>
    <col min="16169" max="16169" width="3.5703125" style="9" customWidth="1"/>
    <col min="16170" max="16170" width="7.28515625" style="9" customWidth="1"/>
    <col min="16171" max="16384" width="11.42578125" style="9"/>
  </cols>
  <sheetData>
    <row r="1" spans="1:31" x14ac:dyDescent="0.2">
      <c r="B1" s="8" t="s">
        <v>24</v>
      </c>
      <c r="C1" s="8" t="s">
        <v>25</v>
      </c>
      <c r="D1" s="8"/>
      <c r="E1" s="8" t="s">
        <v>26</v>
      </c>
    </row>
    <row r="4" spans="1:31" x14ac:dyDescent="0.2">
      <c r="B4" s="9"/>
      <c r="E4" s="9"/>
    </row>
    <row r="5" spans="1:31" ht="20.25" x14ac:dyDescent="0.3">
      <c r="D5" s="10" t="s">
        <v>27</v>
      </c>
    </row>
    <row r="8" spans="1:31" x14ac:dyDescent="0.2">
      <c r="B8" s="7" t="s">
        <v>28</v>
      </c>
    </row>
    <row r="10" spans="1:31" s="18" customFormat="1" ht="21.75" customHeight="1" x14ac:dyDescent="0.2">
      <c r="A10" s="11" t="s">
        <v>29</v>
      </c>
      <c r="B10" s="12" t="s">
        <v>30</v>
      </c>
      <c r="C10" s="12" t="s">
        <v>31</v>
      </c>
      <c r="D10" s="12" t="s">
        <v>32</v>
      </c>
      <c r="E10" s="12" t="s">
        <v>33</v>
      </c>
      <c r="F10" s="12" t="s">
        <v>34</v>
      </c>
      <c r="G10" s="12" t="s">
        <v>35</v>
      </c>
      <c r="H10" s="12" t="s">
        <v>36</v>
      </c>
      <c r="I10" s="13" t="s">
        <v>37</v>
      </c>
      <c r="J10" s="13" t="s">
        <v>38</v>
      </c>
      <c r="K10" s="13" t="s">
        <v>39</v>
      </c>
      <c r="L10" s="13" t="s">
        <v>40</v>
      </c>
      <c r="M10" s="14" t="s">
        <v>41</v>
      </c>
      <c r="N10" s="14" t="s">
        <v>42</v>
      </c>
      <c r="O10" s="15" t="s">
        <v>43</v>
      </c>
      <c r="P10" s="15" t="s">
        <v>44</v>
      </c>
      <c r="Q10" s="15" t="s">
        <v>45</v>
      </c>
      <c r="R10" s="16"/>
      <c r="S10" s="9"/>
      <c r="T10" s="9"/>
      <c r="U10" s="9"/>
      <c r="V10" s="9"/>
      <c r="W10" s="16"/>
      <c r="X10" s="16"/>
      <c r="Y10" s="17"/>
    </row>
    <row r="11" spans="1:31" s="26" customFormat="1" ht="21.75" customHeight="1" x14ac:dyDescent="0.2">
      <c r="A11" s="19" t="s">
        <v>46</v>
      </c>
      <c r="B11" s="20"/>
      <c r="C11" s="20"/>
      <c r="D11" s="20"/>
      <c r="E11" s="20"/>
      <c r="F11" s="20"/>
      <c r="G11" s="20"/>
      <c r="H11" s="20"/>
      <c r="I11" s="21"/>
      <c r="J11" s="21"/>
      <c r="K11" s="21"/>
      <c r="L11" s="21"/>
      <c r="M11" s="22"/>
      <c r="N11" s="22"/>
      <c r="O11" s="23"/>
      <c r="P11" s="24"/>
      <c r="Q11" s="24"/>
      <c r="R11" s="25"/>
      <c r="W11" s="25"/>
      <c r="X11" s="25"/>
      <c r="Y11" s="27"/>
    </row>
    <row r="12" spans="1:31" s="17" customFormat="1" ht="12.75" customHeight="1" x14ac:dyDescent="0.2">
      <c r="A12" s="28">
        <v>43007</v>
      </c>
      <c r="B12" s="29" t="s">
        <v>47</v>
      </c>
      <c r="C12" s="30" t="s">
        <v>48</v>
      </c>
      <c r="D12" s="31" t="s">
        <v>49</v>
      </c>
      <c r="E12" s="29" t="s">
        <v>50</v>
      </c>
      <c r="F12" s="29" t="s">
        <v>51</v>
      </c>
      <c r="G12" s="29" t="s">
        <v>52</v>
      </c>
      <c r="H12" s="29"/>
      <c r="I12" s="32">
        <v>43024</v>
      </c>
      <c r="J12" s="32"/>
      <c r="K12" s="29"/>
      <c r="L12" s="29" t="s">
        <v>53</v>
      </c>
      <c r="M12" s="29">
        <v>850</v>
      </c>
      <c r="N12" s="29">
        <v>100</v>
      </c>
      <c r="O12" s="33">
        <f>M12-N12</f>
        <v>750</v>
      </c>
      <c r="P12" s="29"/>
      <c r="Q12" s="29"/>
      <c r="T12" s="9"/>
      <c r="U12" s="9"/>
      <c r="V12" s="9"/>
      <c r="W12" s="9"/>
      <c r="Y12" s="34"/>
      <c r="Z12" s="34"/>
      <c r="AA12" s="34"/>
      <c r="AC12" s="35"/>
      <c r="AD12" s="35"/>
      <c r="AE12" s="35"/>
    </row>
    <row r="13" spans="1:31" s="17" customFormat="1" ht="12.75" customHeight="1" x14ac:dyDescent="0.2">
      <c r="A13" s="36">
        <v>43018</v>
      </c>
      <c r="B13" s="37" t="s">
        <v>54</v>
      </c>
      <c r="C13" s="38" t="s">
        <v>55</v>
      </c>
      <c r="D13" s="39" t="s">
        <v>56</v>
      </c>
      <c r="E13" s="40" t="s">
        <v>57</v>
      </c>
      <c r="F13" s="37" t="s">
        <v>58</v>
      </c>
      <c r="G13" s="37" t="s">
        <v>59</v>
      </c>
      <c r="H13" s="37"/>
      <c r="I13" s="41">
        <v>43028</v>
      </c>
      <c r="J13" s="41"/>
      <c r="K13" s="37"/>
      <c r="L13" s="37" t="s">
        <v>60</v>
      </c>
      <c r="M13" s="37">
        <v>350</v>
      </c>
      <c r="N13" s="37">
        <v>200</v>
      </c>
      <c r="O13" s="42">
        <f t="shared" ref="O13:O26" si="0">M13-N13</f>
        <v>150</v>
      </c>
      <c r="P13" s="37"/>
      <c r="Q13" s="37"/>
      <c r="T13" s="9"/>
      <c r="U13" s="9"/>
      <c r="V13" s="9"/>
      <c r="W13" s="9"/>
      <c r="Y13" s="34"/>
      <c r="Z13" s="34"/>
      <c r="AA13" s="34"/>
      <c r="AC13" s="35"/>
      <c r="AD13" s="35"/>
      <c r="AE13" s="35"/>
    </row>
    <row r="14" spans="1:31" s="17" customFormat="1" ht="12.75" customHeight="1" x14ac:dyDescent="0.2">
      <c r="A14" s="43">
        <v>43012</v>
      </c>
      <c r="B14" s="44" t="s">
        <v>61</v>
      </c>
      <c r="C14" s="45" t="s">
        <v>62</v>
      </c>
      <c r="D14" s="46" t="s">
        <v>63</v>
      </c>
      <c r="E14" s="47" t="s">
        <v>64</v>
      </c>
      <c r="F14" s="44" t="s">
        <v>65</v>
      </c>
      <c r="G14" s="44" t="s">
        <v>66</v>
      </c>
      <c r="H14" s="44"/>
      <c r="I14" s="48">
        <v>43026</v>
      </c>
      <c r="J14" s="48"/>
      <c r="K14" s="44"/>
      <c r="L14" s="44" t="s">
        <v>67</v>
      </c>
      <c r="M14" s="44">
        <v>300</v>
      </c>
      <c r="N14" s="44">
        <v>150</v>
      </c>
      <c r="O14" s="49">
        <f t="shared" si="0"/>
        <v>150</v>
      </c>
      <c r="P14" s="44"/>
      <c r="Q14" s="44"/>
      <c r="T14" s="9"/>
      <c r="U14" s="9"/>
      <c r="V14" s="9"/>
      <c r="W14" s="9"/>
      <c r="Y14" s="34"/>
      <c r="Z14" s="34"/>
      <c r="AA14" s="34"/>
      <c r="AC14" s="35"/>
      <c r="AD14" s="35"/>
      <c r="AE14" s="35"/>
    </row>
    <row r="15" spans="1:31" s="17" customFormat="1" ht="14.25" customHeight="1" x14ac:dyDescent="0.2">
      <c r="A15" s="50">
        <v>43011</v>
      </c>
      <c r="B15" s="51" t="s">
        <v>68</v>
      </c>
      <c r="C15" s="52" t="s">
        <v>69</v>
      </c>
      <c r="D15" s="53"/>
      <c r="E15" s="51" t="s">
        <v>70</v>
      </c>
      <c r="F15" s="54" t="s">
        <v>71</v>
      </c>
      <c r="G15" s="51" t="s">
        <v>72</v>
      </c>
      <c r="H15" s="51"/>
      <c r="I15" s="55" t="s">
        <v>73</v>
      </c>
      <c r="J15" s="55"/>
      <c r="K15" s="51"/>
      <c r="L15" s="54" t="s">
        <v>74</v>
      </c>
      <c r="M15" s="56">
        <v>150</v>
      </c>
      <c r="N15" s="51">
        <v>60</v>
      </c>
      <c r="O15" s="57">
        <f t="shared" si="0"/>
        <v>90</v>
      </c>
      <c r="P15" s="51"/>
      <c r="Q15" s="51"/>
      <c r="T15" s="9"/>
      <c r="U15" s="9"/>
      <c r="V15" s="9"/>
      <c r="W15" s="9"/>
      <c r="Y15" s="34"/>
      <c r="Z15" s="34"/>
      <c r="AA15" s="34"/>
      <c r="AC15" s="35"/>
      <c r="AD15" s="35"/>
      <c r="AE15" s="35"/>
    </row>
    <row r="16" spans="1:31" s="17" customFormat="1" ht="12.75" customHeight="1" x14ac:dyDescent="0.2">
      <c r="A16" s="50">
        <v>43006</v>
      </c>
      <c r="B16" s="51" t="s">
        <v>75</v>
      </c>
      <c r="C16" s="52" t="s">
        <v>76</v>
      </c>
      <c r="D16" s="53" t="s">
        <v>77</v>
      </c>
      <c r="E16" s="51" t="s">
        <v>78</v>
      </c>
      <c r="F16" s="51" t="s">
        <v>79</v>
      </c>
      <c r="G16" s="51" t="s">
        <v>80</v>
      </c>
      <c r="H16" s="51"/>
      <c r="I16" s="55" t="s">
        <v>73</v>
      </c>
      <c r="J16" s="55"/>
      <c r="K16" s="51"/>
      <c r="L16" s="51" t="s">
        <v>81</v>
      </c>
      <c r="M16" s="56">
        <v>200</v>
      </c>
      <c r="N16" s="51"/>
      <c r="O16" s="57">
        <f t="shared" si="0"/>
        <v>200</v>
      </c>
      <c r="P16" s="51"/>
      <c r="Q16" s="51"/>
      <c r="T16" s="9"/>
      <c r="U16" s="9"/>
      <c r="V16" s="9"/>
      <c r="W16" s="9"/>
      <c r="Y16" s="34"/>
      <c r="Z16" s="34"/>
      <c r="AA16" s="34"/>
      <c r="AC16" s="35"/>
      <c r="AD16" s="35"/>
      <c r="AE16" s="35"/>
    </row>
    <row r="17" spans="1:17" x14ac:dyDescent="0.2">
      <c r="A17" s="50">
        <v>43007</v>
      </c>
      <c r="B17" s="51" t="s">
        <v>75</v>
      </c>
      <c r="C17" s="52" t="s">
        <v>82</v>
      </c>
      <c r="D17" s="53" t="s">
        <v>77</v>
      </c>
      <c r="E17" s="51" t="s">
        <v>78</v>
      </c>
      <c r="F17" s="51" t="s">
        <v>79</v>
      </c>
      <c r="G17" s="51" t="s">
        <v>80</v>
      </c>
      <c r="H17" s="51"/>
      <c r="I17" s="55" t="s">
        <v>73</v>
      </c>
      <c r="J17" s="55"/>
      <c r="K17" s="51"/>
      <c r="L17" s="51" t="s">
        <v>81</v>
      </c>
      <c r="M17" s="56">
        <v>201</v>
      </c>
      <c r="N17" s="51"/>
      <c r="O17" s="57">
        <f t="shared" si="0"/>
        <v>201</v>
      </c>
      <c r="P17" s="51"/>
      <c r="Q17" s="51"/>
    </row>
    <row r="18" spans="1:17" x14ac:dyDescent="0.2">
      <c r="A18" s="50">
        <v>43008</v>
      </c>
      <c r="B18" s="51" t="s">
        <v>75</v>
      </c>
      <c r="C18" s="52" t="s">
        <v>83</v>
      </c>
      <c r="D18" s="53" t="s">
        <v>77</v>
      </c>
      <c r="E18" s="51" t="s">
        <v>78</v>
      </c>
      <c r="F18" s="51" t="s">
        <v>79</v>
      </c>
      <c r="G18" s="51" t="s">
        <v>80</v>
      </c>
      <c r="H18" s="51"/>
      <c r="I18" s="55" t="s">
        <v>73</v>
      </c>
      <c r="J18" s="55"/>
      <c r="K18" s="51"/>
      <c r="L18" s="51" t="s">
        <v>81</v>
      </c>
      <c r="M18" s="56">
        <v>202</v>
      </c>
      <c r="N18" s="51"/>
      <c r="O18" s="57">
        <f t="shared" si="0"/>
        <v>202</v>
      </c>
      <c r="P18" s="51"/>
      <c r="Q18" s="51"/>
    </row>
    <row r="19" spans="1:17" x14ac:dyDescent="0.2">
      <c r="A19" s="50">
        <v>43009</v>
      </c>
      <c r="B19" s="51" t="s">
        <v>75</v>
      </c>
      <c r="C19" s="52" t="s">
        <v>84</v>
      </c>
      <c r="D19" s="53" t="s">
        <v>77</v>
      </c>
      <c r="E19" s="51" t="s">
        <v>78</v>
      </c>
      <c r="F19" s="51" t="s">
        <v>79</v>
      </c>
      <c r="G19" s="51" t="s">
        <v>80</v>
      </c>
      <c r="H19" s="51"/>
      <c r="I19" s="55" t="s">
        <v>73</v>
      </c>
      <c r="J19" s="55"/>
      <c r="K19" s="51"/>
      <c r="L19" s="51" t="s">
        <v>81</v>
      </c>
      <c r="M19" s="56">
        <v>203</v>
      </c>
      <c r="N19" s="51"/>
      <c r="O19" s="57">
        <f t="shared" si="0"/>
        <v>203</v>
      </c>
      <c r="P19" s="51"/>
      <c r="Q19" s="51"/>
    </row>
    <row r="20" spans="1:17" x14ac:dyDescent="0.2">
      <c r="A20" s="50">
        <v>43010</v>
      </c>
      <c r="B20" s="51" t="s">
        <v>75</v>
      </c>
      <c r="C20" s="52" t="s">
        <v>85</v>
      </c>
      <c r="D20" s="53" t="s">
        <v>77</v>
      </c>
      <c r="E20" s="51" t="s">
        <v>78</v>
      </c>
      <c r="F20" s="51" t="s">
        <v>79</v>
      </c>
      <c r="G20" s="51" t="s">
        <v>80</v>
      </c>
      <c r="H20" s="51"/>
      <c r="I20" s="55" t="s">
        <v>73</v>
      </c>
      <c r="J20" s="55"/>
      <c r="K20" s="51"/>
      <c r="L20" s="51" t="s">
        <v>81</v>
      </c>
      <c r="M20" s="56">
        <v>204</v>
      </c>
      <c r="N20" s="51"/>
      <c r="O20" s="57">
        <f t="shared" si="0"/>
        <v>204</v>
      </c>
      <c r="P20" s="51"/>
      <c r="Q20" s="51"/>
    </row>
    <row r="21" spans="1:17" x14ac:dyDescent="0.2">
      <c r="A21" s="50">
        <v>43011</v>
      </c>
      <c r="B21" s="51" t="s">
        <v>75</v>
      </c>
      <c r="C21" s="52" t="s">
        <v>86</v>
      </c>
      <c r="D21" s="53" t="s">
        <v>77</v>
      </c>
      <c r="E21" s="51" t="s">
        <v>78</v>
      </c>
      <c r="F21" s="51" t="s">
        <v>79</v>
      </c>
      <c r="G21" s="51" t="s">
        <v>80</v>
      </c>
      <c r="H21" s="51"/>
      <c r="I21" s="55" t="s">
        <v>73</v>
      </c>
      <c r="J21" s="55"/>
      <c r="K21" s="51"/>
      <c r="L21" s="51" t="s">
        <v>81</v>
      </c>
      <c r="M21" s="56">
        <v>205</v>
      </c>
      <c r="N21" s="51"/>
      <c r="O21" s="57">
        <f t="shared" si="0"/>
        <v>205</v>
      </c>
      <c r="P21" s="51"/>
      <c r="Q21" s="51"/>
    </row>
    <row r="22" spans="1:17" x14ac:dyDescent="0.2">
      <c r="A22" s="50">
        <v>43012</v>
      </c>
      <c r="B22" s="51" t="s">
        <v>75</v>
      </c>
      <c r="C22" s="52" t="s">
        <v>87</v>
      </c>
      <c r="D22" s="53" t="s">
        <v>77</v>
      </c>
      <c r="E22" s="51" t="s">
        <v>78</v>
      </c>
      <c r="F22" s="51" t="s">
        <v>79</v>
      </c>
      <c r="G22" s="51" t="s">
        <v>80</v>
      </c>
      <c r="H22" s="51"/>
      <c r="I22" s="55" t="s">
        <v>73</v>
      </c>
      <c r="J22" s="55"/>
      <c r="K22" s="51"/>
      <c r="L22" s="51" t="s">
        <v>81</v>
      </c>
      <c r="M22" s="56">
        <v>206</v>
      </c>
      <c r="N22" s="51"/>
      <c r="O22" s="57">
        <f t="shared" si="0"/>
        <v>206</v>
      </c>
      <c r="P22" s="51"/>
      <c r="Q22" s="51"/>
    </row>
    <row r="23" spans="1:17" x14ac:dyDescent="0.2">
      <c r="A23" s="50">
        <v>43013</v>
      </c>
      <c r="B23" s="51" t="s">
        <v>75</v>
      </c>
      <c r="C23" s="52" t="s">
        <v>88</v>
      </c>
      <c r="D23" s="53" t="s">
        <v>77</v>
      </c>
      <c r="E23" s="51" t="s">
        <v>78</v>
      </c>
      <c r="F23" s="51" t="s">
        <v>79</v>
      </c>
      <c r="G23" s="51" t="s">
        <v>80</v>
      </c>
      <c r="H23" s="51"/>
      <c r="I23" s="55" t="s">
        <v>73</v>
      </c>
      <c r="J23" s="55"/>
      <c r="K23" s="51"/>
      <c r="L23" s="51" t="s">
        <v>81</v>
      </c>
      <c r="M23" s="56">
        <v>207</v>
      </c>
      <c r="N23" s="51"/>
      <c r="O23" s="57">
        <f t="shared" si="0"/>
        <v>207</v>
      </c>
      <c r="P23" s="51"/>
      <c r="Q23" s="51"/>
    </row>
    <row r="24" spans="1:17" x14ac:dyDescent="0.2">
      <c r="A24" s="50">
        <v>43014</v>
      </c>
      <c r="B24" s="51" t="s">
        <v>75</v>
      </c>
      <c r="C24" s="52" t="s">
        <v>89</v>
      </c>
      <c r="D24" s="53" t="s">
        <v>77</v>
      </c>
      <c r="E24" s="51" t="s">
        <v>78</v>
      </c>
      <c r="F24" s="51" t="s">
        <v>79</v>
      </c>
      <c r="G24" s="51" t="s">
        <v>80</v>
      </c>
      <c r="H24" s="51"/>
      <c r="I24" s="55" t="s">
        <v>73</v>
      </c>
      <c r="J24" s="55"/>
      <c r="K24" s="51"/>
      <c r="L24" s="51" t="s">
        <v>81</v>
      </c>
      <c r="M24" s="56">
        <v>208</v>
      </c>
      <c r="N24" s="51"/>
      <c r="O24" s="57">
        <f t="shared" si="0"/>
        <v>208</v>
      </c>
      <c r="P24" s="51"/>
      <c r="Q24" s="51"/>
    </row>
    <row r="25" spans="1:17" x14ac:dyDescent="0.2">
      <c r="A25" s="50">
        <v>43015</v>
      </c>
      <c r="B25" s="51" t="s">
        <v>75</v>
      </c>
      <c r="C25" s="52" t="s">
        <v>90</v>
      </c>
      <c r="D25" s="53" t="s">
        <v>77</v>
      </c>
      <c r="E25" s="51" t="s">
        <v>78</v>
      </c>
      <c r="F25" s="51" t="s">
        <v>79</v>
      </c>
      <c r="G25" s="51" t="s">
        <v>80</v>
      </c>
      <c r="H25" s="51"/>
      <c r="I25" s="55" t="s">
        <v>73</v>
      </c>
      <c r="J25" s="55"/>
      <c r="K25" s="51"/>
      <c r="L25" s="51" t="s">
        <v>81</v>
      </c>
      <c r="M25" s="56">
        <v>209</v>
      </c>
      <c r="N25" s="51"/>
      <c r="O25" s="57">
        <f t="shared" si="0"/>
        <v>209</v>
      </c>
      <c r="P25" s="51"/>
      <c r="Q25" s="51"/>
    </row>
    <row r="26" spans="1:17" x14ac:dyDescent="0.2">
      <c r="A26" s="50">
        <v>43016</v>
      </c>
      <c r="B26" s="51" t="s">
        <v>75</v>
      </c>
      <c r="C26" s="52" t="s">
        <v>91</v>
      </c>
      <c r="D26" s="53" t="s">
        <v>77</v>
      </c>
      <c r="E26" s="51" t="s">
        <v>78</v>
      </c>
      <c r="F26" s="51" t="s">
        <v>79</v>
      </c>
      <c r="G26" s="51" t="s">
        <v>80</v>
      </c>
      <c r="H26" s="51"/>
      <c r="I26" s="55" t="s">
        <v>73</v>
      </c>
      <c r="J26" s="55"/>
      <c r="K26" s="51"/>
      <c r="L26" s="51" t="s">
        <v>81</v>
      </c>
      <c r="M26" s="56">
        <v>210</v>
      </c>
      <c r="N26" s="51"/>
      <c r="O26" s="57">
        <f t="shared" si="0"/>
        <v>210</v>
      </c>
      <c r="P26" s="51"/>
      <c r="Q26" s="51"/>
    </row>
  </sheetData>
  <hyperlinks>
    <hyperlink ref="D12" r:id="rId1"/>
    <hyperlink ref="D16" r:id="rId2"/>
    <hyperlink ref="D17" r:id="rId3"/>
    <hyperlink ref="D18" r:id="rId4"/>
    <hyperlink ref="D19" r:id="rId5"/>
    <hyperlink ref="D20" r:id="rId6"/>
    <hyperlink ref="D21" r:id="rId7"/>
    <hyperlink ref="D22" r:id="rId8"/>
    <hyperlink ref="D23" r:id="rId9"/>
    <hyperlink ref="D24" r:id="rId10"/>
    <hyperlink ref="D25" r:id="rId11"/>
    <hyperlink ref="D26" r:id="rId12"/>
  </hyperlinks>
  <pageMargins left="0.7" right="0.7" top="0.75" bottom="0.75" header="0.3" footer="0.3"/>
  <drawing r:id="rId13"/>
  <extLst>
    <ext xmlns:x14="http://schemas.microsoft.com/office/spreadsheetml/2009/9/main" uri="{CCE6A557-97BC-4b89-ADB6-D9C93CAAB3DF}">
      <x14:dataValidations xmlns:xm="http://schemas.microsoft.com/office/excel/2006/main" count="1">
        <x14:dataValidation type="list" allowBlank="1" showInputMessage="1" showErrorMessage="1">
          <x14:formula1>
            <xm:f>$AK$10:$AK$10</xm:f>
          </x14:formula1>
          <xm:sqref>WVG982916:WVG982920 WLK982916:WLK982920 WBO982916:WBO982920 VRS982916:VRS982920 VHW982916:VHW982920 UYA982916:UYA982920 UOE982916:UOE982920 UEI982916:UEI982920 TUM982916:TUM982920 TKQ982916:TKQ982920 TAU982916:TAU982920 SQY982916:SQY982920 SHC982916:SHC982920 RXG982916:RXG982920 RNK982916:RNK982920 RDO982916:RDO982920 QTS982916:QTS982920 QJW982916:QJW982920 QAA982916:QAA982920 PQE982916:PQE982920 PGI982916:PGI982920 OWM982916:OWM982920 OMQ982916:OMQ982920 OCU982916:OCU982920 NSY982916:NSY982920 NJC982916:NJC982920 MZG982916:MZG982920 MPK982916:MPK982920 MFO982916:MFO982920 LVS982916:LVS982920 LLW982916:LLW982920 LCA982916:LCA982920 KSE982916:KSE982920 KII982916:KII982920 JYM982916:JYM982920 JOQ982916:JOQ982920 JEU982916:JEU982920 IUY982916:IUY982920 ILC982916:ILC982920 IBG982916:IBG982920 HRK982916:HRK982920 HHO982916:HHO982920 GXS982916:GXS982920 GNW982916:GNW982920 GEA982916:GEA982920 FUE982916:FUE982920 FKI982916:FKI982920 FAM982916:FAM982920 EQQ982916:EQQ982920 EGU982916:EGU982920 DWY982916:DWY982920 DNC982916:DNC982920 DDG982916:DDG982920 CTK982916:CTK982920 CJO982916:CJO982920 BZS982916:BZS982920 BPW982916:BPW982920 BGA982916:BGA982920 AWE982916:AWE982920 AMI982916:AMI982920 ACM982916:ACM982920 SQ982916:SQ982920 IU982916:IU982920 J982916:J982920 WVG917380:WVG917384 WLK917380:WLK917384 WBO917380:WBO917384 VRS917380:VRS917384 VHW917380:VHW917384 UYA917380:UYA917384 UOE917380:UOE917384 UEI917380:UEI917384 TUM917380:TUM917384 TKQ917380:TKQ917384 TAU917380:TAU917384 SQY917380:SQY917384 SHC917380:SHC917384 RXG917380:RXG917384 RNK917380:RNK917384 RDO917380:RDO917384 QTS917380:QTS917384 QJW917380:QJW917384 QAA917380:QAA917384 PQE917380:PQE917384 PGI917380:PGI917384 OWM917380:OWM917384 OMQ917380:OMQ917384 OCU917380:OCU917384 NSY917380:NSY917384 NJC917380:NJC917384 MZG917380:MZG917384 MPK917380:MPK917384 MFO917380:MFO917384 LVS917380:LVS917384 LLW917380:LLW917384 LCA917380:LCA917384 KSE917380:KSE917384 KII917380:KII917384 JYM917380:JYM917384 JOQ917380:JOQ917384 JEU917380:JEU917384 IUY917380:IUY917384 ILC917380:ILC917384 IBG917380:IBG917384 HRK917380:HRK917384 HHO917380:HHO917384 GXS917380:GXS917384 GNW917380:GNW917384 GEA917380:GEA917384 FUE917380:FUE917384 FKI917380:FKI917384 FAM917380:FAM917384 EQQ917380:EQQ917384 EGU917380:EGU917384 DWY917380:DWY917384 DNC917380:DNC917384 DDG917380:DDG917384 CTK917380:CTK917384 CJO917380:CJO917384 BZS917380:BZS917384 BPW917380:BPW917384 BGA917380:BGA917384 AWE917380:AWE917384 AMI917380:AMI917384 ACM917380:ACM917384 SQ917380:SQ917384 IU917380:IU917384 J917380:J917384 WVG851844:WVG851848 WLK851844:WLK851848 WBO851844:WBO851848 VRS851844:VRS851848 VHW851844:VHW851848 UYA851844:UYA851848 UOE851844:UOE851848 UEI851844:UEI851848 TUM851844:TUM851848 TKQ851844:TKQ851848 TAU851844:TAU851848 SQY851844:SQY851848 SHC851844:SHC851848 RXG851844:RXG851848 RNK851844:RNK851848 RDO851844:RDO851848 QTS851844:QTS851848 QJW851844:QJW851848 QAA851844:QAA851848 PQE851844:PQE851848 PGI851844:PGI851848 OWM851844:OWM851848 OMQ851844:OMQ851848 OCU851844:OCU851848 NSY851844:NSY851848 NJC851844:NJC851848 MZG851844:MZG851848 MPK851844:MPK851848 MFO851844:MFO851848 LVS851844:LVS851848 LLW851844:LLW851848 LCA851844:LCA851848 KSE851844:KSE851848 KII851844:KII851848 JYM851844:JYM851848 JOQ851844:JOQ851848 JEU851844:JEU851848 IUY851844:IUY851848 ILC851844:ILC851848 IBG851844:IBG851848 HRK851844:HRK851848 HHO851844:HHO851848 GXS851844:GXS851848 GNW851844:GNW851848 GEA851844:GEA851848 FUE851844:FUE851848 FKI851844:FKI851848 FAM851844:FAM851848 EQQ851844:EQQ851848 EGU851844:EGU851848 DWY851844:DWY851848 DNC851844:DNC851848 DDG851844:DDG851848 CTK851844:CTK851848 CJO851844:CJO851848 BZS851844:BZS851848 BPW851844:BPW851848 BGA851844:BGA851848 AWE851844:AWE851848 AMI851844:AMI851848 ACM851844:ACM851848 SQ851844:SQ851848 IU851844:IU851848 J851844:J851848 WVG786308:WVG786312 WLK786308:WLK786312 WBO786308:WBO786312 VRS786308:VRS786312 VHW786308:VHW786312 UYA786308:UYA786312 UOE786308:UOE786312 UEI786308:UEI786312 TUM786308:TUM786312 TKQ786308:TKQ786312 TAU786308:TAU786312 SQY786308:SQY786312 SHC786308:SHC786312 RXG786308:RXG786312 RNK786308:RNK786312 RDO786308:RDO786312 QTS786308:QTS786312 QJW786308:QJW786312 QAA786308:QAA786312 PQE786308:PQE786312 PGI786308:PGI786312 OWM786308:OWM786312 OMQ786308:OMQ786312 OCU786308:OCU786312 NSY786308:NSY786312 NJC786308:NJC786312 MZG786308:MZG786312 MPK786308:MPK786312 MFO786308:MFO786312 LVS786308:LVS786312 LLW786308:LLW786312 LCA786308:LCA786312 KSE786308:KSE786312 KII786308:KII786312 JYM786308:JYM786312 JOQ786308:JOQ786312 JEU786308:JEU786312 IUY786308:IUY786312 ILC786308:ILC786312 IBG786308:IBG786312 HRK786308:HRK786312 HHO786308:HHO786312 GXS786308:GXS786312 GNW786308:GNW786312 GEA786308:GEA786312 FUE786308:FUE786312 FKI786308:FKI786312 FAM786308:FAM786312 EQQ786308:EQQ786312 EGU786308:EGU786312 DWY786308:DWY786312 DNC786308:DNC786312 DDG786308:DDG786312 CTK786308:CTK786312 CJO786308:CJO786312 BZS786308:BZS786312 BPW786308:BPW786312 BGA786308:BGA786312 AWE786308:AWE786312 AMI786308:AMI786312 ACM786308:ACM786312 SQ786308:SQ786312 IU786308:IU786312 J786308:J786312 WVG720772:WVG720776 WLK720772:WLK720776 WBO720772:WBO720776 VRS720772:VRS720776 VHW720772:VHW720776 UYA720772:UYA720776 UOE720772:UOE720776 UEI720772:UEI720776 TUM720772:TUM720776 TKQ720772:TKQ720776 TAU720772:TAU720776 SQY720772:SQY720776 SHC720772:SHC720776 RXG720772:RXG720776 RNK720772:RNK720776 RDO720772:RDO720776 QTS720772:QTS720776 QJW720772:QJW720776 QAA720772:QAA720776 PQE720772:PQE720776 PGI720772:PGI720776 OWM720772:OWM720776 OMQ720772:OMQ720776 OCU720772:OCU720776 NSY720772:NSY720776 NJC720772:NJC720776 MZG720772:MZG720776 MPK720772:MPK720776 MFO720772:MFO720776 LVS720772:LVS720776 LLW720772:LLW720776 LCA720772:LCA720776 KSE720772:KSE720776 KII720772:KII720776 JYM720772:JYM720776 JOQ720772:JOQ720776 JEU720772:JEU720776 IUY720772:IUY720776 ILC720772:ILC720776 IBG720772:IBG720776 HRK720772:HRK720776 HHO720772:HHO720776 GXS720772:GXS720776 GNW720772:GNW720776 GEA720772:GEA720776 FUE720772:FUE720776 FKI720772:FKI720776 FAM720772:FAM720776 EQQ720772:EQQ720776 EGU720772:EGU720776 DWY720772:DWY720776 DNC720772:DNC720776 DDG720772:DDG720776 CTK720772:CTK720776 CJO720772:CJO720776 BZS720772:BZS720776 BPW720772:BPW720776 BGA720772:BGA720776 AWE720772:AWE720776 AMI720772:AMI720776 ACM720772:ACM720776 SQ720772:SQ720776 IU720772:IU720776 J720772:J720776 WVG655236:WVG655240 WLK655236:WLK655240 WBO655236:WBO655240 VRS655236:VRS655240 VHW655236:VHW655240 UYA655236:UYA655240 UOE655236:UOE655240 UEI655236:UEI655240 TUM655236:TUM655240 TKQ655236:TKQ655240 TAU655236:TAU655240 SQY655236:SQY655240 SHC655236:SHC655240 RXG655236:RXG655240 RNK655236:RNK655240 RDO655236:RDO655240 QTS655236:QTS655240 QJW655236:QJW655240 QAA655236:QAA655240 PQE655236:PQE655240 PGI655236:PGI655240 OWM655236:OWM655240 OMQ655236:OMQ655240 OCU655236:OCU655240 NSY655236:NSY655240 NJC655236:NJC655240 MZG655236:MZG655240 MPK655236:MPK655240 MFO655236:MFO655240 LVS655236:LVS655240 LLW655236:LLW655240 LCA655236:LCA655240 KSE655236:KSE655240 KII655236:KII655240 JYM655236:JYM655240 JOQ655236:JOQ655240 JEU655236:JEU655240 IUY655236:IUY655240 ILC655236:ILC655240 IBG655236:IBG655240 HRK655236:HRK655240 HHO655236:HHO655240 GXS655236:GXS655240 GNW655236:GNW655240 GEA655236:GEA655240 FUE655236:FUE655240 FKI655236:FKI655240 FAM655236:FAM655240 EQQ655236:EQQ655240 EGU655236:EGU655240 DWY655236:DWY655240 DNC655236:DNC655240 DDG655236:DDG655240 CTK655236:CTK655240 CJO655236:CJO655240 BZS655236:BZS655240 BPW655236:BPW655240 BGA655236:BGA655240 AWE655236:AWE655240 AMI655236:AMI655240 ACM655236:ACM655240 SQ655236:SQ655240 IU655236:IU655240 J655236:J655240 WVG589700:WVG589704 WLK589700:WLK589704 WBO589700:WBO589704 VRS589700:VRS589704 VHW589700:VHW589704 UYA589700:UYA589704 UOE589700:UOE589704 UEI589700:UEI589704 TUM589700:TUM589704 TKQ589700:TKQ589704 TAU589700:TAU589704 SQY589700:SQY589704 SHC589700:SHC589704 RXG589700:RXG589704 RNK589700:RNK589704 RDO589700:RDO589704 QTS589700:QTS589704 QJW589700:QJW589704 QAA589700:QAA589704 PQE589700:PQE589704 PGI589700:PGI589704 OWM589700:OWM589704 OMQ589700:OMQ589704 OCU589700:OCU589704 NSY589700:NSY589704 NJC589700:NJC589704 MZG589700:MZG589704 MPK589700:MPK589704 MFO589700:MFO589704 LVS589700:LVS589704 LLW589700:LLW589704 LCA589700:LCA589704 KSE589700:KSE589704 KII589700:KII589704 JYM589700:JYM589704 JOQ589700:JOQ589704 JEU589700:JEU589704 IUY589700:IUY589704 ILC589700:ILC589704 IBG589700:IBG589704 HRK589700:HRK589704 HHO589700:HHO589704 GXS589700:GXS589704 GNW589700:GNW589704 GEA589700:GEA589704 FUE589700:FUE589704 FKI589700:FKI589704 FAM589700:FAM589704 EQQ589700:EQQ589704 EGU589700:EGU589704 DWY589700:DWY589704 DNC589700:DNC589704 DDG589700:DDG589704 CTK589700:CTK589704 CJO589700:CJO589704 BZS589700:BZS589704 BPW589700:BPW589704 BGA589700:BGA589704 AWE589700:AWE589704 AMI589700:AMI589704 ACM589700:ACM589704 SQ589700:SQ589704 IU589700:IU589704 J589700:J589704 WVG524164:WVG524168 WLK524164:WLK524168 WBO524164:WBO524168 VRS524164:VRS524168 VHW524164:VHW524168 UYA524164:UYA524168 UOE524164:UOE524168 UEI524164:UEI524168 TUM524164:TUM524168 TKQ524164:TKQ524168 TAU524164:TAU524168 SQY524164:SQY524168 SHC524164:SHC524168 RXG524164:RXG524168 RNK524164:RNK524168 RDO524164:RDO524168 QTS524164:QTS524168 QJW524164:QJW524168 QAA524164:QAA524168 PQE524164:PQE524168 PGI524164:PGI524168 OWM524164:OWM524168 OMQ524164:OMQ524168 OCU524164:OCU524168 NSY524164:NSY524168 NJC524164:NJC524168 MZG524164:MZG524168 MPK524164:MPK524168 MFO524164:MFO524168 LVS524164:LVS524168 LLW524164:LLW524168 LCA524164:LCA524168 KSE524164:KSE524168 KII524164:KII524168 JYM524164:JYM524168 JOQ524164:JOQ524168 JEU524164:JEU524168 IUY524164:IUY524168 ILC524164:ILC524168 IBG524164:IBG524168 HRK524164:HRK524168 HHO524164:HHO524168 GXS524164:GXS524168 GNW524164:GNW524168 GEA524164:GEA524168 FUE524164:FUE524168 FKI524164:FKI524168 FAM524164:FAM524168 EQQ524164:EQQ524168 EGU524164:EGU524168 DWY524164:DWY524168 DNC524164:DNC524168 DDG524164:DDG524168 CTK524164:CTK524168 CJO524164:CJO524168 BZS524164:BZS524168 BPW524164:BPW524168 BGA524164:BGA524168 AWE524164:AWE524168 AMI524164:AMI524168 ACM524164:ACM524168 SQ524164:SQ524168 IU524164:IU524168 J524164:J524168 WVG458628:WVG458632 WLK458628:WLK458632 WBO458628:WBO458632 VRS458628:VRS458632 VHW458628:VHW458632 UYA458628:UYA458632 UOE458628:UOE458632 UEI458628:UEI458632 TUM458628:TUM458632 TKQ458628:TKQ458632 TAU458628:TAU458632 SQY458628:SQY458632 SHC458628:SHC458632 RXG458628:RXG458632 RNK458628:RNK458632 RDO458628:RDO458632 QTS458628:QTS458632 QJW458628:QJW458632 QAA458628:QAA458632 PQE458628:PQE458632 PGI458628:PGI458632 OWM458628:OWM458632 OMQ458628:OMQ458632 OCU458628:OCU458632 NSY458628:NSY458632 NJC458628:NJC458632 MZG458628:MZG458632 MPK458628:MPK458632 MFO458628:MFO458632 LVS458628:LVS458632 LLW458628:LLW458632 LCA458628:LCA458632 KSE458628:KSE458632 KII458628:KII458632 JYM458628:JYM458632 JOQ458628:JOQ458632 JEU458628:JEU458632 IUY458628:IUY458632 ILC458628:ILC458632 IBG458628:IBG458632 HRK458628:HRK458632 HHO458628:HHO458632 GXS458628:GXS458632 GNW458628:GNW458632 GEA458628:GEA458632 FUE458628:FUE458632 FKI458628:FKI458632 FAM458628:FAM458632 EQQ458628:EQQ458632 EGU458628:EGU458632 DWY458628:DWY458632 DNC458628:DNC458632 DDG458628:DDG458632 CTK458628:CTK458632 CJO458628:CJO458632 BZS458628:BZS458632 BPW458628:BPW458632 BGA458628:BGA458632 AWE458628:AWE458632 AMI458628:AMI458632 ACM458628:ACM458632 SQ458628:SQ458632 IU458628:IU458632 J458628:J458632 WVG393092:WVG393096 WLK393092:WLK393096 WBO393092:WBO393096 VRS393092:VRS393096 VHW393092:VHW393096 UYA393092:UYA393096 UOE393092:UOE393096 UEI393092:UEI393096 TUM393092:TUM393096 TKQ393092:TKQ393096 TAU393092:TAU393096 SQY393092:SQY393096 SHC393092:SHC393096 RXG393092:RXG393096 RNK393092:RNK393096 RDO393092:RDO393096 QTS393092:QTS393096 QJW393092:QJW393096 QAA393092:QAA393096 PQE393092:PQE393096 PGI393092:PGI393096 OWM393092:OWM393096 OMQ393092:OMQ393096 OCU393092:OCU393096 NSY393092:NSY393096 NJC393092:NJC393096 MZG393092:MZG393096 MPK393092:MPK393096 MFO393092:MFO393096 LVS393092:LVS393096 LLW393092:LLW393096 LCA393092:LCA393096 KSE393092:KSE393096 KII393092:KII393096 JYM393092:JYM393096 JOQ393092:JOQ393096 JEU393092:JEU393096 IUY393092:IUY393096 ILC393092:ILC393096 IBG393092:IBG393096 HRK393092:HRK393096 HHO393092:HHO393096 GXS393092:GXS393096 GNW393092:GNW393096 GEA393092:GEA393096 FUE393092:FUE393096 FKI393092:FKI393096 FAM393092:FAM393096 EQQ393092:EQQ393096 EGU393092:EGU393096 DWY393092:DWY393096 DNC393092:DNC393096 DDG393092:DDG393096 CTK393092:CTK393096 CJO393092:CJO393096 BZS393092:BZS393096 BPW393092:BPW393096 BGA393092:BGA393096 AWE393092:AWE393096 AMI393092:AMI393096 ACM393092:ACM393096 SQ393092:SQ393096 IU393092:IU393096 J393092:J393096 WVG327556:WVG327560 WLK327556:WLK327560 WBO327556:WBO327560 VRS327556:VRS327560 VHW327556:VHW327560 UYA327556:UYA327560 UOE327556:UOE327560 UEI327556:UEI327560 TUM327556:TUM327560 TKQ327556:TKQ327560 TAU327556:TAU327560 SQY327556:SQY327560 SHC327556:SHC327560 RXG327556:RXG327560 RNK327556:RNK327560 RDO327556:RDO327560 QTS327556:QTS327560 QJW327556:QJW327560 QAA327556:QAA327560 PQE327556:PQE327560 PGI327556:PGI327560 OWM327556:OWM327560 OMQ327556:OMQ327560 OCU327556:OCU327560 NSY327556:NSY327560 NJC327556:NJC327560 MZG327556:MZG327560 MPK327556:MPK327560 MFO327556:MFO327560 LVS327556:LVS327560 LLW327556:LLW327560 LCA327556:LCA327560 KSE327556:KSE327560 KII327556:KII327560 JYM327556:JYM327560 JOQ327556:JOQ327560 JEU327556:JEU327560 IUY327556:IUY327560 ILC327556:ILC327560 IBG327556:IBG327560 HRK327556:HRK327560 HHO327556:HHO327560 GXS327556:GXS327560 GNW327556:GNW327560 GEA327556:GEA327560 FUE327556:FUE327560 FKI327556:FKI327560 FAM327556:FAM327560 EQQ327556:EQQ327560 EGU327556:EGU327560 DWY327556:DWY327560 DNC327556:DNC327560 DDG327556:DDG327560 CTK327556:CTK327560 CJO327556:CJO327560 BZS327556:BZS327560 BPW327556:BPW327560 BGA327556:BGA327560 AWE327556:AWE327560 AMI327556:AMI327560 ACM327556:ACM327560 SQ327556:SQ327560 IU327556:IU327560 J327556:J327560 WVG262020:WVG262024 WLK262020:WLK262024 WBO262020:WBO262024 VRS262020:VRS262024 VHW262020:VHW262024 UYA262020:UYA262024 UOE262020:UOE262024 UEI262020:UEI262024 TUM262020:TUM262024 TKQ262020:TKQ262024 TAU262020:TAU262024 SQY262020:SQY262024 SHC262020:SHC262024 RXG262020:RXG262024 RNK262020:RNK262024 RDO262020:RDO262024 QTS262020:QTS262024 QJW262020:QJW262024 QAA262020:QAA262024 PQE262020:PQE262024 PGI262020:PGI262024 OWM262020:OWM262024 OMQ262020:OMQ262024 OCU262020:OCU262024 NSY262020:NSY262024 NJC262020:NJC262024 MZG262020:MZG262024 MPK262020:MPK262024 MFO262020:MFO262024 LVS262020:LVS262024 LLW262020:LLW262024 LCA262020:LCA262024 KSE262020:KSE262024 KII262020:KII262024 JYM262020:JYM262024 JOQ262020:JOQ262024 JEU262020:JEU262024 IUY262020:IUY262024 ILC262020:ILC262024 IBG262020:IBG262024 HRK262020:HRK262024 HHO262020:HHO262024 GXS262020:GXS262024 GNW262020:GNW262024 GEA262020:GEA262024 FUE262020:FUE262024 FKI262020:FKI262024 FAM262020:FAM262024 EQQ262020:EQQ262024 EGU262020:EGU262024 DWY262020:DWY262024 DNC262020:DNC262024 DDG262020:DDG262024 CTK262020:CTK262024 CJO262020:CJO262024 BZS262020:BZS262024 BPW262020:BPW262024 BGA262020:BGA262024 AWE262020:AWE262024 AMI262020:AMI262024 ACM262020:ACM262024 SQ262020:SQ262024 IU262020:IU262024 J262020:J262024 WVG196484:WVG196488 WLK196484:WLK196488 WBO196484:WBO196488 VRS196484:VRS196488 VHW196484:VHW196488 UYA196484:UYA196488 UOE196484:UOE196488 UEI196484:UEI196488 TUM196484:TUM196488 TKQ196484:TKQ196488 TAU196484:TAU196488 SQY196484:SQY196488 SHC196484:SHC196488 RXG196484:RXG196488 RNK196484:RNK196488 RDO196484:RDO196488 QTS196484:QTS196488 QJW196484:QJW196488 QAA196484:QAA196488 PQE196484:PQE196488 PGI196484:PGI196488 OWM196484:OWM196488 OMQ196484:OMQ196488 OCU196484:OCU196488 NSY196484:NSY196488 NJC196484:NJC196488 MZG196484:MZG196488 MPK196484:MPK196488 MFO196484:MFO196488 LVS196484:LVS196488 LLW196484:LLW196488 LCA196484:LCA196488 KSE196484:KSE196488 KII196484:KII196488 JYM196484:JYM196488 JOQ196484:JOQ196488 JEU196484:JEU196488 IUY196484:IUY196488 ILC196484:ILC196488 IBG196484:IBG196488 HRK196484:HRK196488 HHO196484:HHO196488 GXS196484:GXS196488 GNW196484:GNW196488 GEA196484:GEA196488 FUE196484:FUE196488 FKI196484:FKI196488 FAM196484:FAM196488 EQQ196484:EQQ196488 EGU196484:EGU196488 DWY196484:DWY196488 DNC196484:DNC196488 DDG196484:DDG196488 CTK196484:CTK196488 CJO196484:CJO196488 BZS196484:BZS196488 BPW196484:BPW196488 BGA196484:BGA196488 AWE196484:AWE196488 AMI196484:AMI196488 ACM196484:ACM196488 SQ196484:SQ196488 IU196484:IU196488 J196484:J196488 WVG130948:WVG130952 WLK130948:WLK130952 WBO130948:WBO130952 VRS130948:VRS130952 VHW130948:VHW130952 UYA130948:UYA130952 UOE130948:UOE130952 UEI130948:UEI130952 TUM130948:TUM130952 TKQ130948:TKQ130952 TAU130948:TAU130952 SQY130948:SQY130952 SHC130948:SHC130952 RXG130948:RXG130952 RNK130948:RNK130952 RDO130948:RDO130952 QTS130948:QTS130952 QJW130948:QJW130952 QAA130948:QAA130952 PQE130948:PQE130952 PGI130948:PGI130952 OWM130948:OWM130952 OMQ130948:OMQ130952 OCU130948:OCU130952 NSY130948:NSY130952 NJC130948:NJC130952 MZG130948:MZG130952 MPK130948:MPK130952 MFO130948:MFO130952 LVS130948:LVS130952 LLW130948:LLW130952 LCA130948:LCA130952 KSE130948:KSE130952 KII130948:KII130952 JYM130948:JYM130952 JOQ130948:JOQ130952 JEU130948:JEU130952 IUY130948:IUY130952 ILC130948:ILC130952 IBG130948:IBG130952 HRK130948:HRK130952 HHO130948:HHO130952 GXS130948:GXS130952 GNW130948:GNW130952 GEA130948:GEA130952 FUE130948:FUE130952 FKI130948:FKI130952 FAM130948:FAM130952 EQQ130948:EQQ130952 EGU130948:EGU130952 DWY130948:DWY130952 DNC130948:DNC130952 DDG130948:DDG130952 CTK130948:CTK130952 CJO130948:CJO130952 BZS130948:BZS130952 BPW130948:BPW130952 BGA130948:BGA130952 AWE130948:AWE130952 AMI130948:AMI130952 ACM130948:ACM130952 SQ130948:SQ130952 IU130948:IU130952 J130948:J130952 WVG65412:WVG65416 WLK65412:WLK65416 WBO65412:WBO65416 VRS65412:VRS65416 VHW65412:VHW65416 UYA65412:UYA65416 UOE65412:UOE65416 UEI65412:UEI65416 TUM65412:TUM65416 TKQ65412:TKQ65416 TAU65412:TAU65416 SQY65412:SQY65416 SHC65412:SHC65416 RXG65412:RXG65416 RNK65412:RNK65416 RDO65412:RDO65416 QTS65412:QTS65416 QJW65412:QJW65416 QAA65412:QAA65416 PQE65412:PQE65416 PGI65412:PGI65416 OWM65412:OWM65416 OMQ65412:OMQ65416 OCU65412:OCU65416 NSY65412:NSY65416 NJC65412:NJC65416 MZG65412:MZG65416 MPK65412:MPK65416 MFO65412:MFO65416 LVS65412:LVS65416 LLW65412:LLW65416 LCA65412:LCA65416 KSE65412:KSE65416 KII65412:KII65416 JYM65412:JYM65416 JOQ65412:JOQ65416 JEU65412:JEU65416 IUY65412:IUY65416 ILC65412:ILC65416 IBG65412:IBG65416 HRK65412:HRK65416 HHO65412:HHO65416 GXS65412:GXS65416 GNW65412:GNW65416 GEA65412:GEA65416 FUE65412:FUE65416 FKI65412:FKI65416 FAM65412:FAM65416 EQQ65412:EQQ65416 EGU65412:EGU65416 DWY65412:DWY65416 DNC65412:DNC65416 DDG65412:DDG65416 CTK65412:CTK65416 CJO65412:CJO65416 BZS65412:BZS65416 BPW65412:BPW65416 BGA65412:BGA65416 AWE65412:AWE65416 AMI65412:AMI65416 ACM65412:ACM65416 SQ65412:SQ65416 IU65412:IU65416 J65412:J65416 WVG982912:WVG982914 WLK982912:WLK982914 WBO982912:WBO982914 VRS982912:VRS982914 VHW982912:VHW982914 UYA982912:UYA982914 UOE982912:UOE982914 UEI982912:UEI982914 TUM982912:TUM982914 TKQ982912:TKQ982914 TAU982912:TAU982914 SQY982912:SQY982914 SHC982912:SHC982914 RXG982912:RXG982914 RNK982912:RNK982914 RDO982912:RDO982914 QTS982912:QTS982914 QJW982912:QJW982914 QAA982912:QAA982914 PQE982912:PQE982914 PGI982912:PGI982914 OWM982912:OWM982914 OMQ982912:OMQ982914 OCU982912:OCU982914 NSY982912:NSY982914 NJC982912:NJC982914 MZG982912:MZG982914 MPK982912:MPK982914 MFO982912:MFO982914 LVS982912:LVS982914 LLW982912:LLW982914 LCA982912:LCA982914 KSE982912:KSE982914 KII982912:KII982914 JYM982912:JYM982914 JOQ982912:JOQ982914 JEU982912:JEU982914 IUY982912:IUY982914 ILC982912:ILC982914 IBG982912:IBG982914 HRK982912:HRK982914 HHO982912:HHO982914 GXS982912:GXS982914 GNW982912:GNW982914 GEA982912:GEA982914 FUE982912:FUE982914 FKI982912:FKI982914 FAM982912:FAM982914 EQQ982912:EQQ982914 EGU982912:EGU982914 DWY982912:DWY982914 DNC982912:DNC982914 DDG982912:DDG982914 CTK982912:CTK982914 CJO982912:CJO982914 BZS982912:BZS982914 BPW982912:BPW982914 BGA982912:BGA982914 AWE982912:AWE982914 AMI982912:AMI982914 ACM982912:ACM982914 SQ982912:SQ982914 IU982912:IU982914 J982912:J982914 WVG917376:WVG917378 WLK917376:WLK917378 WBO917376:WBO917378 VRS917376:VRS917378 VHW917376:VHW917378 UYA917376:UYA917378 UOE917376:UOE917378 UEI917376:UEI917378 TUM917376:TUM917378 TKQ917376:TKQ917378 TAU917376:TAU917378 SQY917376:SQY917378 SHC917376:SHC917378 RXG917376:RXG917378 RNK917376:RNK917378 RDO917376:RDO917378 QTS917376:QTS917378 QJW917376:QJW917378 QAA917376:QAA917378 PQE917376:PQE917378 PGI917376:PGI917378 OWM917376:OWM917378 OMQ917376:OMQ917378 OCU917376:OCU917378 NSY917376:NSY917378 NJC917376:NJC917378 MZG917376:MZG917378 MPK917376:MPK917378 MFO917376:MFO917378 LVS917376:LVS917378 LLW917376:LLW917378 LCA917376:LCA917378 KSE917376:KSE917378 KII917376:KII917378 JYM917376:JYM917378 JOQ917376:JOQ917378 JEU917376:JEU917378 IUY917376:IUY917378 ILC917376:ILC917378 IBG917376:IBG917378 HRK917376:HRK917378 HHO917376:HHO917378 GXS917376:GXS917378 GNW917376:GNW917378 GEA917376:GEA917378 FUE917376:FUE917378 FKI917376:FKI917378 FAM917376:FAM917378 EQQ917376:EQQ917378 EGU917376:EGU917378 DWY917376:DWY917378 DNC917376:DNC917378 DDG917376:DDG917378 CTK917376:CTK917378 CJO917376:CJO917378 BZS917376:BZS917378 BPW917376:BPW917378 BGA917376:BGA917378 AWE917376:AWE917378 AMI917376:AMI917378 ACM917376:ACM917378 SQ917376:SQ917378 IU917376:IU917378 J917376:J917378 WVG851840:WVG851842 WLK851840:WLK851842 WBO851840:WBO851842 VRS851840:VRS851842 VHW851840:VHW851842 UYA851840:UYA851842 UOE851840:UOE851842 UEI851840:UEI851842 TUM851840:TUM851842 TKQ851840:TKQ851842 TAU851840:TAU851842 SQY851840:SQY851842 SHC851840:SHC851842 RXG851840:RXG851842 RNK851840:RNK851842 RDO851840:RDO851842 QTS851840:QTS851842 QJW851840:QJW851842 QAA851840:QAA851842 PQE851840:PQE851842 PGI851840:PGI851842 OWM851840:OWM851842 OMQ851840:OMQ851842 OCU851840:OCU851842 NSY851840:NSY851842 NJC851840:NJC851842 MZG851840:MZG851842 MPK851840:MPK851842 MFO851840:MFO851842 LVS851840:LVS851842 LLW851840:LLW851842 LCA851840:LCA851842 KSE851840:KSE851842 KII851840:KII851842 JYM851840:JYM851842 JOQ851840:JOQ851842 JEU851840:JEU851842 IUY851840:IUY851842 ILC851840:ILC851842 IBG851840:IBG851842 HRK851840:HRK851842 HHO851840:HHO851842 GXS851840:GXS851842 GNW851840:GNW851842 GEA851840:GEA851842 FUE851840:FUE851842 FKI851840:FKI851842 FAM851840:FAM851842 EQQ851840:EQQ851842 EGU851840:EGU851842 DWY851840:DWY851842 DNC851840:DNC851842 DDG851840:DDG851842 CTK851840:CTK851842 CJO851840:CJO851842 BZS851840:BZS851842 BPW851840:BPW851842 BGA851840:BGA851842 AWE851840:AWE851842 AMI851840:AMI851842 ACM851840:ACM851842 SQ851840:SQ851842 IU851840:IU851842 J851840:J851842 WVG786304:WVG786306 WLK786304:WLK786306 WBO786304:WBO786306 VRS786304:VRS786306 VHW786304:VHW786306 UYA786304:UYA786306 UOE786304:UOE786306 UEI786304:UEI786306 TUM786304:TUM786306 TKQ786304:TKQ786306 TAU786304:TAU786306 SQY786304:SQY786306 SHC786304:SHC786306 RXG786304:RXG786306 RNK786304:RNK786306 RDO786304:RDO786306 QTS786304:QTS786306 QJW786304:QJW786306 QAA786304:QAA786306 PQE786304:PQE786306 PGI786304:PGI786306 OWM786304:OWM786306 OMQ786304:OMQ786306 OCU786304:OCU786306 NSY786304:NSY786306 NJC786304:NJC786306 MZG786304:MZG786306 MPK786304:MPK786306 MFO786304:MFO786306 LVS786304:LVS786306 LLW786304:LLW786306 LCA786304:LCA786306 KSE786304:KSE786306 KII786304:KII786306 JYM786304:JYM786306 JOQ786304:JOQ786306 JEU786304:JEU786306 IUY786304:IUY786306 ILC786304:ILC786306 IBG786304:IBG786306 HRK786304:HRK786306 HHO786304:HHO786306 GXS786304:GXS786306 GNW786304:GNW786306 GEA786304:GEA786306 FUE786304:FUE786306 FKI786304:FKI786306 FAM786304:FAM786306 EQQ786304:EQQ786306 EGU786304:EGU786306 DWY786304:DWY786306 DNC786304:DNC786306 DDG786304:DDG786306 CTK786304:CTK786306 CJO786304:CJO786306 BZS786304:BZS786306 BPW786304:BPW786306 BGA786304:BGA786306 AWE786304:AWE786306 AMI786304:AMI786306 ACM786304:ACM786306 SQ786304:SQ786306 IU786304:IU786306 J786304:J786306 WVG720768:WVG720770 WLK720768:WLK720770 WBO720768:WBO720770 VRS720768:VRS720770 VHW720768:VHW720770 UYA720768:UYA720770 UOE720768:UOE720770 UEI720768:UEI720770 TUM720768:TUM720770 TKQ720768:TKQ720770 TAU720768:TAU720770 SQY720768:SQY720770 SHC720768:SHC720770 RXG720768:RXG720770 RNK720768:RNK720770 RDO720768:RDO720770 QTS720768:QTS720770 QJW720768:QJW720770 QAA720768:QAA720770 PQE720768:PQE720770 PGI720768:PGI720770 OWM720768:OWM720770 OMQ720768:OMQ720770 OCU720768:OCU720770 NSY720768:NSY720770 NJC720768:NJC720770 MZG720768:MZG720770 MPK720768:MPK720770 MFO720768:MFO720770 LVS720768:LVS720770 LLW720768:LLW720770 LCA720768:LCA720770 KSE720768:KSE720770 KII720768:KII720770 JYM720768:JYM720770 JOQ720768:JOQ720770 JEU720768:JEU720770 IUY720768:IUY720770 ILC720768:ILC720770 IBG720768:IBG720770 HRK720768:HRK720770 HHO720768:HHO720770 GXS720768:GXS720770 GNW720768:GNW720770 GEA720768:GEA720770 FUE720768:FUE720770 FKI720768:FKI720770 FAM720768:FAM720770 EQQ720768:EQQ720770 EGU720768:EGU720770 DWY720768:DWY720770 DNC720768:DNC720770 DDG720768:DDG720770 CTK720768:CTK720770 CJO720768:CJO720770 BZS720768:BZS720770 BPW720768:BPW720770 BGA720768:BGA720770 AWE720768:AWE720770 AMI720768:AMI720770 ACM720768:ACM720770 SQ720768:SQ720770 IU720768:IU720770 J720768:J720770 WVG655232:WVG655234 WLK655232:WLK655234 WBO655232:WBO655234 VRS655232:VRS655234 VHW655232:VHW655234 UYA655232:UYA655234 UOE655232:UOE655234 UEI655232:UEI655234 TUM655232:TUM655234 TKQ655232:TKQ655234 TAU655232:TAU655234 SQY655232:SQY655234 SHC655232:SHC655234 RXG655232:RXG655234 RNK655232:RNK655234 RDO655232:RDO655234 QTS655232:QTS655234 QJW655232:QJW655234 QAA655232:QAA655234 PQE655232:PQE655234 PGI655232:PGI655234 OWM655232:OWM655234 OMQ655232:OMQ655234 OCU655232:OCU655234 NSY655232:NSY655234 NJC655232:NJC655234 MZG655232:MZG655234 MPK655232:MPK655234 MFO655232:MFO655234 LVS655232:LVS655234 LLW655232:LLW655234 LCA655232:LCA655234 KSE655232:KSE655234 KII655232:KII655234 JYM655232:JYM655234 JOQ655232:JOQ655234 JEU655232:JEU655234 IUY655232:IUY655234 ILC655232:ILC655234 IBG655232:IBG655234 HRK655232:HRK655234 HHO655232:HHO655234 GXS655232:GXS655234 GNW655232:GNW655234 GEA655232:GEA655234 FUE655232:FUE655234 FKI655232:FKI655234 FAM655232:FAM655234 EQQ655232:EQQ655234 EGU655232:EGU655234 DWY655232:DWY655234 DNC655232:DNC655234 DDG655232:DDG655234 CTK655232:CTK655234 CJO655232:CJO655234 BZS655232:BZS655234 BPW655232:BPW655234 BGA655232:BGA655234 AWE655232:AWE655234 AMI655232:AMI655234 ACM655232:ACM655234 SQ655232:SQ655234 IU655232:IU655234 J655232:J655234 WVG589696:WVG589698 WLK589696:WLK589698 WBO589696:WBO589698 VRS589696:VRS589698 VHW589696:VHW589698 UYA589696:UYA589698 UOE589696:UOE589698 UEI589696:UEI589698 TUM589696:TUM589698 TKQ589696:TKQ589698 TAU589696:TAU589698 SQY589696:SQY589698 SHC589696:SHC589698 RXG589696:RXG589698 RNK589696:RNK589698 RDO589696:RDO589698 QTS589696:QTS589698 QJW589696:QJW589698 QAA589696:QAA589698 PQE589696:PQE589698 PGI589696:PGI589698 OWM589696:OWM589698 OMQ589696:OMQ589698 OCU589696:OCU589698 NSY589696:NSY589698 NJC589696:NJC589698 MZG589696:MZG589698 MPK589696:MPK589698 MFO589696:MFO589698 LVS589696:LVS589698 LLW589696:LLW589698 LCA589696:LCA589698 KSE589696:KSE589698 KII589696:KII589698 JYM589696:JYM589698 JOQ589696:JOQ589698 JEU589696:JEU589698 IUY589696:IUY589698 ILC589696:ILC589698 IBG589696:IBG589698 HRK589696:HRK589698 HHO589696:HHO589698 GXS589696:GXS589698 GNW589696:GNW589698 GEA589696:GEA589698 FUE589696:FUE589698 FKI589696:FKI589698 FAM589696:FAM589698 EQQ589696:EQQ589698 EGU589696:EGU589698 DWY589696:DWY589698 DNC589696:DNC589698 DDG589696:DDG589698 CTK589696:CTK589698 CJO589696:CJO589698 BZS589696:BZS589698 BPW589696:BPW589698 BGA589696:BGA589698 AWE589696:AWE589698 AMI589696:AMI589698 ACM589696:ACM589698 SQ589696:SQ589698 IU589696:IU589698 J589696:J589698 WVG524160:WVG524162 WLK524160:WLK524162 WBO524160:WBO524162 VRS524160:VRS524162 VHW524160:VHW524162 UYA524160:UYA524162 UOE524160:UOE524162 UEI524160:UEI524162 TUM524160:TUM524162 TKQ524160:TKQ524162 TAU524160:TAU524162 SQY524160:SQY524162 SHC524160:SHC524162 RXG524160:RXG524162 RNK524160:RNK524162 RDO524160:RDO524162 QTS524160:QTS524162 QJW524160:QJW524162 QAA524160:QAA524162 PQE524160:PQE524162 PGI524160:PGI524162 OWM524160:OWM524162 OMQ524160:OMQ524162 OCU524160:OCU524162 NSY524160:NSY524162 NJC524160:NJC524162 MZG524160:MZG524162 MPK524160:MPK524162 MFO524160:MFO524162 LVS524160:LVS524162 LLW524160:LLW524162 LCA524160:LCA524162 KSE524160:KSE524162 KII524160:KII524162 JYM524160:JYM524162 JOQ524160:JOQ524162 JEU524160:JEU524162 IUY524160:IUY524162 ILC524160:ILC524162 IBG524160:IBG524162 HRK524160:HRK524162 HHO524160:HHO524162 GXS524160:GXS524162 GNW524160:GNW524162 GEA524160:GEA524162 FUE524160:FUE524162 FKI524160:FKI524162 FAM524160:FAM524162 EQQ524160:EQQ524162 EGU524160:EGU524162 DWY524160:DWY524162 DNC524160:DNC524162 DDG524160:DDG524162 CTK524160:CTK524162 CJO524160:CJO524162 BZS524160:BZS524162 BPW524160:BPW524162 BGA524160:BGA524162 AWE524160:AWE524162 AMI524160:AMI524162 ACM524160:ACM524162 SQ524160:SQ524162 IU524160:IU524162 J524160:J524162 WVG458624:WVG458626 WLK458624:WLK458626 WBO458624:WBO458626 VRS458624:VRS458626 VHW458624:VHW458626 UYA458624:UYA458626 UOE458624:UOE458626 UEI458624:UEI458626 TUM458624:TUM458626 TKQ458624:TKQ458626 TAU458624:TAU458626 SQY458624:SQY458626 SHC458624:SHC458626 RXG458624:RXG458626 RNK458624:RNK458626 RDO458624:RDO458626 QTS458624:QTS458626 QJW458624:QJW458626 QAA458624:QAA458626 PQE458624:PQE458626 PGI458624:PGI458626 OWM458624:OWM458626 OMQ458624:OMQ458626 OCU458624:OCU458626 NSY458624:NSY458626 NJC458624:NJC458626 MZG458624:MZG458626 MPK458624:MPK458626 MFO458624:MFO458626 LVS458624:LVS458626 LLW458624:LLW458626 LCA458624:LCA458626 KSE458624:KSE458626 KII458624:KII458626 JYM458624:JYM458626 JOQ458624:JOQ458626 JEU458624:JEU458626 IUY458624:IUY458626 ILC458624:ILC458626 IBG458624:IBG458626 HRK458624:HRK458626 HHO458624:HHO458626 GXS458624:GXS458626 GNW458624:GNW458626 GEA458624:GEA458626 FUE458624:FUE458626 FKI458624:FKI458626 FAM458624:FAM458626 EQQ458624:EQQ458626 EGU458624:EGU458626 DWY458624:DWY458626 DNC458624:DNC458626 DDG458624:DDG458626 CTK458624:CTK458626 CJO458624:CJO458626 BZS458624:BZS458626 BPW458624:BPW458626 BGA458624:BGA458626 AWE458624:AWE458626 AMI458624:AMI458626 ACM458624:ACM458626 SQ458624:SQ458626 IU458624:IU458626 J458624:J458626 WVG393088:WVG393090 WLK393088:WLK393090 WBO393088:WBO393090 VRS393088:VRS393090 VHW393088:VHW393090 UYA393088:UYA393090 UOE393088:UOE393090 UEI393088:UEI393090 TUM393088:TUM393090 TKQ393088:TKQ393090 TAU393088:TAU393090 SQY393088:SQY393090 SHC393088:SHC393090 RXG393088:RXG393090 RNK393088:RNK393090 RDO393088:RDO393090 QTS393088:QTS393090 QJW393088:QJW393090 QAA393088:QAA393090 PQE393088:PQE393090 PGI393088:PGI393090 OWM393088:OWM393090 OMQ393088:OMQ393090 OCU393088:OCU393090 NSY393088:NSY393090 NJC393088:NJC393090 MZG393088:MZG393090 MPK393088:MPK393090 MFO393088:MFO393090 LVS393088:LVS393090 LLW393088:LLW393090 LCA393088:LCA393090 KSE393088:KSE393090 KII393088:KII393090 JYM393088:JYM393090 JOQ393088:JOQ393090 JEU393088:JEU393090 IUY393088:IUY393090 ILC393088:ILC393090 IBG393088:IBG393090 HRK393088:HRK393090 HHO393088:HHO393090 GXS393088:GXS393090 GNW393088:GNW393090 GEA393088:GEA393090 FUE393088:FUE393090 FKI393088:FKI393090 FAM393088:FAM393090 EQQ393088:EQQ393090 EGU393088:EGU393090 DWY393088:DWY393090 DNC393088:DNC393090 DDG393088:DDG393090 CTK393088:CTK393090 CJO393088:CJO393090 BZS393088:BZS393090 BPW393088:BPW393090 BGA393088:BGA393090 AWE393088:AWE393090 AMI393088:AMI393090 ACM393088:ACM393090 SQ393088:SQ393090 IU393088:IU393090 J393088:J393090 WVG327552:WVG327554 WLK327552:WLK327554 WBO327552:WBO327554 VRS327552:VRS327554 VHW327552:VHW327554 UYA327552:UYA327554 UOE327552:UOE327554 UEI327552:UEI327554 TUM327552:TUM327554 TKQ327552:TKQ327554 TAU327552:TAU327554 SQY327552:SQY327554 SHC327552:SHC327554 RXG327552:RXG327554 RNK327552:RNK327554 RDO327552:RDO327554 QTS327552:QTS327554 QJW327552:QJW327554 QAA327552:QAA327554 PQE327552:PQE327554 PGI327552:PGI327554 OWM327552:OWM327554 OMQ327552:OMQ327554 OCU327552:OCU327554 NSY327552:NSY327554 NJC327552:NJC327554 MZG327552:MZG327554 MPK327552:MPK327554 MFO327552:MFO327554 LVS327552:LVS327554 LLW327552:LLW327554 LCA327552:LCA327554 KSE327552:KSE327554 KII327552:KII327554 JYM327552:JYM327554 JOQ327552:JOQ327554 JEU327552:JEU327554 IUY327552:IUY327554 ILC327552:ILC327554 IBG327552:IBG327554 HRK327552:HRK327554 HHO327552:HHO327554 GXS327552:GXS327554 GNW327552:GNW327554 GEA327552:GEA327554 FUE327552:FUE327554 FKI327552:FKI327554 FAM327552:FAM327554 EQQ327552:EQQ327554 EGU327552:EGU327554 DWY327552:DWY327554 DNC327552:DNC327554 DDG327552:DDG327554 CTK327552:CTK327554 CJO327552:CJO327554 BZS327552:BZS327554 BPW327552:BPW327554 BGA327552:BGA327554 AWE327552:AWE327554 AMI327552:AMI327554 ACM327552:ACM327554 SQ327552:SQ327554 IU327552:IU327554 J327552:J327554 WVG262016:WVG262018 WLK262016:WLK262018 WBO262016:WBO262018 VRS262016:VRS262018 VHW262016:VHW262018 UYA262016:UYA262018 UOE262016:UOE262018 UEI262016:UEI262018 TUM262016:TUM262018 TKQ262016:TKQ262018 TAU262016:TAU262018 SQY262016:SQY262018 SHC262016:SHC262018 RXG262016:RXG262018 RNK262016:RNK262018 RDO262016:RDO262018 QTS262016:QTS262018 QJW262016:QJW262018 QAA262016:QAA262018 PQE262016:PQE262018 PGI262016:PGI262018 OWM262016:OWM262018 OMQ262016:OMQ262018 OCU262016:OCU262018 NSY262016:NSY262018 NJC262016:NJC262018 MZG262016:MZG262018 MPK262016:MPK262018 MFO262016:MFO262018 LVS262016:LVS262018 LLW262016:LLW262018 LCA262016:LCA262018 KSE262016:KSE262018 KII262016:KII262018 JYM262016:JYM262018 JOQ262016:JOQ262018 JEU262016:JEU262018 IUY262016:IUY262018 ILC262016:ILC262018 IBG262016:IBG262018 HRK262016:HRK262018 HHO262016:HHO262018 GXS262016:GXS262018 GNW262016:GNW262018 GEA262016:GEA262018 FUE262016:FUE262018 FKI262016:FKI262018 FAM262016:FAM262018 EQQ262016:EQQ262018 EGU262016:EGU262018 DWY262016:DWY262018 DNC262016:DNC262018 DDG262016:DDG262018 CTK262016:CTK262018 CJO262016:CJO262018 BZS262016:BZS262018 BPW262016:BPW262018 BGA262016:BGA262018 AWE262016:AWE262018 AMI262016:AMI262018 ACM262016:ACM262018 SQ262016:SQ262018 IU262016:IU262018 J262016:J262018 WVG196480:WVG196482 WLK196480:WLK196482 WBO196480:WBO196482 VRS196480:VRS196482 VHW196480:VHW196482 UYA196480:UYA196482 UOE196480:UOE196482 UEI196480:UEI196482 TUM196480:TUM196482 TKQ196480:TKQ196482 TAU196480:TAU196482 SQY196480:SQY196482 SHC196480:SHC196482 RXG196480:RXG196482 RNK196480:RNK196482 RDO196480:RDO196482 QTS196480:QTS196482 QJW196480:QJW196482 QAA196480:QAA196482 PQE196480:PQE196482 PGI196480:PGI196482 OWM196480:OWM196482 OMQ196480:OMQ196482 OCU196480:OCU196482 NSY196480:NSY196482 NJC196480:NJC196482 MZG196480:MZG196482 MPK196480:MPK196482 MFO196480:MFO196482 LVS196480:LVS196482 LLW196480:LLW196482 LCA196480:LCA196482 KSE196480:KSE196482 KII196480:KII196482 JYM196480:JYM196482 JOQ196480:JOQ196482 JEU196480:JEU196482 IUY196480:IUY196482 ILC196480:ILC196482 IBG196480:IBG196482 HRK196480:HRK196482 HHO196480:HHO196482 GXS196480:GXS196482 GNW196480:GNW196482 GEA196480:GEA196482 FUE196480:FUE196482 FKI196480:FKI196482 FAM196480:FAM196482 EQQ196480:EQQ196482 EGU196480:EGU196482 DWY196480:DWY196482 DNC196480:DNC196482 DDG196480:DDG196482 CTK196480:CTK196482 CJO196480:CJO196482 BZS196480:BZS196482 BPW196480:BPW196482 BGA196480:BGA196482 AWE196480:AWE196482 AMI196480:AMI196482 ACM196480:ACM196482 SQ196480:SQ196482 IU196480:IU196482 J196480:J196482 WVG130944:WVG130946 WLK130944:WLK130946 WBO130944:WBO130946 VRS130944:VRS130946 VHW130944:VHW130946 UYA130944:UYA130946 UOE130944:UOE130946 UEI130944:UEI130946 TUM130944:TUM130946 TKQ130944:TKQ130946 TAU130944:TAU130946 SQY130944:SQY130946 SHC130944:SHC130946 RXG130944:RXG130946 RNK130944:RNK130946 RDO130944:RDO130946 QTS130944:QTS130946 QJW130944:QJW130946 QAA130944:QAA130946 PQE130944:PQE130946 PGI130944:PGI130946 OWM130944:OWM130946 OMQ130944:OMQ130946 OCU130944:OCU130946 NSY130944:NSY130946 NJC130944:NJC130946 MZG130944:MZG130946 MPK130944:MPK130946 MFO130944:MFO130946 LVS130944:LVS130946 LLW130944:LLW130946 LCA130944:LCA130946 KSE130944:KSE130946 KII130944:KII130946 JYM130944:JYM130946 JOQ130944:JOQ130946 JEU130944:JEU130946 IUY130944:IUY130946 ILC130944:ILC130946 IBG130944:IBG130946 HRK130944:HRK130946 HHO130944:HHO130946 GXS130944:GXS130946 GNW130944:GNW130946 GEA130944:GEA130946 FUE130944:FUE130946 FKI130944:FKI130946 FAM130944:FAM130946 EQQ130944:EQQ130946 EGU130944:EGU130946 DWY130944:DWY130946 DNC130944:DNC130946 DDG130944:DDG130946 CTK130944:CTK130946 CJO130944:CJO130946 BZS130944:BZS130946 BPW130944:BPW130946 BGA130944:BGA130946 AWE130944:AWE130946 AMI130944:AMI130946 ACM130944:ACM130946 SQ130944:SQ130946 IU130944:IU130946 J130944:J130946 WVG65408:WVG65410 WLK65408:WLK65410 WBO65408:WBO65410 VRS65408:VRS65410 VHW65408:VHW65410 UYA65408:UYA65410 UOE65408:UOE65410 UEI65408:UEI65410 TUM65408:TUM65410 TKQ65408:TKQ65410 TAU65408:TAU65410 SQY65408:SQY65410 SHC65408:SHC65410 RXG65408:RXG65410 RNK65408:RNK65410 RDO65408:RDO65410 QTS65408:QTS65410 QJW65408:QJW65410 QAA65408:QAA65410 PQE65408:PQE65410 PGI65408:PGI65410 OWM65408:OWM65410 OMQ65408:OMQ65410 OCU65408:OCU65410 NSY65408:NSY65410 NJC65408:NJC65410 MZG65408:MZG65410 MPK65408:MPK65410 MFO65408:MFO65410 LVS65408:LVS65410 LLW65408:LLW65410 LCA65408:LCA65410 KSE65408:KSE65410 KII65408:KII65410 JYM65408:JYM65410 JOQ65408:JOQ65410 JEU65408:JEU65410 IUY65408:IUY65410 ILC65408:ILC65410 IBG65408:IBG65410 HRK65408:HRK65410 HHO65408:HHO65410 GXS65408:GXS65410 GNW65408:GNW65410 GEA65408:GEA65410 FUE65408:FUE65410 FKI65408:FKI65410 FAM65408:FAM65410 EQQ65408:EQQ65410 EGU65408:EGU65410 DWY65408:DWY65410 DNC65408:DNC65410 DDG65408:DDG65410 CTK65408:CTK65410 CJO65408:CJO65410 BZS65408:BZS65410 BPW65408:BPW65410 BGA65408:BGA65410 AWE65408:AWE65410 AMI65408:AMI65410 ACM65408:ACM65410 SQ65408:SQ65410 IU65408:IU65410 J65408:J65410 WVG982875 WLK982875 WBO982875 VRS982875 VHW982875 UYA982875 UOE982875 UEI982875 TUM982875 TKQ982875 TAU982875 SQY982875 SHC982875 RXG982875 RNK982875 RDO982875 QTS982875 QJW982875 QAA982875 PQE982875 PGI982875 OWM982875 OMQ982875 OCU982875 NSY982875 NJC982875 MZG982875 MPK982875 MFO982875 LVS982875 LLW982875 LCA982875 KSE982875 KII982875 JYM982875 JOQ982875 JEU982875 IUY982875 ILC982875 IBG982875 HRK982875 HHO982875 GXS982875 GNW982875 GEA982875 FUE982875 FKI982875 FAM982875 EQQ982875 EGU982875 DWY982875 DNC982875 DDG982875 CTK982875 CJO982875 BZS982875 BPW982875 BGA982875 AWE982875 AMI982875 ACM982875 SQ982875 IU982875 J982875 WVG917339 WLK917339 WBO917339 VRS917339 VHW917339 UYA917339 UOE917339 UEI917339 TUM917339 TKQ917339 TAU917339 SQY917339 SHC917339 RXG917339 RNK917339 RDO917339 QTS917339 QJW917339 QAA917339 PQE917339 PGI917339 OWM917339 OMQ917339 OCU917339 NSY917339 NJC917339 MZG917339 MPK917339 MFO917339 LVS917339 LLW917339 LCA917339 KSE917339 KII917339 JYM917339 JOQ917339 JEU917339 IUY917339 ILC917339 IBG917339 HRK917339 HHO917339 GXS917339 GNW917339 GEA917339 FUE917339 FKI917339 FAM917339 EQQ917339 EGU917339 DWY917339 DNC917339 DDG917339 CTK917339 CJO917339 BZS917339 BPW917339 BGA917339 AWE917339 AMI917339 ACM917339 SQ917339 IU917339 J917339 WVG851803 WLK851803 WBO851803 VRS851803 VHW851803 UYA851803 UOE851803 UEI851803 TUM851803 TKQ851803 TAU851803 SQY851803 SHC851803 RXG851803 RNK851803 RDO851803 QTS851803 QJW851803 QAA851803 PQE851803 PGI851803 OWM851803 OMQ851803 OCU851803 NSY851803 NJC851803 MZG851803 MPK851803 MFO851803 LVS851803 LLW851803 LCA851803 KSE851803 KII851803 JYM851803 JOQ851803 JEU851803 IUY851803 ILC851803 IBG851803 HRK851803 HHO851803 GXS851803 GNW851803 GEA851803 FUE851803 FKI851803 FAM851803 EQQ851803 EGU851803 DWY851803 DNC851803 DDG851803 CTK851803 CJO851803 BZS851803 BPW851803 BGA851803 AWE851803 AMI851803 ACM851803 SQ851803 IU851803 J851803 WVG786267 WLK786267 WBO786267 VRS786267 VHW786267 UYA786267 UOE786267 UEI786267 TUM786267 TKQ786267 TAU786267 SQY786267 SHC786267 RXG786267 RNK786267 RDO786267 QTS786267 QJW786267 QAA786267 PQE786267 PGI786267 OWM786267 OMQ786267 OCU786267 NSY786267 NJC786267 MZG786267 MPK786267 MFO786267 LVS786267 LLW786267 LCA786267 KSE786267 KII786267 JYM786267 JOQ786267 JEU786267 IUY786267 ILC786267 IBG786267 HRK786267 HHO786267 GXS786267 GNW786267 GEA786267 FUE786267 FKI786267 FAM786267 EQQ786267 EGU786267 DWY786267 DNC786267 DDG786267 CTK786267 CJO786267 BZS786267 BPW786267 BGA786267 AWE786267 AMI786267 ACM786267 SQ786267 IU786267 J786267 WVG720731 WLK720731 WBO720731 VRS720731 VHW720731 UYA720731 UOE720731 UEI720731 TUM720731 TKQ720731 TAU720731 SQY720731 SHC720731 RXG720731 RNK720731 RDO720731 QTS720731 QJW720731 QAA720731 PQE720731 PGI720731 OWM720731 OMQ720731 OCU720731 NSY720731 NJC720731 MZG720731 MPK720731 MFO720731 LVS720731 LLW720731 LCA720731 KSE720731 KII720731 JYM720731 JOQ720731 JEU720731 IUY720731 ILC720731 IBG720731 HRK720731 HHO720731 GXS720731 GNW720731 GEA720731 FUE720731 FKI720731 FAM720731 EQQ720731 EGU720731 DWY720731 DNC720731 DDG720731 CTK720731 CJO720731 BZS720731 BPW720731 BGA720731 AWE720731 AMI720731 ACM720731 SQ720731 IU720731 J720731 WVG655195 WLK655195 WBO655195 VRS655195 VHW655195 UYA655195 UOE655195 UEI655195 TUM655195 TKQ655195 TAU655195 SQY655195 SHC655195 RXG655195 RNK655195 RDO655195 QTS655195 QJW655195 QAA655195 PQE655195 PGI655195 OWM655195 OMQ655195 OCU655195 NSY655195 NJC655195 MZG655195 MPK655195 MFO655195 LVS655195 LLW655195 LCA655195 KSE655195 KII655195 JYM655195 JOQ655195 JEU655195 IUY655195 ILC655195 IBG655195 HRK655195 HHO655195 GXS655195 GNW655195 GEA655195 FUE655195 FKI655195 FAM655195 EQQ655195 EGU655195 DWY655195 DNC655195 DDG655195 CTK655195 CJO655195 BZS655195 BPW655195 BGA655195 AWE655195 AMI655195 ACM655195 SQ655195 IU655195 J655195 WVG589659 WLK589659 WBO589659 VRS589659 VHW589659 UYA589659 UOE589659 UEI589659 TUM589659 TKQ589659 TAU589659 SQY589659 SHC589659 RXG589659 RNK589659 RDO589659 QTS589659 QJW589659 QAA589659 PQE589659 PGI589659 OWM589659 OMQ589659 OCU589659 NSY589659 NJC589659 MZG589659 MPK589659 MFO589659 LVS589659 LLW589659 LCA589659 KSE589659 KII589659 JYM589659 JOQ589659 JEU589659 IUY589659 ILC589659 IBG589659 HRK589659 HHO589659 GXS589659 GNW589659 GEA589659 FUE589659 FKI589659 FAM589659 EQQ589659 EGU589659 DWY589659 DNC589659 DDG589659 CTK589659 CJO589659 BZS589659 BPW589659 BGA589659 AWE589659 AMI589659 ACM589659 SQ589659 IU589659 J589659 WVG524123 WLK524123 WBO524123 VRS524123 VHW524123 UYA524123 UOE524123 UEI524123 TUM524123 TKQ524123 TAU524123 SQY524123 SHC524123 RXG524123 RNK524123 RDO524123 QTS524123 QJW524123 QAA524123 PQE524123 PGI524123 OWM524123 OMQ524123 OCU524123 NSY524123 NJC524123 MZG524123 MPK524123 MFO524123 LVS524123 LLW524123 LCA524123 KSE524123 KII524123 JYM524123 JOQ524123 JEU524123 IUY524123 ILC524123 IBG524123 HRK524123 HHO524123 GXS524123 GNW524123 GEA524123 FUE524123 FKI524123 FAM524123 EQQ524123 EGU524123 DWY524123 DNC524123 DDG524123 CTK524123 CJO524123 BZS524123 BPW524123 BGA524123 AWE524123 AMI524123 ACM524123 SQ524123 IU524123 J524123 WVG458587 WLK458587 WBO458587 VRS458587 VHW458587 UYA458587 UOE458587 UEI458587 TUM458587 TKQ458587 TAU458587 SQY458587 SHC458587 RXG458587 RNK458587 RDO458587 QTS458587 QJW458587 QAA458587 PQE458587 PGI458587 OWM458587 OMQ458587 OCU458587 NSY458587 NJC458587 MZG458587 MPK458587 MFO458587 LVS458587 LLW458587 LCA458587 KSE458587 KII458587 JYM458587 JOQ458587 JEU458587 IUY458587 ILC458587 IBG458587 HRK458587 HHO458587 GXS458587 GNW458587 GEA458587 FUE458587 FKI458587 FAM458587 EQQ458587 EGU458587 DWY458587 DNC458587 DDG458587 CTK458587 CJO458587 BZS458587 BPW458587 BGA458587 AWE458587 AMI458587 ACM458587 SQ458587 IU458587 J458587 WVG393051 WLK393051 WBO393051 VRS393051 VHW393051 UYA393051 UOE393051 UEI393051 TUM393051 TKQ393051 TAU393051 SQY393051 SHC393051 RXG393051 RNK393051 RDO393051 QTS393051 QJW393051 QAA393051 PQE393051 PGI393051 OWM393051 OMQ393051 OCU393051 NSY393051 NJC393051 MZG393051 MPK393051 MFO393051 LVS393051 LLW393051 LCA393051 KSE393051 KII393051 JYM393051 JOQ393051 JEU393051 IUY393051 ILC393051 IBG393051 HRK393051 HHO393051 GXS393051 GNW393051 GEA393051 FUE393051 FKI393051 FAM393051 EQQ393051 EGU393051 DWY393051 DNC393051 DDG393051 CTK393051 CJO393051 BZS393051 BPW393051 BGA393051 AWE393051 AMI393051 ACM393051 SQ393051 IU393051 J393051 WVG327515 WLK327515 WBO327515 VRS327515 VHW327515 UYA327515 UOE327515 UEI327515 TUM327515 TKQ327515 TAU327515 SQY327515 SHC327515 RXG327515 RNK327515 RDO327515 QTS327515 QJW327515 QAA327515 PQE327515 PGI327515 OWM327515 OMQ327515 OCU327515 NSY327515 NJC327515 MZG327515 MPK327515 MFO327515 LVS327515 LLW327515 LCA327515 KSE327515 KII327515 JYM327515 JOQ327515 JEU327515 IUY327515 ILC327515 IBG327515 HRK327515 HHO327515 GXS327515 GNW327515 GEA327515 FUE327515 FKI327515 FAM327515 EQQ327515 EGU327515 DWY327515 DNC327515 DDG327515 CTK327515 CJO327515 BZS327515 BPW327515 BGA327515 AWE327515 AMI327515 ACM327515 SQ327515 IU327515 J327515 WVG261979 WLK261979 WBO261979 VRS261979 VHW261979 UYA261979 UOE261979 UEI261979 TUM261979 TKQ261979 TAU261979 SQY261979 SHC261979 RXG261979 RNK261979 RDO261979 QTS261979 QJW261979 QAA261979 PQE261979 PGI261979 OWM261979 OMQ261979 OCU261979 NSY261979 NJC261979 MZG261979 MPK261979 MFO261979 LVS261979 LLW261979 LCA261979 KSE261979 KII261979 JYM261979 JOQ261979 JEU261979 IUY261979 ILC261979 IBG261979 HRK261979 HHO261979 GXS261979 GNW261979 GEA261979 FUE261979 FKI261979 FAM261979 EQQ261979 EGU261979 DWY261979 DNC261979 DDG261979 CTK261979 CJO261979 BZS261979 BPW261979 BGA261979 AWE261979 AMI261979 ACM261979 SQ261979 IU261979 J261979 WVG196443 WLK196443 WBO196443 VRS196443 VHW196443 UYA196443 UOE196443 UEI196443 TUM196443 TKQ196443 TAU196443 SQY196443 SHC196443 RXG196443 RNK196443 RDO196443 QTS196443 QJW196443 QAA196443 PQE196443 PGI196443 OWM196443 OMQ196443 OCU196443 NSY196443 NJC196443 MZG196443 MPK196443 MFO196443 LVS196443 LLW196443 LCA196443 KSE196443 KII196443 JYM196443 JOQ196443 JEU196443 IUY196443 ILC196443 IBG196443 HRK196443 HHO196443 GXS196443 GNW196443 GEA196443 FUE196443 FKI196443 FAM196443 EQQ196443 EGU196443 DWY196443 DNC196443 DDG196443 CTK196443 CJO196443 BZS196443 BPW196443 BGA196443 AWE196443 AMI196443 ACM196443 SQ196443 IU196443 J196443 WVG130907 WLK130907 WBO130907 VRS130907 VHW130907 UYA130907 UOE130907 UEI130907 TUM130907 TKQ130907 TAU130907 SQY130907 SHC130907 RXG130907 RNK130907 RDO130907 QTS130907 QJW130907 QAA130907 PQE130907 PGI130907 OWM130907 OMQ130907 OCU130907 NSY130907 NJC130907 MZG130907 MPK130907 MFO130907 LVS130907 LLW130907 LCA130907 KSE130907 KII130907 JYM130907 JOQ130907 JEU130907 IUY130907 ILC130907 IBG130907 HRK130907 HHO130907 GXS130907 GNW130907 GEA130907 FUE130907 FKI130907 FAM130907 EQQ130907 EGU130907 DWY130907 DNC130907 DDG130907 CTK130907 CJO130907 BZS130907 BPW130907 BGA130907 AWE130907 AMI130907 ACM130907 SQ130907 IU130907 J130907 WVG65371 WLK65371 WBO65371 VRS65371 VHW65371 UYA65371 UOE65371 UEI65371 TUM65371 TKQ65371 TAU65371 SQY65371 SHC65371 RXG65371 RNK65371 RDO65371 QTS65371 QJW65371 QAA65371 PQE65371 PGI65371 OWM65371 OMQ65371 OCU65371 NSY65371 NJC65371 MZG65371 MPK65371 MFO65371 LVS65371 LLW65371 LCA65371 KSE65371 KII65371 JYM65371 JOQ65371 JEU65371 IUY65371 ILC65371 IBG65371 HRK65371 HHO65371 GXS65371 GNW65371 GEA65371 FUE65371 FKI65371 FAM65371 EQQ65371 EGU65371 DWY65371 DNC65371 DDG65371 CTK65371 CJO65371 BZS65371 BPW65371 BGA65371 AWE65371 AMI65371 ACM65371 SQ65371 IU65371 J65371 WVG982897 WLK982897 WBO982897 VRS982897 VHW982897 UYA982897 UOE982897 UEI982897 TUM982897 TKQ982897 TAU982897 SQY982897 SHC982897 RXG982897 RNK982897 RDO982897 QTS982897 QJW982897 QAA982897 PQE982897 PGI982897 OWM982897 OMQ982897 OCU982897 NSY982897 NJC982897 MZG982897 MPK982897 MFO982897 LVS982897 LLW982897 LCA982897 KSE982897 KII982897 JYM982897 JOQ982897 JEU982897 IUY982897 ILC982897 IBG982897 HRK982897 HHO982897 GXS982897 GNW982897 GEA982897 FUE982897 FKI982897 FAM982897 EQQ982897 EGU982897 DWY982897 DNC982897 DDG982897 CTK982897 CJO982897 BZS982897 BPW982897 BGA982897 AWE982897 AMI982897 ACM982897 SQ982897 IU982897 J982897 WVG917361 WLK917361 WBO917361 VRS917361 VHW917361 UYA917361 UOE917361 UEI917361 TUM917361 TKQ917361 TAU917361 SQY917361 SHC917361 RXG917361 RNK917361 RDO917361 QTS917361 QJW917361 QAA917361 PQE917361 PGI917361 OWM917361 OMQ917361 OCU917361 NSY917361 NJC917361 MZG917361 MPK917361 MFO917361 LVS917361 LLW917361 LCA917361 KSE917361 KII917361 JYM917361 JOQ917361 JEU917361 IUY917361 ILC917361 IBG917361 HRK917361 HHO917361 GXS917361 GNW917361 GEA917361 FUE917361 FKI917361 FAM917361 EQQ917361 EGU917361 DWY917361 DNC917361 DDG917361 CTK917361 CJO917361 BZS917361 BPW917361 BGA917361 AWE917361 AMI917361 ACM917361 SQ917361 IU917361 J917361 WVG851825 WLK851825 WBO851825 VRS851825 VHW851825 UYA851825 UOE851825 UEI851825 TUM851825 TKQ851825 TAU851825 SQY851825 SHC851825 RXG851825 RNK851825 RDO851825 QTS851825 QJW851825 QAA851825 PQE851825 PGI851825 OWM851825 OMQ851825 OCU851825 NSY851825 NJC851825 MZG851825 MPK851825 MFO851825 LVS851825 LLW851825 LCA851825 KSE851825 KII851825 JYM851825 JOQ851825 JEU851825 IUY851825 ILC851825 IBG851825 HRK851825 HHO851825 GXS851825 GNW851825 GEA851825 FUE851825 FKI851825 FAM851825 EQQ851825 EGU851825 DWY851825 DNC851825 DDG851825 CTK851825 CJO851825 BZS851825 BPW851825 BGA851825 AWE851825 AMI851825 ACM851825 SQ851825 IU851825 J851825 WVG786289 WLK786289 WBO786289 VRS786289 VHW786289 UYA786289 UOE786289 UEI786289 TUM786289 TKQ786289 TAU786289 SQY786289 SHC786289 RXG786289 RNK786289 RDO786289 QTS786289 QJW786289 QAA786289 PQE786289 PGI786289 OWM786289 OMQ786289 OCU786289 NSY786289 NJC786289 MZG786289 MPK786289 MFO786289 LVS786289 LLW786289 LCA786289 KSE786289 KII786289 JYM786289 JOQ786289 JEU786289 IUY786289 ILC786289 IBG786289 HRK786289 HHO786289 GXS786289 GNW786289 GEA786289 FUE786289 FKI786289 FAM786289 EQQ786289 EGU786289 DWY786289 DNC786289 DDG786289 CTK786289 CJO786289 BZS786289 BPW786289 BGA786289 AWE786289 AMI786289 ACM786289 SQ786289 IU786289 J786289 WVG720753 WLK720753 WBO720753 VRS720753 VHW720753 UYA720753 UOE720753 UEI720753 TUM720753 TKQ720753 TAU720753 SQY720753 SHC720753 RXG720753 RNK720753 RDO720753 QTS720753 QJW720753 QAA720753 PQE720753 PGI720753 OWM720753 OMQ720753 OCU720753 NSY720753 NJC720753 MZG720753 MPK720753 MFO720753 LVS720753 LLW720753 LCA720753 KSE720753 KII720753 JYM720753 JOQ720753 JEU720753 IUY720753 ILC720753 IBG720753 HRK720753 HHO720753 GXS720753 GNW720753 GEA720753 FUE720753 FKI720753 FAM720753 EQQ720753 EGU720753 DWY720753 DNC720753 DDG720753 CTK720753 CJO720753 BZS720753 BPW720753 BGA720753 AWE720753 AMI720753 ACM720753 SQ720753 IU720753 J720753 WVG655217 WLK655217 WBO655217 VRS655217 VHW655217 UYA655217 UOE655217 UEI655217 TUM655217 TKQ655217 TAU655217 SQY655217 SHC655217 RXG655217 RNK655217 RDO655217 QTS655217 QJW655217 QAA655217 PQE655217 PGI655217 OWM655217 OMQ655217 OCU655217 NSY655217 NJC655217 MZG655217 MPK655217 MFO655217 LVS655217 LLW655217 LCA655217 KSE655217 KII655217 JYM655217 JOQ655217 JEU655217 IUY655217 ILC655217 IBG655217 HRK655217 HHO655217 GXS655217 GNW655217 GEA655217 FUE655217 FKI655217 FAM655217 EQQ655217 EGU655217 DWY655217 DNC655217 DDG655217 CTK655217 CJO655217 BZS655217 BPW655217 BGA655217 AWE655217 AMI655217 ACM655217 SQ655217 IU655217 J655217 WVG589681 WLK589681 WBO589681 VRS589681 VHW589681 UYA589681 UOE589681 UEI589681 TUM589681 TKQ589681 TAU589681 SQY589681 SHC589681 RXG589681 RNK589681 RDO589681 QTS589681 QJW589681 QAA589681 PQE589681 PGI589681 OWM589681 OMQ589681 OCU589681 NSY589681 NJC589681 MZG589681 MPK589681 MFO589681 LVS589681 LLW589681 LCA589681 KSE589681 KII589681 JYM589681 JOQ589681 JEU589681 IUY589681 ILC589681 IBG589681 HRK589681 HHO589681 GXS589681 GNW589681 GEA589681 FUE589681 FKI589681 FAM589681 EQQ589681 EGU589681 DWY589681 DNC589681 DDG589681 CTK589681 CJO589681 BZS589681 BPW589681 BGA589681 AWE589681 AMI589681 ACM589681 SQ589681 IU589681 J589681 WVG524145 WLK524145 WBO524145 VRS524145 VHW524145 UYA524145 UOE524145 UEI524145 TUM524145 TKQ524145 TAU524145 SQY524145 SHC524145 RXG524145 RNK524145 RDO524145 QTS524145 QJW524145 QAA524145 PQE524145 PGI524145 OWM524145 OMQ524145 OCU524145 NSY524145 NJC524145 MZG524145 MPK524145 MFO524145 LVS524145 LLW524145 LCA524145 KSE524145 KII524145 JYM524145 JOQ524145 JEU524145 IUY524145 ILC524145 IBG524145 HRK524145 HHO524145 GXS524145 GNW524145 GEA524145 FUE524145 FKI524145 FAM524145 EQQ524145 EGU524145 DWY524145 DNC524145 DDG524145 CTK524145 CJO524145 BZS524145 BPW524145 BGA524145 AWE524145 AMI524145 ACM524145 SQ524145 IU524145 J524145 WVG458609 WLK458609 WBO458609 VRS458609 VHW458609 UYA458609 UOE458609 UEI458609 TUM458609 TKQ458609 TAU458609 SQY458609 SHC458609 RXG458609 RNK458609 RDO458609 QTS458609 QJW458609 QAA458609 PQE458609 PGI458609 OWM458609 OMQ458609 OCU458609 NSY458609 NJC458609 MZG458609 MPK458609 MFO458609 LVS458609 LLW458609 LCA458609 KSE458609 KII458609 JYM458609 JOQ458609 JEU458609 IUY458609 ILC458609 IBG458609 HRK458609 HHO458609 GXS458609 GNW458609 GEA458609 FUE458609 FKI458609 FAM458609 EQQ458609 EGU458609 DWY458609 DNC458609 DDG458609 CTK458609 CJO458609 BZS458609 BPW458609 BGA458609 AWE458609 AMI458609 ACM458609 SQ458609 IU458609 J458609 WVG393073 WLK393073 WBO393073 VRS393073 VHW393073 UYA393073 UOE393073 UEI393073 TUM393073 TKQ393073 TAU393073 SQY393073 SHC393073 RXG393073 RNK393073 RDO393073 QTS393073 QJW393073 QAA393073 PQE393073 PGI393073 OWM393073 OMQ393073 OCU393073 NSY393073 NJC393073 MZG393073 MPK393073 MFO393073 LVS393073 LLW393073 LCA393073 KSE393073 KII393073 JYM393073 JOQ393073 JEU393073 IUY393073 ILC393073 IBG393073 HRK393073 HHO393073 GXS393073 GNW393073 GEA393073 FUE393073 FKI393073 FAM393073 EQQ393073 EGU393073 DWY393073 DNC393073 DDG393073 CTK393073 CJO393073 BZS393073 BPW393073 BGA393073 AWE393073 AMI393073 ACM393073 SQ393073 IU393073 J393073 WVG327537 WLK327537 WBO327537 VRS327537 VHW327537 UYA327537 UOE327537 UEI327537 TUM327537 TKQ327537 TAU327537 SQY327537 SHC327537 RXG327537 RNK327537 RDO327537 QTS327537 QJW327537 QAA327537 PQE327537 PGI327537 OWM327537 OMQ327537 OCU327537 NSY327537 NJC327537 MZG327537 MPK327537 MFO327537 LVS327537 LLW327537 LCA327537 KSE327537 KII327537 JYM327537 JOQ327537 JEU327537 IUY327537 ILC327537 IBG327537 HRK327537 HHO327537 GXS327537 GNW327537 GEA327537 FUE327537 FKI327537 FAM327537 EQQ327537 EGU327537 DWY327537 DNC327537 DDG327537 CTK327537 CJO327537 BZS327537 BPW327537 BGA327537 AWE327537 AMI327537 ACM327537 SQ327537 IU327537 J327537 WVG262001 WLK262001 WBO262001 VRS262001 VHW262001 UYA262001 UOE262001 UEI262001 TUM262001 TKQ262001 TAU262001 SQY262001 SHC262001 RXG262001 RNK262001 RDO262001 QTS262001 QJW262001 QAA262001 PQE262001 PGI262001 OWM262001 OMQ262001 OCU262001 NSY262001 NJC262001 MZG262001 MPK262001 MFO262001 LVS262001 LLW262001 LCA262001 KSE262001 KII262001 JYM262001 JOQ262001 JEU262001 IUY262001 ILC262001 IBG262001 HRK262001 HHO262001 GXS262001 GNW262001 GEA262001 FUE262001 FKI262001 FAM262001 EQQ262001 EGU262001 DWY262001 DNC262001 DDG262001 CTK262001 CJO262001 BZS262001 BPW262001 BGA262001 AWE262001 AMI262001 ACM262001 SQ262001 IU262001 J262001 WVG196465 WLK196465 WBO196465 VRS196465 VHW196465 UYA196465 UOE196465 UEI196465 TUM196465 TKQ196465 TAU196465 SQY196465 SHC196465 RXG196465 RNK196465 RDO196465 QTS196465 QJW196465 QAA196465 PQE196465 PGI196465 OWM196465 OMQ196465 OCU196465 NSY196465 NJC196465 MZG196465 MPK196465 MFO196465 LVS196465 LLW196465 LCA196465 KSE196465 KII196465 JYM196465 JOQ196465 JEU196465 IUY196465 ILC196465 IBG196465 HRK196465 HHO196465 GXS196465 GNW196465 GEA196465 FUE196465 FKI196465 FAM196465 EQQ196465 EGU196465 DWY196465 DNC196465 DDG196465 CTK196465 CJO196465 BZS196465 BPW196465 BGA196465 AWE196465 AMI196465 ACM196465 SQ196465 IU196465 J196465 WVG130929 WLK130929 WBO130929 VRS130929 VHW130929 UYA130929 UOE130929 UEI130929 TUM130929 TKQ130929 TAU130929 SQY130929 SHC130929 RXG130929 RNK130929 RDO130929 QTS130929 QJW130929 QAA130929 PQE130929 PGI130929 OWM130929 OMQ130929 OCU130929 NSY130929 NJC130929 MZG130929 MPK130929 MFO130929 LVS130929 LLW130929 LCA130929 KSE130929 KII130929 JYM130929 JOQ130929 JEU130929 IUY130929 ILC130929 IBG130929 HRK130929 HHO130929 GXS130929 GNW130929 GEA130929 FUE130929 FKI130929 FAM130929 EQQ130929 EGU130929 DWY130929 DNC130929 DDG130929 CTK130929 CJO130929 BZS130929 BPW130929 BGA130929 AWE130929 AMI130929 ACM130929 SQ130929 IU130929 J130929 WVG65393 WLK65393 WBO65393 VRS65393 VHW65393 UYA65393 UOE65393 UEI65393 TUM65393 TKQ65393 TAU65393 SQY65393 SHC65393 RXG65393 RNK65393 RDO65393 QTS65393 QJW65393 QAA65393 PQE65393 PGI65393 OWM65393 OMQ65393 OCU65393 NSY65393 NJC65393 MZG65393 MPK65393 MFO65393 LVS65393 LLW65393 LCA65393 KSE65393 KII65393 JYM65393 JOQ65393 JEU65393 IUY65393 ILC65393 IBG65393 HRK65393 HHO65393 GXS65393 GNW65393 GEA65393 FUE65393 FKI65393 FAM65393 EQQ65393 EGU65393 DWY65393 DNC65393 DDG65393 CTK65393 CJO65393 BZS65393 BPW65393 BGA65393 AWE65393 AMI65393 ACM65393 SQ65393 IU65393 J65393 WVG982895 WLK982895 WBO982895 VRS982895 VHW982895 UYA982895 UOE982895 UEI982895 TUM982895 TKQ982895 TAU982895 SQY982895 SHC982895 RXG982895 RNK982895 RDO982895 QTS982895 QJW982895 QAA982895 PQE982895 PGI982895 OWM982895 OMQ982895 OCU982895 NSY982895 NJC982895 MZG982895 MPK982895 MFO982895 LVS982895 LLW982895 LCA982895 KSE982895 KII982895 JYM982895 JOQ982895 JEU982895 IUY982895 ILC982895 IBG982895 HRK982895 HHO982895 GXS982895 GNW982895 GEA982895 FUE982895 FKI982895 FAM982895 EQQ982895 EGU982895 DWY982895 DNC982895 DDG982895 CTK982895 CJO982895 BZS982895 BPW982895 BGA982895 AWE982895 AMI982895 ACM982895 SQ982895 IU982895 J982895 WVG917359 WLK917359 WBO917359 VRS917359 VHW917359 UYA917359 UOE917359 UEI917359 TUM917359 TKQ917359 TAU917359 SQY917359 SHC917359 RXG917359 RNK917359 RDO917359 QTS917359 QJW917359 QAA917359 PQE917359 PGI917359 OWM917359 OMQ917359 OCU917359 NSY917359 NJC917359 MZG917359 MPK917359 MFO917359 LVS917359 LLW917359 LCA917359 KSE917359 KII917359 JYM917359 JOQ917359 JEU917359 IUY917359 ILC917359 IBG917359 HRK917359 HHO917359 GXS917359 GNW917359 GEA917359 FUE917359 FKI917359 FAM917359 EQQ917359 EGU917359 DWY917359 DNC917359 DDG917359 CTK917359 CJO917359 BZS917359 BPW917359 BGA917359 AWE917359 AMI917359 ACM917359 SQ917359 IU917359 J917359 WVG851823 WLK851823 WBO851823 VRS851823 VHW851823 UYA851823 UOE851823 UEI851823 TUM851823 TKQ851823 TAU851823 SQY851823 SHC851823 RXG851823 RNK851823 RDO851823 QTS851823 QJW851823 QAA851823 PQE851823 PGI851823 OWM851823 OMQ851823 OCU851823 NSY851823 NJC851823 MZG851823 MPK851823 MFO851823 LVS851823 LLW851823 LCA851823 KSE851823 KII851823 JYM851823 JOQ851823 JEU851823 IUY851823 ILC851823 IBG851823 HRK851823 HHO851823 GXS851823 GNW851823 GEA851823 FUE851823 FKI851823 FAM851823 EQQ851823 EGU851823 DWY851823 DNC851823 DDG851823 CTK851823 CJO851823 BZS851823 BPW851823 BGA851823 AWE851823 AMI851823 ACM851823 SQ851823 IU851823 J851823 WVG786287 WLK786287 WBO786287 VRS786287 VHW786287 UYA786287 UOE786287 UEI786287 TUM786287 TKQ786287 TAU786287 SQY786287 SHC786287 RXG786287 RNK786287 RDO786287 QTS786287 QJW786287 QAA786287 PQE786287 PGI786287 OWM786287 OMQ786287 OCU786287 NSY786287 NJC786287 MZG786287 MPK786287 MFO786287 LVS786287 LLW786287 LCA786287 KSE786287 KII786287 JYM786287 JOQ786287 JEU786287 IUY786287 ILC786287 IBG786287 HRK786287 HHO786287 GXS786287 GNW786287 GEA786287 FUE786287 FKI786287 FAM786287 EQQ786287 EGU786287 DWY786287 DNC786287 DDG786287 CTK786287 CJO786287 BZS786287 BPW786287 BGA786287 AWE786287 AMI786287 ACM786287 SQ786287 IU786287 J786287 WVG720751 WLK720751 WBO720751 VRS720751 VHW720751 UYA720751 UOE720751 UEI720751 TUM720751 TKQ720751 TAU720751 SQY720751 SHC720751 RXG720751 RNK720751 RDO720751 QTS720751 QJW720751 QAA720751 PQE720751 PGI720751 OWM720751 OMQ720751 OCU720751 NSY720751 NJC720751 MZG720751 MPK720751 MFO720751 LVS720751 LLW720751 LCA720751 KSE720751 KII720751 JYM720751 JOQ720751 JEU720751 IUY720751 ILC720751 IBG720751 HRK720751 HHO720751 GXS720751 GNW720751 GEA720751 FUE720751 FKI720751 FAM720751 EQQ720751 EGU720751 DWY720751 DNC720751 DDG720751 CTK720751 CJO720751 BZS720751 BPW720751 BGA720751 AWE720751 AMI720751 ACM720751 SQ720751 IU720751 J720751 WVG655215 WLK655215 WBO655215 VRS655215 VHW655215 UYA655215 UOE655215 UEI655215 TUM655215 TKQ655215 TAU655215 SQY655215 SHC655215 RXG655215 RNK655215 RDO655215 QTS655215 QJW655215 QAA655215 PQE655215 PGI655215 OWM655215 OMQ655215 OCU655215 NSY655215 NJC655215 MZG655215 MPK655215 MFO655215 LVS655215 LLW655215 LCA655215 KSE655215 KII655215 JYM655215 JOQ655215 JEU655215 IUY655215 ILC655215 IBG655215 HRK655215 HHO655215 GXS655215 GNW655215 GEA655215 FUE655215 FKI655215 FAM655215 EQQ655215 EGU655215 DWY655215 DNC655215 DDG655215 CTK655215 CJO655215 BZS655215 BPW655215 BGA655215 AWE655215 AMI655215 ACM655215 SQ655215 IU655215 J655215 WVG589679 WLK589679 WBO589679 VRS589679 VHW589679 UYA589679 UOE589679 UEI589679 TUM589679 TKQ589679 TAU589679 SQY589679 SHC589679 RXG589679 RNK589679 RDO589679 QTS589679 QJW589679 QAA589679 PQE589679 PGI589679 OWM589679 OMQ589679 OCU589679 NSY589679 NJC589679 MZG589679 MPK589679 MFO589679 LVS589679 LLW589679 LCA589679 KSE589679 KII589679 JYM589679 JOQ589679 JEU589679 IUY589679 ILC589679 IBG589679 HRK589679 HHO589679 GXS589679 GNW589679 GEA589679 FUE589679 FKI589679 FAM589679 EQQ589679 EGU589679 DWY589679 DNC589679 DDG589679 CTK589679 CJO589679 BZS589679 BPW589679 BGA589679 AWE589679 AMI589679 ACM589679 SQ589679 IU589679 J589679 WVG524143 WLK524143 WBO524143 VRS524143 VHW524143 UYA524143 UOE524143 UEI524143 TUM524143 TKQ524143 TAU524143 SQY524143 SHC524143 RXG524143 RNK524143 RDO524143 QTS524143 QJW524143 QAA524143 PQE524143 PGI524143 OWM524143 OMQ524143 OCU524143 NSY524143 NJC524143 MZG524143 MPK524143 MFO524143 LVS524143 LLW524143 LCA524143 KSE524143 KII524143 JYM524143 JOQ524143 JEU524143 IUY524143 ILC524143 IBG524143 HRK524143 HHO524143 GXS524143 GNW524143 GEA524143 FUE524143 FKI524143 FAM524143 EQQ524143 EGU524143 DWY524143 DNC524143 DDG524143 CTK524143 CJO524143 BZS524143 BPW524143 BGA524143 AWE524143 AMI524143 ACM524143 SQ524143 IU524143 J524143 WVG458607 WLK458607 WBO458607 VRS458607 VHW458607 UYA458607 UOE458607 UEI458607 TUM458607 TKQ458607 TAU458607 SQY458607 SHC458607 RXG458607 RNK458607 RDO458607 QTS458607 QJW458607 QAA458607 PQE458607 PGI458607 OWM458607 OMQ458607 OCU458607 NSY458607 NJC458607 MZG458607 MPK458607 MFO458607 LVS458607 LLW458607 LCA458607 KSE458607 KII458607 JYM458607 JOQ458607 JEU458607 IUY458607 ILC458607 IBG458607 HRK458607 HHO458607 GXS458607 GNW458607 GEA458607 FUE458607 FKI458607 FAM458607 EQQ458607 EGU458607 DWY458607 DNC458607 DDG458607 CTK458607 CJO458607 BZS458607 BPW458607 BGA458607 AWE458607 AMI458607 ACM458607 SQ458607 IU458607 J458607 WVG393071 WLK393071 WBO393071 VRS393071 VHW393071 UYA393071 UOE393071 UEI393071 TUM393071 TKQ393071 TAU393071 SQY393071 SHC393071 RXG393071 RNK393071 RDO393071 QTS393071 QJW393071 QAA393071 PQE393071 PGI393071 OWM393071 OMQ393071 OCU393071 NSY393071 NJC393071 MZG393071 MPK393071 MFO393071 LVS393071 LLW393071 LCA393071 KSE393071 KII393071 JYM393071 JOQ393071 JEU393071 IUY393071 ILC393071 IBG393071 HRK393071 HHO393071 GXS393071 GNW393071 GEA393071 FUE393071 FKI393071 FAM393071 EQQ393071 EGU393071 DWY393071 DNC393071 DDG393071 CTK393071 CJO393071 BZS393071 BPW393071 BGA393071 AWE393071 AMI393071 ACM393071 SQ393071 IU393071 J393071 WVG327535 WLK327535 WBO327535 VRS327535 VHW327535 UYA327535 UOE327535 UEI327535 TUM327535 TKQ327535 TAU327535 SQY327535 SHC327535 RXG327535 RNK327535 RDO327535 QTS327535 QJW327535 QAA327535 PQE327535 PGI327535 OWM327535 OMQ327535 OCU327535 NSY327535 NJC327535 MZG327535 MPK327535 MFO327535 LVS327535 LLW327535 LCA327535 KSE327535 KII327535 JYM327535 JOQ327535 JEU327535 IUY327535 ILC327535 IBG327535 HRK327535 HHO327535 GXS327535 GNW327535 GEA327535 FUE327535 FKI327535 FAM327535 EQQ327535 EGU327535 DWY327535 DNC327535 DDG327535 CTK327535 CJO327535 BZS327535 BPW327535 BGA327535 AWE327535 AMI327535 ACM327535 SQ327535 IU327535 J327535 WVG261999 WLK261999 WBO261999 VRS261999 VHW261999 UYA261999 UOE261999 UEI261999 TUM261999 TKQ261999 TAU261999 SQY261999 SHC261999 RXG261999 RNK261999 RDO261999 QTS261999 QJW261999 QAA261999 PQE261999 PGI261999 OWM261999 OMQ261999 OCU261999 NSY261999 NJC261999 MZG261999 MPK261999 MFO261999 LVS261999 LLW261999 LCA261999 KSE261999 KII261999 JYM261999 JOQ261999 JEU261999 IUY261999 ILC261999 IBG261999 HRK261999 HHO261999 GXS261999 GNW261999 GEA261999 FUE261999 FKI261999 FAM261999 EQQ261999 EGU261999 DWY261999 DNC261999 DDG261999 CTK261999 CJO261999 BZS261999 BPW261999 BGA261999 AWE261999 AMI261999 ACM261999 SQ261999 IU261999 J261999 WVG196463 WLK196463 WBO196463 VRS196463 VHW196463 UYA196463 UOE196463 UEI196463 TUM196463 TKQ196463 TAU196463 SQY196463 SHC196463 RXG196463 RNK196463 RDO196463 QTS196463 QJW196463 QAA196463 PQE196463 PGI196463 OWM196463 OMQ196463 OCU196463 NSY196463 NJC196463 MZG196463 MPK196463 MFO196463 LVS196463 LLW196463 LCA196463 KSE196463 KII196463 JYM196463 JOQ196463 JEU196463 IUY196463 ILC196463 IBG196463 HRK196463 HHO196463 GXS196463 GNW196463 GEA196463 FUE196463 FKI196463 FAM196463 EQQ196463 EGU196463 DWY196463 DNC196463 DDG196463 CTK196463 CJO196463 BZS196463 BPW196463 BGA196463 AWE196463 AMI196463 ACM196463 SQ196463 IU196463 J196463 WVG130927 WLK130927 WBO130927 VRS130927 VHW130927 UYA130927 UOE130927 UEI130927 TUM130927 TKQ130927 TAU130927 SQY130927 SHC130927 RXG130927 RNK130927 RDO130927 QTS130927 QJW130927 QAA130927 PQE130927 PGI130927 OWM130927 OMQ130927 OCU130927 NSY130927 NJC130927 MZG130927 MPK130927 MFO130927 LVS130927 LLW130927 LCA130927 KSE130927 KII130927 JYM130927 JOQ130927 JEU130927 IUY130927 ILC130927 IBG130927 HRK130927 HHO130927 GXS130927 GNW130927 GEA130927 FUE130927 FKI130927 FAM130927 EQQ130927 EGU130927 DWY130927 DNC130927 DDG130927 CTK130927 CJO130927 BZS130927 BPW130927 BGA130927 AWE130927 AMI130927 ACM130927 SQ130927 IU130927 J130927 WVG65391 WLK65391 WBO65391 VRS65391 VHW65391 UYA65391 UOE65391 UEI65391 TUM65391 TKQ65391 TAU65391 SQY65391 SHC65391 RXG65391 RNK65391 RDO65391 QTS65391 QJW65391 QAA65391 PQE65391 PGI65391 OWM65391 OMQ65391 OCU65391 NSY65391 NJC65391 MZG65391 MPK65391 MFO65391 LVS65391 LLW65391 LCA65391 KSE65391 KII65391 JYM65391 JOQ65391 JEU65391 IUY65391 ILC65391 IBG65391 HRK65391 HHO65391 GXS65391 GNW65391 GEA65391 FUE65391 FKI65391 FAM65391 EQQ65391 EGU65391 DWY65391 DNC65391 DDG65391 CTK65391 CJO65391 BZS65391 BPW65391 BGA65391 AWE65391 AMI65391 ACM65391 SQ65391 IU65391 J65391 WVG982905 WLK982905 WBO982905 VRS982905 VHW982905 UYA982905 UOE982905 UEI982905 TUM982905 TKQ982905 TAU982905 SQY982905 SHC982905 RXG982905 RNK982905 RDO982905 QTS982905 QJW982905 QAA982905 PQE982905 PGI982905 OWM982905 OMQ982905 OCU982905 NSY982905 NJC982905 MZG982905 MPK982905 MFO982905 LVS982905 LLW982905 LCA982905 KSE982905 KII982905 JYM982905 JOQ982905 JEU982905 IUY982905 ILC982905 IBG982905 HRK982905 HHO982905 GXS982905 GNW982905 GEA982905 FUE982905 FKI982905 FAM982905 EQQ982905 EGU982905 DWY982905 DNC982905 DDG982905 CTK982905 CJO982905 BZS982905 BPW982905 BGA982905 AWE982905 AMI982905 ACM982905 SQ982905 IU982905 J982905 WVG917369 WLK917369 WBO917369 VRS917369 VHW917369 UYA917369 UOE917369 UEI917369 TUM917369 TKQ917369 TAU917369 SQY917369 SHC917369 RXG917369 RNK917369 RDO917369 QTS917369 QJW917369 QAA917369 PQE917369 PGI917369 OWM917369 OMQ917369 OCU917369 NSY917369 NJC917369 MZG917369 MPK917369 MFO917369 LVS917369 LLW917369 LCA917369 KSE917369 KII917369 JYM917369 JOQ917369 JEU917369 IUY917369 ILC917369 IBG917369 HRK917369 HHO917369 GXS917369 GNW917369 GEA917369 FUE917369 FKI917369 FAM917369 EQQ917369 EGU917369 DWY917369 DNC917369 DDG917369 CTK917369 CJO917369 BZS917369 BPW917369 BGA917369 AWE917369 AMI917369 ACM917369 SQ917369 IU917369 J917369 WVG851833 WLK851833 WBO851833 VRS851833 VHW851833 UYA851833 UOE851833 UEI851833 TUM851833 TKQ851833 TAU851833 SQY851833 SHC851833 RXG851833 RNK851833 RDO851833 QTS851833 QJW851833 QAA851833 PQE851833 PGI851833 OWM851833 OMQ851833 OCU851833 NSY851833 NJC851833 MZG851833 MPK851833 MFO851833 LVS851833 LLW851833 LCA851833 KSE851833 KII851833 JYM851833 JOQ851833 JEU851833 IUY851833 ILC851833 IBG851833 HRK851833 HHO851833 GXS851833 GNW851833 GEA851833 FUE851833 FKI851833 FAM851833 EQQ851833 EGU851833 DWY851833 DNC851833 DDG851833 CTK851833 CJO851833 BZS851833 BPW851833 BGA851833 AWE851833 AMI851833 ACM851833 SQ851833 IU851833 J851833 WVG786297 WLK786297 WBO786297 VRS786297 VHW786297 UYA786297 UOE786297 UEI786297 TUM786297 TKQ786297 TAU786297 SQY786297 SHC786297 RXG786297 RNK786297 RDO786297 QTS786297 QJW786297 QAA786297 PQE786297 PGI786297 OWM786297 OMQ786297 OCU786297 NSY786297 NJC786297 MZG786297 MPK786297 MFO786297 LVS786297 LLW786297 LCA786297 KSE786297 KII786297 JYM786297 JOQ786297 JEU786297 IUY786297 ILC786297 IBG786297 HRK786297 HHO786297 GXS786297 GNW786297 GEA786297 FUE786297 FKI786297 FAM786297 EQQ786297 EGU786297 DWY786297 DNC786297 DDG786297 CTK786297 CJO786297 BZS786297 BPW786297 BGA786297 AWE786297 AMI786297 ACM786297 SQ786297 IU786297 J786297 WVG720761 WLK720761 WBO720761 VRS720761 VHW720761 UYA720761 UOE720761 UEI720761 TUM720761 TKQ720761 TAU720761 SQY720761 SHC720761 RXG720761 RNK720761 RDO720761 QTS720761 QJW720761 QAA720761 PQE720761 PGI720761 OWM720761 OMQ720761 OCU720761 NSY720761 NJC720761 MZG720761 MPK720761 MFO720761 LVS720761 LLW720761 LCA720761 KSE720761 KII720761 JYM720761 JOQ720761 JEU720761 IUY720761 ILC720761 IBG720761 HRK720761 HHO720761 GXS720761 GNW720761 GEA720761 FUE720761 FKI720761 FAM720761 EQQ720761 EGU720761 DWY720761 DNC720761 DDG720761 CTK720761 CJO720761 BZS720761 BPW720761 BGA720761 AWE720761 AMI720761 ACM720761 SQ720761 IU720761 J720761 WVG655225 WLK655225 WBO655225 VRS655225 VHW655225 UYA655225 UOE655225 UEI655225 TUM655225 TKQ655225 TAU655225 SQY655225 SHC655225 RXG655225 RNK655225 RDO655225 QTS655225 QJW655225 QAA655225 PQE655225 PGI655225 OWM655225 OMQ655225 OCU655225 NSY655225 NJC655225 MZG655225 MPK655225 MFO655225 LVS655225 LLW655225 LCA655225 KSE655225 KII655225 JYM655225 JOQ655225 JEU655225 IUY655225 ILC655225 IBG655225 HRK655225 HHO655225 GXS655225 GNW655225 GEA655225 FUE655225 FKI655225 FAM655225 EQQ655225 EGU655225 DWY655225 DNC655225 DDG655225 CTK655225 CJO655225 BZS655225 BPW655225 BGA655225 AWE655225 AMI655225 ACM655225 SQ655225 IU655225 J655225 WVG589689 WLK589689 WBO589689 VRS589689 VHW589689 UYA589689 UOE589689 UEI589689 TUM589689 TKQ589689 TAU589689 SQY589689 SHC589689 RXG589689 RNK589689 RDO589689 QTS589689 QJW589689 QAA589689 PQE589689 PGI589689 OWM589689 OMQ589689 OCU589689 NSY589689 NJC589689 MZG589689 MPK589689 MFO589689 LVS589689 LLW589689 LCA589689 KSE589689 KII589689 JYM589689 JOQ589689 JEU589689 IUY589689 ILC589689 IBG589689 HRK589689 HHO589689 GXS589689 GNW589689 GEA589689 FUE589689 FKI589689 FAM589689 EQQ589689 EGU589689 DWY589689 DNC589689 DDG589689 CTK589689 CJO589689 BZS589689 BPW589689 BGA589689 AWE589689 AMI589689 ACM589689 SQ589689 IU589689 J589689 WVG524153 WLK524153 WBO524153 VRS524153 VHW524153 UYA524153 UOE524153 UEI524153 TUM524153 TKQ524153 TAU524153 SQY524153 SHC524153 RXG524153 RNK524153 RDO524153 QTS524153 QJW524153 QAA524153 PQE524153 PGI524153 OWM524153 OMQ524153 OCU524153 NSY524153 NJC524153 MZG524153 MPK524153 MFO524153 LVS524153 LLW524153 LCA524153 KSE524153 KII524153 JYM524153 JOQ524153 JEU524153 IUY524153 ILC524153 IBG524153 HRK524153 HHO524153 GXS524153 GNW524153 GEA524153 FUE524153 FKI524153 FAM524153 EQQ524153 EGU524153 DWY524153 DNC524153 DDG524153 CTK524153 CJO524153 BZS524153 BPW524153 BGA524153 AWE524153 AMI524153 ACM524153 SQ524153 IU524153 J524153 WVG458617 WLK458617 WBO458617 VRS458617 VHW458617 UYA458617 UOE458617 UEI458617 TUM458617 TKQ458617 TAU458617 SQY458617 SHC458617 RXG458617 RNK458617 RDO458617 QTS458617 QJW458617 QAA458617 PQE458617 PGI458617 OWM458617 OMQ458617 OCU458617 NSY458617 NJC458617 MZG458617 MPK458617 MFO458617 LVS458617 LLW458617 LCA458617 KSE458617 KII458617 JYM458617 JOQ458617 JEU458617 IUY458617 ILC458617 IBG458617 HRK458617 HHO458617 GXS458617 GNW458617 GEA458617 FUE458617 FKI458617 FAM458617 EQQ458617 EGU458617 DWY458617 DNC458617 DDG458617 CTK458617 CJO458617 BZS458617 BPW458617 BGA458617 AWE458617 AMI458617 ACM458617 SQ458617 IU458617 J458617 WVG393081 WLK393081 WBO393081 VRS393081 VHW393081 UYA393081 UOE393081 UEI393081 TUM393081 TKQ393081 TAU393081 SQY393081 SHC393081 RXG393081 RNK393081 RDO393081 QTS393081 QJW393081 QAA393081 PQE393081 PGI393081 OWM393081 OMQ393081 OCU393081 NSY393081 NJC393081 MZG393081 MPK393081 MFO393081 LVS393081 LLW393081 LCA393081 KSE393081 KII393081 JYM393081 JOQ393081 JEU393081 IUY393081 ILC393081 IBG393081 HRK393081 HHO393081 GXS393081 GNW393081 GEA393081 FUE393081 FKI393081 FAM393081 EQQ393081 EGU393081 DWY393081 DNC393081 DDG393081 CTK393081 CJO393081 BZS393081 BPW393081 BGA393081 AWE393081 AMI393081 ACM393081 SQ393081 IU393081 J393081 WVG327545 WLK327545 WBO327545 VRS327545 VHW327545 UYA327545 UOE327545 UEI327545 TUM327545 TKQ327545 TAU327545 SQY327545 SHC327545 RXG327545 RNK327545 RDO327545 QTS327545 QJW327545 QAA327545 PQE327545 PGI327545 OWM327545 OMQ327545 OCU327545 NSY327545 NJC327545 MZG327545 MPK327545 MFO327545 LVS327545 LLW327545 LCA327545 KSE327545 KII327545 JYM327545 JOQ327545 JEU327545 IUY327545 ILC327545 IBG327545 HRK327545 HHO327545 GXS327545 GNW327545 GEA327545 FUE327545 FKI327545 FAM327545 EQQ327545 EGU327545 DWY327545 DNC327545 DDG327545 CTK327545 CJO327545 BZS327545 BPW327545 BGA327545 AWE327545 AMI327545 ACM327545 SQ327545 IU327545 J327545 WVG262009 WLK262009 WBO262009 VRS262009 VHW262009 UYA262009 UOE262009 UEI262009 TUM262009 TKQ262009 TAU262009 SQY262009 SHC262009 RXG262009 RNK262009 RDO262009 QTS262009 QJW262009 QAA262009 PQE262009 PGI262009 OWM262009 OMQ262009 OCU262009 NSY262009 NJC262009 MZG262009 MPK262009 MFO262009 LVS262009 LLW262009 LCA262009 KSE262009 KII262009 JYM262009 JOQ262009 JEU262009 IUY262009 ILC262009 IBG262009 HRK262009 HHO262009 GXS262009 GNW262009 GEA262009 FUE262009 FKI262009 FAM262009 EQQ262009 EGU262009 DWY262009 DNC262009 DDG262009 CTK262009 CJO262009 BZS262009 BPW262009 BGA262009 AWE262009 AMI262009 ACM262009 SQ262009 IU262009 J262009 WVG196473 WLK196473 WBO196473 VRS196473 VHW196473 UYA196473 UOE196473 UEI196473 TUM196473 TKQ196473 TAU196473 SQY196473 SHC196473 RXG196473 RNK196473 RDO196473 QTS196473 QJW196473 QAA196473 PQE196473 PGI196473 OWM196473 OMQ196473 OCU196473 NSY196473 NJC196473 MZG196473 MPK196473 MFO196473 LVS196473 LLW196473 LCA196473 KSE196473 KII196473 JYM196473 JOQ196473 JEU196473 IUY196473 ILC196473 IBG196473 HRK196473 HHO196473 GXS196473 GNW196473 GEA196473 FUE196473 FKI196473 FAM196473 EQQ196473 EGU196473 DWY196473 DNC196473 DDG196473 CTK196473 CJO196473 BZS196473 BPW196473 BGA196473 AWE196473 AMI196473 ACM196473 SQ196473 IU196473 J196473 WVG130937 WLK130937 WBO130937 VRS130937 VHW130937 UYA130937 UOE130937 UEI130937 TUM130937 TKQ130937 TAU130937 SQY130937 SHC130937 RXG130937 RNK130937 RDO130937 QTS130937 QJW130937 QAA130937 PQE130937 PGI130937 OWM130937 OMQ130937 OCU130937 NSY130937 NJC130937 MZG130937 MPK130937 MFO130937 LVS130937 LLW130937 LCA130937 KSE130937 KII130937 JYM130937 JOQ130937 JEU130937 IUY130937 ILC130937 IBG130937 HRK130937 HHO130937 GXS130937 GNW130937 GEA130937 FUE130937 FKI130937 FAM130937 EQQ130937 EGU130937 DWY130937 DNC130937 DDG130937 CTK130937 CJO130937 BZS130937 BPW130937 BGA130937 AWE130937 AMI130937 ACM130937 SQ130937 IU130937 J130937 WVG65401 WLK65401 WBO65401 VRS65401 VHW65401 UYA65401 UOE65401 UEI65401 TUM65401 TKQ65401 TAU65401 SQY65401 SHC65401 RXG65401 RNK65401 RDO65401 QTS65401 QJW65401 QAA65401 PQE65401 PGI65401 OWM65401 OMQ65401 OCU65401 NSY65401 NJC65401 MZG65401 MPK65401 MFO65401 LVS65401 LLW65401 LCA65401 KSE65401 KII65401 JYM65401 JOQ65401 JEU65401 IUY65401 ILC65401 IBG65401 HRK65401 HHO65401 GXS65401 GNW65401 GEA65401 FUE65401 FKI65401 FAM65401 EQQ65401 EGU65401 DWY65401 DNC65401 DDG65401 CTK65401 CJO65401 BZS65401 BPW65401 BGA65401 AWE65401 AMI65401 ACM65401 SQ65401 IU65401 J65401 WVG982907 WLK982907 WBO982907 VRS982907 VHW982907 UYA982907 UOE982907 UEI982907 TUM982907 TKQ982907 TAU982907 SQY982907 SHC982907 RXG982907 RNK982907 RDO982907 QTS982907 QJW982907 QAA982907 PQE982907 PGI982907 OWM982907 OMQ982907 OCU982907 NSY982907 NJC982907 MZG982907 MPK982907 MFO982907 LVS982907 LLW982907 LCA982907 KSE982907 KII982907 JYM982907 JOQ982907 JEU982907 IUY982907 ILC982907 IBG982907 HRK982907 HHO982907 GXS982907 GNW982907 GEA982907 FUE982907 FKI982907 FAM982907 EQQ982907 EGU982907 DWY982907 DNC982907 DDG982907 CTK982907 CJO982907 BZS982907 BPW982907 BGA982907 AWE982907 AMI982907 ACM982907 SQ982907 IU982907 J982907 WVG917371 WLK917371 WBO917371 VRS917371 VHW917371 UYA917371 UOE917371 UEI917371 TUM917371 TKQ917371 TAU917371 SQY917371 SHC917371 RXG917371 RNK917371 RDO917371 QTS917371 QJW917371 QAA917371 PQE917371 PGI917371 OWM917371 OMQ917371 OCU917371 NSY917371 NJC917371 MZG917371 MPK917371 MFO917371 LVS917371 LLW917371 LCA917371 KSE917371 KII917371 JYM917371 JOQ917371 JEU917371 IUY917371 ILC917371 IBG917371 HRK917371 HHO917371 GXS917371 GNW917371 GEA917371 FUE917371 FKI917371 FAM917371 EQQ917371 EGU917371 DWY917371 DNC917371 DDG917371 CTK917371 CJO917371 BZS917371 BPW917371 BGA917371 AWE917371 AMI917371 ACM917371 SQ917371 IU917371 J917371 WVG851835 WLK851835 WBO851835 VRS851835 VHW851835 UYA851835 UOE851835 UEI851835 TUM851835 TKQ851835 TAU851835 SQY851835 SHC851835 RXG851835 RNK851835 RDO851835 QTS851835 QJW851835 QAA851835 PQE851835 PGI851835 OWM851835 OMQ851835 OCU851835 NSY851835 NJC851835 MZG851835 MPK851835 MFO851835 LVS851835 LLW851835 LCA851835 KSE851835 KII851835 JYM851835 JOQ851835 JEU851835 IUY851835 ILC851835 IBG851835 HRK851835 HHO851835 GXS851835 GNW851835 GEA851835 FUE851835 FKI851835 FAM851835 EQQ851835 EGU851835 DWY851835 DNC851835 DDG851835 CTK851835 CJO851835 BZS851835 BPW851835 BGA851835 AWE851835 AMI851835 ACM851835 SQ851835 IU851835 J851835 WVG786299 WLK786299 WBO786299 VRS786299 VHW786299 UYA786299 UOE786299 UEI786299 TUM786299 TKQ786299 TAU786299 SQY786299 SHC786299 RXG786299 RNK786299 RDO786299 QTS786299 QJW786299 QAA786299 PQE786299 PGI786299 OWM786299 OMQ786299 OCU786299 NSY786299 NJC786299 MZG786299 MPK786299 MFO786299 LVS786299 LLW786299 LCA786299 KSE786299 KII786299 JYM786299 JOQ786299 JEU786299 IUY786299 ILC786299 IBG786299 HRK786299 HHO786299 GXS786299 GNW786299 GEA786299 FUE786299 FKI786299 FAM786299 EQQ786299 EGU786299 DWY786299 DNC786299 DDG786299 CTK786299 CJO786299 BZS786299 BPW786299 BGA786299 AWE786299 AMI786299 ACM786299 SQ786299 IU786299 J786299 WVG720763 WLK720763 WBO720763 VRS720763 VHW720763 UYA720763 UOE720763 UEI720763 TUM720763 TKQ720763 TAU720763 SQY720763 SHC720763 RXG720763 RNK720763 RDO720763 QTS720763 QJW720763 QAA720763 PQE720763 PGI720763 OWM720763 OMQ720763 OCU720763 NSY720763 NJC720763 MZG720763 MPK720763 MFO720763 LVS720763 LLW720763 LCA720763 KSE720763 KII720763 JYM720763 JOQ720763 JEU720763 IUY720763 ILC720763 IBG720763 HRK720763 HHO720763 GXS720763 GNW720763 GEA720763 FUE720763 FKI720763 FAM720763 EQQ720763 EGU720763 DWY720763 DNC720763 DDG720763 CTK720763 CJO720763 BZS720763 BPW720763 BGA720763 AWE720763 AMI720763 ACM720763 SQ720763 IU720763 J720763 WVG655227 WLK655227 WBO655227 VRS655227 VHW655227 UYA655227 UOE655227 UEI655227 TUM655227 TKQ655227 TAU655227 SQY655227 SHC655227 RXG655227 RNK655227 RDO655227 QTS655227 QJW655227 QAA655227 PQE655227 PGI655227 OWM655227 OMQ655227 OCU655227 NSY655227 NJC655227 MZG655227 MPK655227 MFO655227 LVS655227 LLW655227 LCA655227 KSE655227 KII655227 JYM655227 JOQ655227 JEU655227 IUY655227 ILC655227 IBG655227 HRK655227 HHO655227 GXS655227 GNW655227 GEA655227 FUE655227 FKI655227 FAM655227 EQQ655227 EGU655227 DWY655227 DNC655227 DDG655227 CTK655227 CJO655227 BZS655227 BPW655227 BGA655227 AWE655227 AMI655227 ACM655227 SQ655227 IU655227 J655227 WVG589691 WLK589691 WBO589691 VRS589691 VHW589691 UYA589691 UOE589691 UEI589691 TUM589691 TKQ589691 TAU589691 SQY589691 SHC589691 RXG589691 RNK589691 RDO589691 QTS589691 QJW589691 QAA589691 PQE589691 PGI589691 OWM589691 OMQ589691 OCU589691 NSY589691 NJC589691 MZG589691 MPK589691 MFO589691 LVS589691 LLW589691 LCA589691 KSE589691 KII589691 JYM589691 JOQ589691 JEU589691 IUY589691 ILC589691 IBG589691 HRK589691 HHO589691 GXS589691 GNW589691 GEA589691 FUE589691 FKI589691 FAM589691 EQQ589691 EGU589691 DWY589691 DNC589691 DDG589691 CTK589691 CJO589691 BZS589691 BPW589691 BGA589691 AWE589691 AMI589691 ACM589691 SQ589691 IU589691 J589691 WVG524155 WLK524155 WBO524155 VRS524155 VHW524155 UYA524155 UOE524155 UEI524155 TUM524155 TKQ524155 TAU524155 SQY524155 SHC524155 RXG524155 RNK524155 RDO524155 QTS524155 QJW524155 QAA524155 PQE524155 PGI524155 OWM524155 OMQ524155 OCU524155 NSY524155 NJC524155 MZG524155 MPK524155 MFO524155 LVS524155 LLW524155 LCA524155 KSE524155 KII524155 JYM524155 JOQ524155 JEU524155 IUY524155 ILC524155 IBG524155 HRK524155 HHO524155 GXS524155 GNW524155 GEA524155 FUE524155 FKI524155 FAM524155 EQQ524155 EGU524155 DWY524155 DNC524155 DDG524155 CTK524155 CJO524155 BZS524155 BPW524155 BGA524155 AWE524155 AMI524155 ACM524155 SQ524155 IU524155 J524155 WVG458619 WLK458619 WBO458619 VRS458619 VHW458619 UYA458619 UOE458619 UEI458619 TUM458619 TKQ458619 TAU458619 SQY458619 SHC458619 RXG458619 RNK458619 RDO458619 QTS458619 QJW458619 QAA458619 PQE458619 PGI458619 OWM458619 OMQ458619 OCU458619 NSY458619 NJC458619 MZG458619 MPK458619 MFO458619 LVS458619 LLW458619 LCA458619 KSE458619 KII458619 JYM458619 JOQ458619 JEU458619 IUY458619 ILC458619 IBG458619 HRK458619 HHO458619 GXS458619 GNW458619 GEA458619 FUE458619 FKI458619 FAM458619 EQQ458619 EGU458619 DWY458619 DNC458619 DDG458619 CTK458619 CJO458619 BZS458619 BPW458619 BGA458619 AWE458619 AMI458619 ACM458619 SQ458619 IU458619 J458619 WVG393083 WLK393083 WBO393083 VRS393083 VHW393083 UYA393083 UOE393083 UEI393083 TUM393083 TKQ393083 TAU393083 SQY393083 SHC393083 RXG393083 RNK393083 RDO393083 QTS393083 QJW393083 QAA393083 PQE393083 PGI393083 OWM393083 OMQ393083 OCU393083 NSY393083 NJC393083 MZG393083 MPK393083 MFO393083 LVS393083 LLW393083 LCA393083 KSE393083 KII393083 JYM393083 JOQ393083 JEU393083 IUY393083 ILC393083 IBG393083 HRK393083 HHO393083 GXS393083 GNW393083 GEA393083 FUE393083 FKI393083 FAM393083 EQQ393083 EGU393083 DWY393083 DNC393083 DDG393083 CTK393083 CJO393083 BZS393083 BPW393083 BGA393083 AWE393083 AMI393083 ACM393083 SQ393083 IU393083 J393083 WVG327547 WLK327547 WBO327547 VRS327547 VHW327547 UYA327547 UOE327547 UEI327547 TUM327547 TKQ327547 TAU327547 SQY327547 SHC327547 RXG327547 RNK327547 RDO327547 QTS327547 QJW327547 QAA327547 PQE327547 PGI327547 OWM327547 OMQ327547 OCU327547 NSY327547 NJC327547 MZG327547 MPK327547 MFO327547 LVS327547 LLW327547 LCA327547 KSE327547 KII327547 JYM327547 JOQ327547 JEU327547 IUY327547 ILC327547 IBG327547 HRK327547 HHO327547 GXS327547 GNW327547 GEA327547 FUE327547 FKI327547 FAM327547 EQQ327547 EGU327547 DWY327547 DNC327547 DDG327547 CTK327547 CJO327547 BZS327547 BPW327547 BGA327547 AWE327547 AMI327547 ACM327547 SQ327547 IU327547 J327547 WVG262011 WLK262011 WBO262011 VRS262011 VHW262011 UYA262011 UOE262011 UEI262011 TUM262011 TKQ262011 TAU262011 SQY262011 SHC262011 RXG262011 RNK262011 RDO262011 QTS262011 QJW262011 QAA262011 PQE262011 PGI262011 OWM262011 OMQ262011 OCU262011 NSY262011 NJC262011 MZG262011 MPK262011 MFO262011 LVS262011 LLW262011 LCA262011 KSE262011 KII262011 JYM262011 JOQ262011 JEU262011 IUY262011 ILC262011 IBG262011 HRK262011 HHO262011 GXS262011 GNW262011 GEA262011 FUE262011 FKI262011 FAM262011 EQQ262011 EGU262011 DWY262011 DNC262011 DDG262011 CTK262011 CJO262011 BZS262011 BPW262011 BGA262011 AWE262011 AMI262011 ACM262011 SQ262011 IU262011 J262011 WVG196475 WLK196475 WBO196475 VRS196475 VHW196475 UYA196475 UOE196475 UEI196475 TUM196475 TKQ196475 TAU196475 SQY196475 SHC196475 RXG196475 RNK196475 RDO196475 QTS196475 QJW196475 QAA196475 PQE196475 PGI196475 OWM196475 OMQ196475 OCU196475 NSY196475 NJC196475 MZG196475 MPK196475 MFO196475 LVS196475 LLW196475 LCA196475 KSE196475 KII196475 JYM196475 JOQ196475 JEU196475 IUY196475 ILC196475 IBG196475 HRK196475 HHO196475 GXS196475 GNW196475 GEA196475 FUE196475 FKI196475 FAM196475 EQQ196475 EGU196475 DWY196475 DNC196475 DDG196475 CTK196475 CJO196475 BZS196475 BPW196475 BGA196475 AWE196475 AMI196475 ACM196475 SQ196475 IU196475 J196475 WVG130939 WLK130939 WBO130939 VRS130939 VHW130939 UYA130939 UOE130939 UEI130939 TUM130939 TKQ130939 TAU130939 SQY130939 SHC130939 RXG130939 RNK130939 RDO130939 QTS130939 QJW130939 QAA130939 PQE130939 PGI130939 OWM130939 OMQ130939 OCU130939 NSY130939 NJC130939 MZG130939 MPK130939 MFO130939 LVS130939 LLW130939 LCA130939 KSE130939 KII130939 JYM130939 JOQ130939 JEU130939 IUY130939 ILC130939 IBG130939 HRK130939 HHO130939 GXS130939 GNW130939 GEA130939 FUE130939 FKI130939 FAM130939 EQQ130939 EGU130939 DWY130939 DNC130939 DDG130939 CTK130939 CJO130939 BZS130939 BPW130939 BGA130939 AWE130939 AMI130939 ACM130939 SQ130939 IU130939 J130939 WVG65403 WLK65403 WBO65403 VRS65403 VHW65403 UYA65403 UOE65403 UEI65403 TUM65403 TKQ65403 TAU65403 SQY65403 SHC65403 RXG65403 RNK65403 RDO65403 QTS65403 QJW65403 QAA65403 PQE65403 PGI65403 OWM65403 OMQ65403 OCU65403 NSY65403 NJC65403 MZG65403 MPK65403 MFO65403 LVS65403 LLW65403 LCA65403 KSE65403 KII65403 JYM65403 JOQ65403 JEU65403 IUY65403 ILC65403 IBG65403 HRK65403 HHO65403 GXS65403 GNW65403 GEA65403 FUE65403 FKI65403 FAM65403 EQQ65403 EGU65403 DWY65403 DNC65403 DDG65403 CTK65403 CJO65403 BZS65403 BPW65403 BGA65403 AWE65403 AMI65403 ACM65403 SQ65403 IU65403 J65403 WVG982902 WLK982902 WBO982902 VRS982902 VHW982902 UYA982902 UOE982902 UEI982902 TUM982902 TKQ982902 TAU982902 SQY982902 SHC982902 RXG982902 RNK982902 RDO982902 QTS982902 QJW982902 QAA982902 PQE982902 PGI982902 OWM982902 OMQ982902 OCU982902 NSY982902 NJC982902 MZG982902 MPK982902 MFO982902 LVS982902 LLW982902 LCA982902 KSE982902 KII982902 JYM982902 JOQ982902 JEU982902 IUY982902 ILC982902 IBG982902 HRK982902 HHO982902 GXS982902 GNW982902 GEA982902 FUE982902 FKI982902 FAM982902 EQQ982902 EGU982902 DWY982902 DNC982902 DDG982902 CTK982902 CJO982902 BZS982902 BPW982902 BGA982902 AWE982902 AMI982902 ACM982902 SQ982902 IU982902 J982902 WVG917366 WLK917366 WBO917366 VRS917366 VHW917366 UYA917366 UOE917366 UEI917366 TUM917366 TKQ917366 TAU917366 SQY917366 SHC917366 RXG917366 RNK917366 RDO917366 QTS917366 QJW917366 QAA917366 PQE917366 PGI917366 OWM917366 OMQ917366 OCU917366 NSY917366 NJC917366 MZG917366 MPK917366 MFO917366 LVS917366 LLW917366 LCA917366 KSE917366 KII917366 JYM917366 JOQ917366 JEU917366 IUY917366 ILC917366 IBG917366 HRK917366 HHO917366 GXS917366 GNW917366 GEA917366 FUE917366 FKI917366 FAM917366 EQQ917366 EGU917366 DWY917366 DNC917366 DDG917366 CTK917366 CJO917366 BZS917366 BPW917366 BGA917366 AWE917366 AMI917366 ACM917366 SQ917366 IU917366 J917366 WVG851830 WLK851830 WBO851830 VRS851830 VHW851830 UYA851830 UOE851830 UEI851830 TUM851830 TKQ851830 TAU851830 SQY851830 SHC851830 RXG851830 RNK851830 RDO851830 QTS851830 QJW851830 QAA851830 PQE851830 PGI851830 OWM851830 OMQ851830 OCU851830 NSY851830 NJC851830 MZG851830 MPK851830 MFO851830 LVS851830 LLW851830 LCA851830 KSE851830 KII851830 JYM851830 JOQ851830 JEU851830 IUY851830 ILC851830 IBG851830 HRK851830 HHO851830 GXS851830 GNW851830 GEA851830 FUE851830 FKI851830 FAM851830 EQQ851830 EGU851830 DWY851830 DNC851830 DDG851830 CTK851830 CJO851830 BZS851830 BPW851830 BGA851830 AWE851830 AMI851830 ACM851830 SQ851830 IU851830 J851830 WVG786294 WLK786294 WBO786294 VRS786294 VHW786294 UYA786294 UOE786294 UEI786294 TUM786294 TKQ786294 TAU786294 SQY786294 SHC786294 RXG786294 RNK786294 RDO786294 QTS786294 QJW786294 QAA786294 PQE786294 PGI786294 OWM786294 OMQ786294 OCU786294 NSY786294 NJC786294 MZG786294 MPK786294 MFO786294 LVS786294 LLW786294 LCA786294 KSE786294 KII786294 JYM786294 JOQ786294 JEU786294 IUY786294 ILC786294 IBG786294 HRK786294 HHO786294 GXS786294 GNW786294 GEA786294 FUE786294 FKI786294 FAM786294 EQQ786294 EGU786294 DWY786294 DNC786294 DDG786294 CTK786294 CJO786294 BZS786294 BPW786294 BGA786294 AWE786294 AMI786294 ACM786294 SQ786294 IU786294 J786294 WVG720758 WLK720758 WBO720758 VRS720758 VHW720758 UYA720758 UOE720758 UEI720758 TUM720758 TKQ720758 TAU720758 SQY720758 SHC720758 RXG720758 RNK720758 RDO720758 QTS720758 QJW720758 QAA720758 PQE720758 PGI720758 OWM720758 OMQ720758 OCU720758 NSY720758 NJC720758 MZG720758 MPK720758 MFO720758 LVS720758 LLW720758 LCA720758 KSE720758 KII720758 JYM720758 JOQ720758 JEU720758 IUY720758 ILC720758 IBG720758 HRK720758 HHO720758 GXS720758 GNW720758 GEA720758 FUE720758 FKI720758 FAM720758 EQQ720758 EGU720758 DWY720758 DNC720758 DDG720758 CTK720758 CJO720758 BZS720758 BPW720758 BGA720758 AWE720758 AMI720758 ACM720758 SQ720758 IU720758 J720758 WVG655222 WLK655222 WBO655222 VRS655222 VHW655222 UYA655222 UOE655222 UEI655222 TUM655222 TKQ655222 TAU655222 SQY655222 SHC655222 RXG655222 RNK655222 RDO655222 QTS655222 QJW655222 QAA655222 PQE655222 PGI655222 OWM655222 OMQ655222 OCU655222 NSY655222 NJC655222 MZG655222 MPK655222 MFO655222 LVS655222 LLW655222 LCA655222 KSE655222 KII655222 JYM655222 JOQ655222 JEU655222 IUY655222 ILC655222 IBG655222 HRK655222 HHO655222 GXS655222 GNW655222 GEA655222 FUE655222 FKI655222 FAM655222 EQQ655222 EGU655222 DWY655222 DNC655222 DDG655222 CTK655222 CJO655222 BZS655222 BPW655222 BGA655222 AWE655222 AMI655222 ACM655222 SQ655222 IU655222 J655222 WVG589686 WLK589686 WBO589686 VRS589686 VHW589686 UYA589686 UOE589686 UEI589686 TUM589686 TKQ589686 TAU589686 SQY589686 SHC589686 RXG589686 RNK589686 RDO589686 QTS589686 QJW589686 QAA589686 PQE589686 PGI589686 OWM589686 OMQ589686 OCU589686 NSY589686 NJC589686 MZG589686 MPK589686 MFO589686 LVS589686 LLW589686 LCA589686 KSE589686 KII589686 JYM589686 JOQ589686 JEU589686 IUY589686 ILC589686 IBG589686 HRK589686 HHO589686 GXS589686 GNW589686 GEA589686 FUE589686 FKI589686 FAM589686 EQQ589686 EGU589686 DWY589686 DNC589686 DDG589686 CTK589686 CJO589686 BZS589686 BPW589686 BGA589686 AWE589686 AMI589686 ACM589686 SQ589686 IU589686 J589686 WVG524150 WLK524150 WBO524150 VRS524150 VHW524150 UYA524150 UOE524150 UEI524150 TUM524150 TKQ524150 TAU524150 SQY524150 SHC524150 RXG524150 RNK524150 RDO524150 QTS524150 QJW524150 QAA524150 PQE524150 PGI524150 OWM524150 OMQ524150 OCU524150 NSY524150 NJC524150 MZG524150 MPK524150 MFO524150 LVS524150 LLW524150 LCA524150 KSE524150 KII524150 JYM524150 JOQ524150 JEU524150 IUY524150 ILC524150 IBG524150 HRK524150 HHO524150 GXS524150 GNW524150 GEA524150 FUE524150 FKI524150 FAM524150 EQQ524150 EGU524150 DWY524150 DNC524150 DDG524150 CTK524150 CJO524150 BZS524150 BPW524150 BGA524150 AWE524150 AMI524150 ACM524150 SQ524150 IU524150 J524150 WVG458614 WLK458614 WBO458614 VRS458614 VHW458614 UYA458614 UOE458614 UEI458614 TUM458614 TKQ458614 TAU458614 SQY458614 SHC458614 RXG458614 RNK458614 RDO458614 QTS458614 QJW458614 QAA458614 PQE458614 PGI458614 OWM458614 OMQ458614 OCU458614 NSY458614 NJC458614 MZG458614 MPK458614 MFO458614 LVS458614 LLW458614 LCA458614 KSE458614 KII458614 JYM458614 JOQ458614 JEU458614 IUY458614 ILC458614 IBG458614 HRK458614 HHO458614 GXS458614 GNW458614 GEA458614 FUE458614 FKI458614 FAM458614 EQQ458614 EGU458614 DWY458614 DNC458614 DDG458614 CTK458614 CJO458614 BZS458614 BPW458614 BGA458614 AWE458614 AMI458614 ACM458614 SQ458614 IU458614 J458614 WVG393078 WLK393078 WBO393078 VRS393078 VHW393078 UYA393078 UOE393078 UEI393078 TUM393078 TKQ393078 TAU393078 SQY393078 SHC393078 RXG393078 RNK393078 RDO393078 QTS393078 QJW393078 QAA393078 PQE393078 PGI393078 OWM393078 OMQ393078 OCU393078 NSY393078 NJC393078 MZG393078 MPK393078 MFO393078 LVS393078 LLW393078 LCA393078 KSE393078 KII393078 JYM393078 JOQ393078 JEU393078 IUY393078 ILC393078 IBG393078 HRK393078 HHO393078 GXS393078 GNW393078 GEA393078 FUE393078 FKI393078 FAM393078 EQQ393078 EGU393078 DWY393078 DNC393078 DDG393078 CTK393078 CJO393078 BZS393078 BPW393078 BGA393078 AWE393078 AMI393078 ACM393078 SQ393078 IU393078 J393078 WVG327542 WLK327542 WBO327542 VRS327542 VHW327542 UYA327542 UOE327542 UEI327542 TUM327542 TKQ327542 TAU327542 SQY327542 SHC327542 RXG327542 RNK327542 RDO327542 QTS327542 QJW327542 QAA327542 PQE327542 PGI327542 OWM327542 OMQ327542 OCU327542 NSY327542 NJC327542 MZG327542 MPK327542 MFO327542 LVS327542 LLW327542 LCA327542 KSE327542 KII327542 JYM327542 JOQ327542 JEU327542 IUY327542 ILC327542 IBG327542 HRK327542 HHO327542 GXS327542 GNW327542 GEA327542 FUE327542 FKI327542 FAM327542 EQQ327542 EGU327542 DWY327542 DNC327542 DDG327542 CTK327542 CJO327542 BZS327542 BPW327542 BGA327542 AWE327542 AMI327542 ACM327542 SQ327542 IU327542 J327542 WVG262006 WLK262006 WBO262006 VRS262006 VHW262006 UYA262006 UOE262006 UEI262006 TUM262006 TKQ262006 TAU262006 SQY262006 SHC262006 RXG262006 RNK262006 RDO262006 QTS262006 QJW262006 QAA262006 PQE262006 PGI262006 OWM262006 OMQ262006 OCU262006 NSY262006 NJC262006 MZG262006 MPK262006 MFO262006 LVS262006 LLW262006 LCA262006 KSE262006 KII262006 JYM262006 JOQ262006 JEU262006 IUY262006 ILC262006 IBG262006 HRK262006 HHO262006 GXS262006 GNW262006 GEA262006 FUE262006 FKI262006 FAM262006 EQQ262006 EGU262006 DWY262006 DNC262006 DDG262006 CTK262006 CJO262006 BZS262006 BPW262006 BGA262006 AWE262006 AMI262006 ACM262006 SQ262006 IU262006 J262006 WVG196470 WLK196470 WBO196470 VRS196470 VHW196470 UYA196470 UOE196470 UEI196470 TUM196470 TKQ196470 TAU196470 SQY196470 SHC196470 RXG196470 RNK196470 RDO196470 QTS196470 QJW196470 QAA196470 PQE196470 PGI196470 OWM196470 OMQ196470 OCU196470 NSY196470 NJC196470 MZG196470 MPK196470 MFO196470 LVS196470 LLW196470 LCA196470 KSE196470 KII196470 JYM196470 JOQ196470 JEU196470 IUY196470 ILC196470 IBG196470 HRK196470 HHO196470 GXS196470 GNW196470 GEA196470 FUE196470 FKI196470 FAM196470 EQQ196470 EGU196470 DWY196470 DNC196470 DDG196470 CTK196470 CJO196470 BZS196470 BPW196470 BGA196470 AWE196470 AMI196470 ACM196470 SQ196470 IU196470 J196470 WVG130934 WLK130934 WBO130934 VRS130934 VHW130934 UYA130934 UOE130934 UEI130934 TUM130934 TKQ130934 TAU130934 SQY130934 SHC130934 RXG130934 RNK130934 RDO130934 QTS130934 QJW130934 QAA130934 PQE130934 PGI130934 OWM130934 OMQ130934 OCU130934 NSY130934 NJC130934 MZG130934 MPK130934 MFO130934 LVS130934 LLW130934 LCA130934 KSE130934 KII130934 JYM130934 JOQ130934 JEU130934 IUY130934 ILC130934 IBG130934 HRK130934 HHO130934 GXS130934 GNW130934 GEA130934 FUE130934 FKI130934 FAM130934 EQQ130934 EGU130934 DWY130934 DNC130934 DDG130934 CTK130934 CJO130934 BZS130934 BPW130934 BGA130934 AWE130934 AMI130934 ACM130934 SQ130934 IU130934 J130934 WVG65398 WLK65398 WBO65398 VRS65398 VHW65398 UYA65398 UOE65398 UEI65398 TUM65398 TKQ65398 TAU65398 SQY65398 SHC65398 RXG65398 RNK65398 RDO65398 QTS65398 QJW65398 QAA65398 PQE65398 PGI65398 OWM65398 OMQ65398 OCU65398 NSY65398 NJC65398 MZG65398 MPK65398 MFO65398 LVS65398 LLW65398 LCA65398 KSE65398 KII65398 JYM65398 JOQ65398 JEU65398 IUY65398 ILC65398 IBG65398 HRK65398 HHO65398 GXS65398 GNW65398 GEA65398 FUE65398 FKI65398 FAM65398 EQQ65398 EGU65398 DWY65398 DNC65398 DDG65398 CTK65398 CJO65398 BZS65398 BPW65398 BGA65398 AWE65398 AMI65398 ACM65398 SQ65398 IU65398 J65398 WVG982929:WVG982933 WLK982929:WLK982933 WBO982929:WBO982933 VRS982929:VRS982933 VHW982929:VHW982933 UYA982929:UYA982933 UOE982929:UOE982933 UEI982929:UEI982933 TUM982929:TUM982933 TKQ982929:TKQ982933 TAU982929:TAU982933 SQY982929:SQY982933 SHC982929:SHC982933 RXG982929:RXG982933 RNK982929:RNK982933 RDO982929:RDO982933 QTS982929:QTS982933 QJW982929:QJW982933 QAA982929:QAA982933 PQE982929:PQE982933 PGI982929:PGI982933 OWM982929:OWM982933 OMQ982929:OMQ982933 OCU982929:OCU982933 NSY982929:NSY982933 NJC982929:NJC982933 MZG982929:MZG982933 MPK982929:MPK982933 MFO982929:MFO982933 LVS982929:LVS982933 LLW982929:LLW982933 LCA982929:LCA982933 KSE982929:KSE982933 KII982929:KII982933 JYM982929:JYM982933 JOQ982929:JOQ982933 JEU982929:JEU982933 IUY982929:IUY982933 ILC982929:ILC982933 IBG982929:IBG982933 HRK982929:HRK982933 HHO982929:HHO982933 GXS982929:GXS982933 GNW982929:GNW982933 GEA982929:GEA982933 FUE982929:FUE982933 FKI982929:FKI982933 FAM982929:FAM982933 EQQ982929:EQQ982933 EGU982929:EGU982933 DWY982929:DWY982933 DNC982929:DNC982933 DDG982929:DDG982933 CTK982929:CTK982933 CJO982929:CJO982933 BZS982929:BZS982933 BPW982929:BPW982933 BGA982929:BGA982933 AWE982929:AWE982933 AMI982929:AMI982933 ACM982929:ACM982933 SQ982929:SQ982933 IU982929:IU982933 J982929:J982933 WVG917393:WVG917397 WLK917393:WLK917397 WBO917393:WBO917397 VRS917393:VRS917397 VHW917393:VHW917397 UYA917393:UYA917397 UOE917393:UOE917397 UEI917393:UEI917397 TUM917393:TUM917397 TKQ917393:TKQ917397 TAU917393:TAU917397 SQY917393:SQY917397 SHC917393:SHC917397 RXG917393:RXG917397 RNK917393:RNK917397 RDO917393:RDO917397 QTS917393:QTS917397 QJW917393:QJW917397 QAA917393:QAA917397 PQE917393:PQE917397 PGI917393:PGI917397 OWM917393:OWM917397 OMQ917393:OMQ917397 OCU917393:OCU917397 NSY917393:NSY917397 NJC917393:NJC917397 MZG917393:MZG917397 MPK917393:MPK917397 MFO917393:MFO917397 LVS917393:LVS917397 LLW917393:LLW917397 LCA917393:LCA917397 KSE917393:KSE917397 KII917393:KII917397 JYM917393:JYM917397 JOQ917393:JOQ917397 JEU917393:JEU917397 IUY917393:IUY917397 ILC917393:ILC917397 IBG917393:IBG917397 HRK917393:HRK917397 HHO917393:HHO917397 GXS917393:GXS917397 GNW917393:GNW917397 GEA917393:GEA917397 FUE917393:FUE917397 FKI917393:FKI917397 FAM917393:FAM917397 EQQ917393:EQQ917397 EGU917393:EGU917397 DWY917393:DWY917397 DNC917393:DNC917397 DDG917393:DDG917397 CTK917393:CTK917397 CJO917393:CJO917397 BZS917393:BZS917397 BPW917393:BPW917397 BGA917393:BGA917397 AWE917393:AWE917397 AMI917393:AMI917397 ACM917393:ACM917397 SQ917393:SQ917397 IU917393:IU917397 J917393:J917397 WVG851857:WVG851861 WLK851857:WLK851861 WBO851857:WBO851861 VRS851857:VRS851861 VHW851857:VHW851861 UYA851857:UYA851861 UOE851857:UOE851861 UEI851857:UEI851861 TUM851857:TUM851861 TKQ851857:TKQ851861 TAU851857:TAU851861 SQY851857:SQY851861 SHC851857:SHC851861 RXG851857:RXG851861 RNK851857:RNK851861 RDO851857:RDO851861 QTS851857:QTS851861 QJW851857:QJW851861 QAA851857:QAA851861 PQE851857:PQE851861 PGI851857:PGI851861 OWM851857:OWM851861 OMQ851857:OMQ851861 OCU851857:OCU851861 NSY851857:NSY851861 NJC851857:NJC851861 MZG851857:MZG851861 MPK851857:MPK851861 MFO851857:MFO851861 LVS851857:LVS851861 LLW851857:LLW851861 LCA851857:LCA851861 KSE851857:KSE851861 KII851857:KII851861 JYM851857:JYM851861 JOQ851857:JOQ851861 JEU851857:JEU851861 IUY851857:IUY851861 ILC851857:ILC851861 IBG851857:IBG851861 HRK851857:HRK851861 HHO851857:HHO851861 GXS851857:GXS851861 GNW851857:GNW851861 GEA851857:GEA851861 FUE851857:FUE851861 FKI851857:FKI851861 FAM851857:FAM851861 EQQ851857:EQQ851861 EGU851857:EGU851861 DWY851857:DWY851861 DNC851857:DNC851861 DDG851857:DDG851861 CTK851857:CTK851861 CJO851857:CJO851861 BZS851857:BZS851861 BPW851857:BPW851861 BGA851857:BGA851861 AWE851857:AWE851861 AMI851857:AMI851861 ACM851857:ACM851861 SQ851857:SQ851861 IU851857:IU851861 J851857:J851861 WVG786321:WVG786325 WLK786321:WLK786325 WBO786321:WBO786325 VRS786321:VRS786325 VHW786321:VHW786325 UYA786321:UYA786325 UOE786321:UOE786325 UEI786321:UEI786325 TUM786321:TUM786325 TKQ786321:TKQ786325 TAU786321:TAU786325 SQY786321:SQY786325 SHC786321:SHC786325 RXG786321:RXG786325 RNK786321:RNK786325 RDO786321:RDO786325 QTS786321:QTS786325 QJW786321:QJW786325 QAA786321:QAA786325 PQE786321:PQE786325 PGI786321:PGI786325 OWM786321:OWM786325 OMQ786321:OMQ786325 OCU786321:OCU786325 NSY786321:NSY786325 NJC786321:NJC786325 MZG786321:MZG786325 MPK786321:MPK786325 MFO786321:MFO786325 LVS786321:LVS786325 LLW786321:LLW786325 LCA786321:LCA786325 KSE786321:KSE786325 KII786321:KII786325 JYM786321:JYM786325 JOQ786321:JOQ786325 JEU786321:JEU786325 IUY786321:IUY786325 ILC786321:ILC786325 IBG786321:IBG786325 HRK786321:HRK786325 HHO786321:HHO786325 GXS786321:GXS786325 GNW786321:GNW786325 GEA786321:GEA786325 FUE786321:FUE786325 FKI786321:FKI786325 FAM786321:FAM786325 EQQ786321:EQQ786325 EGU786321:EGU786325 DWY786321:DWY786325 DNC786321:DNC786325 DDG786321:DDG786325 CTK786321:CTK786325 CJO786321:CJO786325 BZS786321:BZS786325 BPW786321:BPW786325 BGA786321:BGA786325 AWE786321:AWE786325 AMI786321:AMI786325 ACM786321:ACM786325 SQ786321:SQ786325 IU786321:IU786325 J786321:J786325 WVG720785:WVG720789 WLK720785:WLK720789 WBO720785:WBO720789 VRS720785:VRS720789 VHW720785:VHW720789 UYA720785:UYA720789 UOE720785:UOE720789 UEI720785:UEI720789 TUM720785:TUM720789 TKQ720785:TKQ720789 TAU720785:TAU720789 SQY720785:SQY720789 SHC720785:SHC720789 RXG720785:RXG720789 RNK720785:RNK720789 RDO720785:RDO720789 QTS720785:QTS720789 QJW720785:QJW720789 QAA720785:QAA720789 PQE720785:PQE720789 PGI720785:PGI720789 OWM720785:OWM720789 OMQ720785:OMQ720789 OCU720785:OCU720789 NSY720785:NSY720789 NJC720785:NJC720789 MZG720785:MZG720789 MPK720785:MPK720789 MFO720785:MFO720789 LVS720785:LVS720789 LLW720785:LLW720789 LCA720785:LCA720789 KSE720785:KSE720789 KII720785:KII720789 JYM720785:JYM720789 JOQ720785:JOQ720789 JEU720785:JEU720789 IUY720785:IUY720789 ILC720785:ILC720789 IBG720785:IBG720789 HRK720785:HRK720789 HHO720785:HHO720789 GXS720785:GXS720789 GNW720785:GNW720789 GEA720785:GEA720789 FUE720785:FUE720789 FKI720785:FKI720789 FAM720785:FAM720789 EQQ720785:EQQ720789 EGU720785:EGU720789 DWY720785:DWY720789 DNC720785:DNC720789 DDG720785:DDG720789 CTK720785:CTK720789 CJO720785:CJO720789 BZS720785:BZS720789 BPW720785:BPW720789 BGA720785:BGA720789 AWE720785:AWE720789 AMI720785:AMI720789 ACM720785:ACM720789 SQ720785:SQ720789 IU720785:IU720789 J720785:J720789 WVG655249:WVG655253 WLK655249:WLK655253 WBO655249:WBO655253 VRS655249:VRS655253 VHW655249:VHW655253 UYA655249:UYA655253 UOE655249:UOE655253 UEI655249:UEI655253 TUM655249:TUM655253 TKQ655249:TKQ655253 TAU655249:TAU655253 SQY655249:SQY655253 SHC655249:SHC655253 RXG655249:RXG655253 RNK655249:RNK655253 RDO655249:RDO655253 QTS655249:QTS655253 QJW655249:QJW655253 QAA655249:QAA655253 PQE655249:PQE655253 PGI655249:PGI655253 OWM655249:OWM655253 OMQ655249:OMQ655253 OCU655249:OCU655253 NSY655249:NSY655253 NJC655249:NJC655253 MZG655249:MZG655253 MPK655249:MPK655253 MFO655249:MFO655253 LVS655249:LVS655253 LLW655249:LLW655253 LCA655249:LCA655253 KSE655249:KSE655253 KII655249:KII655253 JYM655249:JYM655253 JOQ655249:JOQ655253 JEU655249:JEU655253 IUY655249:IUY655253 ILC655249:ILC655253 IBG655249:IBG655253 HRK655249:HRK655253 HHO655249:HHO655253 GXS655249:GXS655253 GNW655249:GNW655253 GEA655249:GEA655253 FUE655249:FUE655253 FKI655249:FKI655253 FAM655249:FAM655253 EQQ655249:EQQ655253 EGU655249:EGU655253 DWY655249:DWY655253 DNC655249:DNC655253 DDG655249:DDG655253 CTK655249:CTK655253 CJO655249:CJO655253 BZS655249:BZS655253 BPW655249:BPW655253 BGA655249:BGA655253 AWE655249:AWE655253 AMI655249:AMI655253 ACM655249:ACM655253 SQ655249:SQ655253 IU655249:IU655253 J655249:J655253 WVG589713:WVG589717 WLK589713:WLK589717 WBO589713:WBO589717 VRS589713:VRS589717 VHW589713:VHW589717 UYA589713:UYA589717 UOE589713:UOE589717 UEI589713:UEI589717 TUM589713:TUM589717 TKQ589713:TKQ589717 TAU589713:TAU589717 SQY589713:SQY589717 SHC589713:SHC589717 RXG589713:RXG589717 RNK589713:RNK589717 RDO589713:RDO589717 QTS589713:QTS589717 QJW589713:QJW589717 QAA589713:QAA589717 PQE589713:PQE589717 PGI589713:PGI589717 OWM589713:OWM589717 OMQ589713:OMQ589717 OCU589713:OCU589717 NSY589713:NSY589717 NJC589713:NJC589717 MZG589713:MZG589717 MPK589713:MPK589717 MFO589713:MFO589717 LVS589713:LVS589717 LLW589713:LLW589717 LCA589713:LCA589717 KSE589713:KSE589717 KII589713:KII589717 JYM589713:JYM589717 JOQ589713:JOQ589717 JEU589713:JEU589717 IUY589713:IUY589717 ILC589713:ILC589717 IBG589713:IBG589717 HRK589713:HRK589717 HHO589713:HHO589717 GXS589713:GXS589717 GNW589713:GNW589717 GEA589713:GEA589717 FUE589713:FUE589717 FKI589713:FKI589717 FAM589713:FAM589717 EQQ589713:EQQ589717 EGU589713:EGU589717 DWY589713:DWY589717 DNC589713:DNC589717 DDG589713:DDG589717 CTK589713:CTK589717 CJO589713:CJO589717 BZS589713:BZS589717 BPW589713:BPW589717 BGA589713:BGA589717 AWE589713:AWE589717 AMI589713:AMI589717 ACM589713:ACM589717 SQ589713:SQ589717 IU589713:IU589717 J589713:J589717 WVG524177:WVG524181 WLK524177:WLK524181 WBO524177:WBO524181 VRS524177:VRS524181 VHW524177:VHW524181 UYA524177:UYA524181 UOE524177:UOE524181 UEI524177:UEI524181 TUM524177:TUM524181 TKQ524177:TKQ524181 TAU524177:TAU524181 SQY524177:SQY524181 SHC524177:SHC524181 RXG524177:RXG524181 RNK524177:RNK524181 RDO524177:RDO524181 QTS524177:QTS524181 QJW524177:QJW524181 QAA524177:QAA524181 PQE524177:PQE524181 PGI524177:PGI524181 OWM524177:OWM524181 OMQ524177:OMQ524181 OCU524177:OCU524181 NSY524177:NSY524181 NJC524177:NJC524181 MZG524177:MZG524181 MPK524177:MPK524181 MFO524177:MFO524181 LVS524177:LVS524181 LLW524177:LLW524181 LCA524177:LCA524181 KSE524177:KSE524181 KII524177:KII524181 JYM524177:JYM524181 JOQ524177:JOQ524181 JEU524177:JEU524181 IUY524177:IUY524181 ILC524177:ILC524181 IBG524177:IBG524181 HRK524177:HRK524181 HHO524177:HHO524181 GXS524177:GXS524181 GNW524177:GNW524181 GEA524177:GEA524181 FUE524177:FUE524181 FKI524177:FKI524181 FAM524177:FAM524181 EQQ524177:EQQ524181 EGU524177:EGU524181 DWY524177:DWY524181 DNC524177:DNC524181 DDG524177:DDG524181 CTK524177:CTK524181 CJO524177:CJO524181 BZS524177:BZS524181 BPW524177:BPW524181 BGA524177:BGA524181 AWE524177:AWE524181 AMI524177:AMI524181 ACM524177:ACM524181 SQ524177:SQ524181 IU524177:IU524181 J524177:J524181 WVG458641:WVG458645 WLK458641:WLK458645 WBO458641:WBO458645 VRS458641:VRS458645 VHW458641:VHW458645 UYA458641:UYA458645 UOE458641:UOE458645 UEI458641:UEI458645 TUM458641:TUM458645 TKQ458641:TKQ458645 TAU458641:TAU458645 SQY458641:SQY458645 SHC458641:SHC458645 RXG458641:RXG458645 RNK458641:RNK458645 RDO458641:RDO458645 QTS458641:QTS458645 QJW458641:QJW458645 QAA458641:QAA458645 PQE458641:PQE458645 PGI458641:PGI458645 OWM458641:OWM458645 OMQ458641:OMQ458645 OCU458641:OCU458645 NSY458641:NSY458645 NJC458641:NJC458645 MZG458641:MZG458645 MPK458641:MPK458645 MFO458641:MFO458645 LVS458641:LVS458645 LLW458641:LLW458645 LCA458641:LCA458645 KSE458641:KSE458645 KII458641:KII458645 JYM458641:JYM458645 JOQ458641:JOQ458645 JEU458641:JEU458645 IUY458641:IUY458645 ILC458641:ILC458645 IBG458641:IBG458645 HRK458641:HRK458645 HHO458641:HHO458645 GXS458641:GXS458645 GNW458641:GNW458645 GEA458641:GEA458645 FUE458641:FUE458645 FKI458641:FKI458645 FAM458641:FAM458645 EQQ458641:EQQ458645 EGU458641:EGU458645 DWY458641:DWY458645 DNC458641:DNC458645 DDG458641:DDG458645 CTK458641:CTK458645 CJO458641:CJO458645 BZS458641:BZS458645 BPW458641:BPW458645 BGA458641:BGA458645 AWE458641:AWE458645 AMI458641:AMI458645 ACM458641:ACM458645 SQ458641:SQ458645 IU458641:IU458645 J458641:J458645 WVG393105:WVG393109 WLK393105:WLK393109 WBO393105:WBO393109 VRS393105:VRS393109 VHW393105:VHW393109 UYA393105:UYA393109 UOE393105:UOE393109 UEI393105:UEI393109 TUM393105:TUM393109 TKQ393105:TKQ393109 TAU393105:TAU393109 SQY393105:SQY393109 SHC393105:SHC393109 RXG393105:RXG393109 RNK393105:RNK393109 RDO393105:RDO393109 QTS393105:QTS393109 QJW393105:QJW393109 QAA393105:QAA393109 PQE393105:PQE393109 PGI393105:PGI393109 OWM393105:OWM393109 OMQ393105:OMQ393109 OCU393105:OCU393109 NSY393105:NSY393109 NJC393105:NJC393109 MZG393105:MZG393109 MPK393105:MPK393109 MFO393105:MFO393109 LVS393105:LVS393109 LLW393105:LLW393109 LCA393105:LCA393109 KSE393105:KSE393109 KII393105:KII393109 JYM393105:JYM393109 JOQ393105:JOQ393109 JEU393105:JEU393109 IUY393105:IUY393109 ILC393105:ILC393109 IBG393105:IBG393109 HRK393105:HRK393109 HHO393105:HHO393109 GXS393105:GXS393109 GNW393105:GNW393109 GEA393105:GEA393109 FUE393105:FUE393109 FKI393105:FKI393109 FAM393105:FAM393109 EQQ393105:EQQ393109 EGU393105:EGU393109 DWY393105:DWY393109 DNC393105:DNC393109 DDG393105:DDG393109 CTK393105:CTK393109 CJO393105:CJO393109 BZS393105:BZS393109 BPW393105:BPW393109 BGA393105:BGA393109 AWE393105:AWE393109 AMI393105:AMI393109 ACM393105:ACM393109 SQ393105:SQ393109 IU393105:IU393109 J393105:J393109 WVG327569:WVG327573 WLK327569:WLK327573 WBO327569:WBO327573 VRS327569:VRS327573 VHW327569:VHW327573 UYA327569:UYA327573 UOE327569:UOE327573 UEI327569:UEI327573 TUM327569:TUM327573 TKQ327569:TKQ327573 TAU327569:TAU327573 SQY327569:SQY327573 SHC327569:SHC327573 RXG327569:RXG327573 RNK327569:RNK327573 RDO327569:RDO327573 QTS327569:QTS327573 QJW327569:QJW327573 QAA327569:QAA327573 PQE327569:PQE327573 PGI327569:PGI327573 OWM327569:OWM327573 OMQ327569:OMQ327573 OCU327569:OCU327573 NSY327569:NSY327573 NJC327569:NJC327573 MZG327569:MZG327573 MPK327569:MPK327573 MFO327569:MFO327573 LVS327569:LVS327573 LLW327569:LLW327573 LCA327569:LCA327573 KSE327569:KSE327573 KII327569:KII327573 JYM327569:JYM327573 JOQ327569:JOQ327573 JEU327569:JEU327573 IUY327569:IUY327573 ILC327569:ILC327573 IBG327569:IBG327573 HRK327569:HRK327573 HHO327569:HHO327573 GXS327569:GXS327573 GNW327569:GNW327573 GEA327569:GEA327573 FUE327569:FUE327573 FKI327569:FKI327573 FAM327569:FAM327573 EQQ327569:EQQ327573 EGU327569:EGU327573 DWY327569:DWY327573 DNC327569:DNC327573 DDG327569:DDG327573 CTK327569:CTK327573 CJO327569:CJO327573 BZS327569:BZS327573 BPW327569:BPW327573 BGA327569:BGA327573 AWE327569:AWE327573 AMI327569:AMI327573 ACM327569:ACM327573 SQ327569:SQ327573 IU327569:IU327573 J327569:J327573 WVG262033:WVG262037 WLK262033:WLK262037 WBO262033:WBO262037 VRS262033:VRS262037 VHW262033:VHW262037 UYA262033:UYA262037 UOE262033:UOE262037 UEI262033:UEI262037 TUM262033:TUM262037 TKQ262033:TKQ262037 TAU262033:TAU262037 SQY262033:SQY262037 SHC262033:SHC262037 RXG262033:RXG262037 RNK262033:RNK262037 RDO262033:RDO262037 QTS262033:QTS262037 QJW262033:QJW262037 QAA262033:QAA262037 PQE262033:PQE262037 PGI262033:PGI262037 OWM262033:OWM262037 OMQ262033:OMQ262037 OCU262033:OCU262037 NSY262033:NSY262037 NJC262033:NJC262037 MZG262033:MZG262037 MPK262033:MPK262037 MFO262033:MFO262037 LVS262033:LVS262037 LLW262033:LLW262037 LCA262033:LCA262037 KSE262033:KSE262037 KII262033:KII262037 JYM262033:JYM262037 JOQ262033:JOQ262037 JEU262033:JEU262037 IUY262033:IUY262037 ILC262033:ILC262037 IBG262033:IBG262037 HRK262033:HRK262037 HHO262033:HHO262037 GXS262033:GXS262037 GNW262033:GNW262037 GEA262033:GEA262037 FUE262033:FUE262037 FKI262033:FKI262037 FAM262033:FAM262037 EQQ262033:EQQ262037 EGU262033:EGU262037 DWY262033:DWY262037 DNC262033:DNC262037 DDG262033:DDG262037 CTK262033:CTK262037 CJO262033:CJO262037 BZS262033:BZS262037 BPW262033:BPW262037 BGA262033:BGA262037 AWE262033:AWE262037 AMI262033:AMI262037 ACM262033:ACM262037 SQ262033:SQ262037 IU262033:IU262037 J262033:J262037 WVG196497:WVG196501 WLK196497:WLK196501 WBO196497:WBO196501 VRS196497:VRS196501 VHW196497:VHW196501 UYA196497:UYA196501 UOE196497:UOE196501 UEI196497:UEI196501 TUM196497:TUM196501 TKQ196497:TKQ196501 TAU196497:TAU196501 SQY196497:SQY196501 SHC196497:SHC196501 RXG196497:RXG196501 RNK196497:RNK196501 RDO196497:RDO196501 QTS196497:QTS196501 QJW196497:QJW196501 QAA196497:QAA196501 PQE196497:PQE196501 PGI196497:PGI196501 OWM196497:OWM196501 OMQ196497:OMQ196501 OCU196497:OCU196501 NSY196497:NSY196501 NJC196497:NJC196501 MZG196497:MZG196501 MPK196497:MPK196501 MFO196497:MFO196501 LVS196497:LVS196501 LLW196497:LLW196501 LCA196497:LCA196501 KSE196497:KSE196501 KII196497:KII196501 JYM196497:JYM196501 JOQ196497:JOQ196501 JEU196497:JEU196501 IUY196497:IUY196501 ILC196497:ILC196501 IBG196497:IBG196501 HRK196497:HRK196501 HHO196497:HHO196501 GXS196497:GXS196501 GNW196497:GNW196501 GEA196497:GEA196501 FUE196497:FUE196501 FKI196497:FKI196501 FAM196497:FAM196501 EQQ196497:EQQ196501 EGU196497:EGU196501 DWY196497:DWY196501 DNC196497:DNC196501 DDG196497:DDG196501 CTK196497:CTK196501 CJO196497:CJO196501 BZS196497:BZS196501 BPW196497:BPW196501 BGA196497:BGA196501 AWE196497:AWE196501 AMI196497:AMI196501 ACM196497:ACM196501 SQ196497:SQ196501 IU196497:IU196501 J196497:J196501 WVG130961:WVG130965 WLK130961:WLK130965 WBO130961:WBO130965 VRS130961:VRS130965 VHW130961:VHW130965 UYA130961:UYA130965 UOE130961:UOE130965 UEI130961:UEI130965 TUM130961:TUM130965 TKQ130961:TKQ130965 TAU130961:TAU130965 SQY130961:SQY130965 SHC130961:SHC130965 RXG130961:RXG130965 RNK130961:RNK130965 RDO130961:RDO130965 QTS130961:QTS130965 QJW130961:QJW130965 QAA130961:QAA130965 PQE130961:PQE130965 PGI130961:PGI130965 OWM130961:OWM130965 OMQ130961:OMQ130965 OCU130961:OCU130965 NSY130961:NSY130965 NJC130961:NJC130965 MZG130961:MZG130965 MPK130961:MPK130965 MFO130961:MFO130965 LVS130961:LVS130965 LLW130961:LLW130965 LCA130961:LCA130965 KSE130961:KSE130965 KII130961:KII130965 JYM130961:JYM130965 JOQ130961:JOQ130965 JEU130961:JEU130965 IUY130961:IUY130965 ILC130961:ILC130965 IBG130961:IBG130965 HRK130961:HRK130965 HHO130961:HHO130965 GXS130961:GXS130965 GNW130961:GNW130965 GEA130961:GEA130965 FUE130961:FUE130965 FKI130961:FKI130965 FAM130961:FAM130965 EQQ130961:EQQ130965 EGU130961:EGU130965 DWY130961:DWY130965 DNC130961:DNC130965 DDG130961:DDG130965 CTK130961:CTK130965 CJO130961:CJO130965 BZS130961:BZS130965 BPW130961:BPW130965 BGA130961:BGA130965 AWE130961:AWE130965 AMI130961:AMI130965 ACM130961:ACM130965 SQ130961:SQ130965 IU130961:IU130965 J130961:J130965 WVG65425:WVG65429 WLK65425:WLK65429 WBO65425:WBO65429 VRS65425:VRS65429 VHW65425:VHW65429 UYA65425:UYA65429 UOE65425:UOE65429 UEI65425:UEI65429 TUM65425:TUM65429 TKQ65425:TKQ65429 TAU65425:TAU65429 SQY65425:SQY65429 SHC65425:SHC65429 RXG65425:RXG65429 RNK65425:RNK65429 RDO65425:RDO65429 QTS65425:QTS65429 QJW65425:QJW65429 QAA65425:QAA65429 PQE65425:PQE65429 PGI65425:PGI65429 OWM65425:OWM65429 OMQ65425:OMQ65429 OCU65425:OCU65429 NSY65425:NSY65429 NJC65425:NJC65429 MZG65425:MZG65429 MPK65425:MPK65429 MFO65425:MFO65429 LVS65425:LVS65429 LLW65425:LLW65429 LCA65425:LCA65429 KSE65425:KSE65429 KII65425:KII65429 JYM65425:JYM65429 JOQ65425:JOQ65429 JEU65425:JEU65429 IUY65425:IUY65429 ILC65425:ILC65429 IBG65425:IBG65429 HRK65425:HRK65429 HHO65425:HHO65429 GXS65425:GXS65429 GNW65425:GNW65429 GEA65425:GEA65429 FUE65425:FUE65429 FKI65425:FKI65429 FAM65425:FAM65429 EQQ65425:EQQ65429 EGU65425:EGU65429 DWY65425:DWY65429 DNC65425:DNC65429 DDG65425:DDG65429 CTK65425:CTK65429 CJO65425:CJO65429 BZS65425:BZS65429 BPW65425:BPW65429 BGA65425:BGA65429 AWE65425:AWE65429 AMI65425:AMI65429 ACM65425:ACM65429 SQ65425:SQ65429 IU65425:IU65429 J65425:J65429 WVG982899:WVG982900 WLK982899:WLK982900 WBO982899:WBO982900 VRS982899:VRS982900 VHW982899:VHW982900 UYA982899:UYA982900 UOE982899:UOE982900 UEI982899:UEI982900 TUM982899:TUM982900 TKQ982899:TKQ982900 TAU982899:TAU982900 SQY982899:SQY982900 SHC982899:SHC982900 RXG982899:RXG982900 RNK982899:RNK982900 RDO982899:RDO982900 QTS982899:QTS982900 QJW982899:QJW982900 QAA982899:QAA982900 PQE982899:PQE982900 PGI982899:PGI982900 OWM982899:OWM982900 OMQ982899:OMQ982900 OCU982899:OCU982900 NSY982899:NSY982900 NJC982899:NJC982900 MZG982899:MZG982900 MPK982899:MPK982900 MFO982899:MFO982900 LVS982899:LVS982900 LLW982899:LLW982900 LCA982899:LCA982900 KSE982899:KSE982900 KII982899:KII982900 JYM982899:JYM982900 JOQ982899:JOQ982900 JEU982899:JEU982900 IUY982899:IUY982900 ILC982899:ILC982900 IBG982899:IBG982900 HRK982899:HRK982900 HHO982899:HHO982900 GXS982899:GXS982900 GNW982899:GNW982900 GEA982899:GEA982900 FUE982899:FUE982900 FKI982899:FKI982900 FAM982899:FAM982900 EQQ982899:EQQ982900 EGU982899:EGU982900 DWY982899:DWY982900 DNC982899:DNC982900 DDG982899:DDG982900 CTK982899:CTK982900 CJO982899:CJO982900 BZS982899:BZS982900 BPW982899:BPW982900 BGA982899:BGA982900 AWE982899:AWE982900 AMI982899:AMI982900 ACM982899:ACM982900 SQ982899:SQ982900 IU982899:IU982900 J982899:J982900 WVG917363:WVG917364 WLK917363:WLK917364 WBO917363:WBO917364 VRS917363:VRS917364 VHW917363:VHW917364 UYA917363:UYA917364 UOE917363:UOE917364 UEI917363:UEI917364 TUM917363:TUM917364 TKQ917363:TKQ917364 TAU917363:TAU917364 SQY917363:SQY917364 SHC917363:SHC917364 RXG917363:RXG917364 RNK917363:RNK917364 RDO917363:RDO917364 QTS917363:QTS917364 QJW917363:QJW917364 QAA917363:QAA917364 PQE917363:PQE917364 PGI917363:PGI917364 OWM917363:OWM917364 OMQ917363:OMQ917364 OCU917363:OCU917364 NSY917363:NSY917364 NJC917363:NJC917364 MZG917363:MZG917364 MPK917363:MPK917364 MFO917363:MFO917364 LVS917363:LVS917364 LLW917363:LLW917364 LCA917363:LCA917364 KSE917363:KSE917364 KII917363:KII917364 JYM917363:JYM917364 JOQ917363:JOQ917364 JEU917363:JEU917364 IUY917363:IUY917364 ILC917363:ILC917364 IBG917363:IBG917364 HRK917363:HRK917364 HHO917363:HHO917364 GXS917363:GXS917364 GNW917363:GNW917364 GEA917363:GEA917364 FUE917363:FUE917364 FKI917363:FKI917364 FAM917363:FAM917364 EQQ917363:EQQ917364 EGU917363:EGU917364 DWY917363:DWY917364 DNC917363:DNC917364 DDG917363:DDG917364 CTK917363:CTK917364 CJO917363:CJO917364 BZS917363:BZS917364 BPW917363:BPW917364 BGA917363:BGA917364 AWE917363:AWE917364 AMI917363:AMI917364 ACM917363:ACM917364 SQ917363:SQ917364 IU917363:IU917364 J917363:J917364 WVG851827:WVG851828 WLK851827:WLK851828 WBO851827:WBO851828 VRS851827:VRS851828 VHW851827:VHW851828 UYA851827:UYA851828 UOE851827:UOE851828 UEI851827:UEI851828 TUM851827:TUM851828 TKQ851827:TKQ851828 TAU851827:TAU851828 SQY851827:SQY851828 SHC851827:SHC851828 RXG851827:RXG851828 RNK851827:RNK851828 RDO851827:RDO851828 QTS851827:QTS851828 QJW851827:QJW851828 QAA851827:QAA851828 PQE851827:PQE851828 PGI851827:PGI851828 OWM851827:OWM851828 OMQ851827:OMQ851828 OCU851827:OCU851828 NSY851827:NSY851828 NJC851827:NJC851828 MZG851827:MZG851828 MPK851827:MPK851828 MFO851827:MFO851828 LVS851827:LVS851828 LLW851827:LLW851828 LCA851827:LCA851828 KSE851827:KSE851828 KII851827:KII851828 JYM851827:JYM851828 JOQ851827:JOQ851828 JEU851827:JEU851828 IUY851827:IUY851828 ILC851827:ILC851828 IBG851827:IBG851828 HRK851827:HRK851828 HHO851827:HHO851828 GXS851827:GXS851828 GNW851827:GNW851828 GEA851827:GEA851828 FUE851827:FUE851828 FKI851827:FKI851828 FAM851827:FAM851828 EQQ851827:EQQ851828 EGU851827:EGU851828 DWY851827:DWY851828 DNC851827:DNC851828 DDG851827:DDG851828 CTK851827:CTK851828 CJO851827:CJO851828 BZS851827:BZS851828 BPW851827:BPW851828 BGA851827:BGA851828 AWE851827:AWE851828 AMI851827:AMI851828 ACM851827:ACM851828 SQ851827:SQ851828 IU851827:IU851828 J851827:J851828 WVG786291:WVG786292 WLK786291:WLK786292 WBO786291:WBO786292 VRS786291:VRS786292 VHW786291:VHW786292 UYA786291:UYA786292 UOE786291:UOE786292 UEI786291:UEI786292 TUM786291:TUM786292 TKQ786291:TKQ786292 TAU786291:TAU786292 SQY786291:SQY786292 SHC786291:SHC786292 RXG786291:RXG786292 RNK786291:RNK786292 RDO786291:RDO786292 QTS786291:QTS786292 QJW786291:QJW786292 QAA786291:QAA786292 PQE786291:PQE786292 PGI786291:PGI786292 OWM786291:OWM786292 OMQ786291:OMQ786292 OCU786291:OCU786292 NSY786291:NSY786292 NJC786291:NJC786292 MZG786291:MZG786292 MPK786291:MPK786292 MFO786291:MFO786292 LVS786291:LVS786292 LLW786291:LLW786292 LCA786291:LCA786292 KSE786291:KSE786292 KII786291:KII786292 JYM786291:JYM786292 JOQ786291:JOQ786292 JEU786291:JEU786292 IUY786291:IUY786292 ILC786291:ILC786292 IBG786291:IBG786292 HRK786291:HRK786292 HHO786291:HHO786292 GXS786291:GXS786292 GNW786291:GNW786292 GEA786291:GEA786292 FUE786291:FUE786292 FKI786291:FKI786292 FAM786291:FAM786292 EQQ786291:EQQ786292 EGU786291:EGU786292 DWY786291:DWY786292 DNC786291:DNC786292 DDG786291:DDG786292 CTK786291:CTK786292 CJO786291:CJO786292 BZS786291:BZS786292 BPW786291:BPW786292 BGA786291:BGA786292 AWE786291:AWE786292 AMI786291:AMI786292 ACM786291:ACM786292 SQ786291:SQ786292 IU786291:IU786292 J786291:J786292 WVG720755:WVG720756 WLK720755:WLK720756 WBO720755:WBO720756 VRS720755:VRS720756 VHW720755:VHW720756 UYA720755:UYA720756 UOE720755:UOE720756 UEI720755:UEI720756 TUM720755:TUM720756 TKQ720755:TKQ720756 TAU720755:TAU720756 SQY720755:SQY720756 SHC720755:SHC720756 RXG720755:RXG720756 RNK720755:RNK720756 RDO720755:RDO720756 QTS720755:QTS720756 QJW720755:QJW720756 QAA720755:QAA720756 PQE720755:PQE720756 PGI720755:PGI720756 OWM720755:OWM720756 OMQ720755:OMQ720756 OCU720755:OCU720756 NSY720755:NSY720756 NJC720755:NJC720756 MZG720755:MZG720756 MPK720755:MPK720756 MFO720755:MFO720756 LVS720755:LVS720756 LLW720755:LLW720756 LCA720755:LCA720756 KSE720755:KSE720756 KII720755:KII720756 JYM720755:JYM720756 JOQ720755:JOQ720756 JEU720755:JEU720756 IUY720755:IUY720756 ILC720755:ILC720756 IBG720755:IBG720756 HRK720755:HRK720756 HHO720755:HHO720756 GXS720755:GXS720756 GNW720755:GNW720756 GEA720755:GEA720756 FUE720755:FUE720756 FKI720755:FKI720756 FAM720755:FAM720756 EQQ720755:EQQ720756 EGU720755:EGU720756 DWY720755:DWY720756 DNC720755:DNC720756 DDG720755:DDG720756 CTK720755:CTK720756 CJO720755:CJO720756 BZS720755:BZS720756 BPW720755:BPW720756 BGA720755:BGA720756 AWE720755:AWE720756 AMI720755:AMI720756 ACM720755:ACM720756 SQ720755:SQ720756 IU720755:IU720756 J720755:J720756 WVG655219:WVG655220 WLK655219:WLK655220 WBO655219:WBO655220 VRS655219:VRS655220 VHW655219:VHW655220 UYA655219:UYA655220 UOE655219:UOE655220 UEI655219:UEI655220 TUM655219:TUM655220 TKQ655219:TKQ655220 TAU655219:TAU655220 SQY655219:SQY655220 SHC655219:SHC655220 RXG655219:RXG655220 RNK655219:RNK655220 RDO655219:RDO655220 QTS655219:QTS655220 QJW655219:QJW655220 QAA655219:QAA655220 PQE655219:PQE655220 PGI655219:PGI655220 OWM655219:OWM655220 OMQ655219:OMQ655220 OCU655219:OCU655220 NSY655219:NSY655220 NJC655219:NJC655220 MZG655219:MZG655220 MPK655219:MPK655220 MFO655219:MFO655220 LVS655219:LVS655220 LLW655219:LLW655220 LCA655219:LCA655220 KSE655219:KSE655220 KII655219:KII655220 JYM655219:JYM655220 JOQ655219:JOQ655220 JEU655219:JEU655220 IUY655219:IUY655220 ILC655219:ILC655220 IBG655219:IBG655220 HRK655219:HRK655220 HHO655219:HHO655220 GXS655219:GXS655220 GNW655219:GNW655220 GEA655219:GEA655220 FUE655219:FUE655220 FKI655219:FKI655220 FAM655219:FAM655220 EQQ655219:EQQ655220 EGU655219:EGU655220 DWY655219:DWY655220 DNC655219:DNC655220 DDG655219:DDG655220 CTK655219:CTK655220 CJO655219:CJO655220 BZS655219:BZS655220 BPW655219:BPW655220 BGA655219:BGA655220 AWE655219:AWE655220 AMI655219:AMI655220 ACM655219:ACM655220 SQ655219:SQ655220 IU655219:IU655220 J655219:J655220 WVG589683:WVG589684 WLK589683:WLK589684 WBO589683:WBO589684 VRS589683:VRS589684 VHW589683:VHW589684 UYA589683:UYA589684 UOE589683:UOE589684 UEI589683:UEI589684 TUM589683:TUM589684 TKQ589683:TKQ589684 TAU589683:TAU589684 SQY589683:SQY589684 SHC589683:SHC589684 RXG589683:RXG589684 RNK589683:RNK589684 RDO589683:RDO589684 QTS589683:QTS589684 QJW589683:QJW589684 QAA589683:QAA589684 PQE589683:PQE589684 PGI589683:PGI589684 OWM589683:OWM589684 OMQ589683:OMQ589684 OCU589683:OCU589684 NSY589683:NSY589684 NJC589683:NJC589684 MZG589683:MZG589684 MPK589683:MPK589684 MFO589683:MFO589684 LVS589683:LVS589684 LLW589683:LLW589684 LCA589683:LCA589684 KSE589683:KSE589684 KII589683:KII589684 JYM589683:JYM589684 JOQ589683:JOQ589684 JEU589683:JEU589684 IUY589683:IUY589684 ILC589683:ILC589684 IBG589683:IBG589684 HRK589683:HRK589684 HHO589683:HHO589684 GXS589683:GXS589684 GNW589683:GNW589684 GEA589683:GEA589684 FUE589683:FUE589684 FKI589683:FKI589684 FAM589683:FAM589684 EQQ589683:EQQ589684 EGU589683:EGU589684 DWY589683:DWY589684 DNC589683:DNC589684 DDG589683:DDG589684 CTK589683:CTK589684 CJO589683:CJO589684 BZS589683:BZS589684 BPW589683:BPW589684 BGA589683:BGA589684 AWE589683:AWE589684 AMI589683:AMI589684 ACM589683:ACM589684 SQ589683:SQ589684 IU589683:IU589684 J589683:J589684 WVG524147:WVG524148 WLK524147:WLK524148 WBO524147:WBO524148 VRS524147:VRS524148 VHW524147:VHW524148 UYA524147:UYA524148 UOE524147:UOE524148 UEI524147:UEI524148 TUM524147:TUM524148 TKQ524147:TKQ524148 TAU524147:TAU524148 SQY524147:SQY524148 SHC524147:SHC524148 RXG524147:RXG524148 RNK524147:RNK524148 RDO524147:RDO524148 QTS524147:QTS524148 QJW524147:QJW524148 QAA524147:QAA524148 PQE524147:PQE524148 PGI524147:PGI524148 OWM524147:OWM524148 OMQ524147:OMQ524148 OCU524147:OCU524148 NSY524147:NSY524148 NJC524147:NJC524148 MZG524147:MZG524148 MPK524147:MPK524148 MFO524147:MFO524148 LVS524147:LVS524148 LLW524147:LLW524148 LCA524147:LCA524148 KSE524147:KSE524148 KII524147:KII524148 JYM524147:JYM524148 JOQ524147:JOQ524148 JEU524147:JEU524148 IUY524147:IUY524148 ILC524147:ILC524148 IBG524147:IBG524148 HRK524147:HRK524148 HHO524147:HHO524148 GXS524147:GXS524148 GNW524147:GNW524148 GEA524147:GEA524148 FUE524147:FUE524148 FKI524147:FKI524148 FAM524147:FAM524148 EQQ524147:EQQ524148 EGU524147:EGU524148 DWY524147:DWY524148 DNC524147:DNC524148 DDG524147:DDG524148 CTK524147:CTK524148 CJO524147:CJO524148 BZS524147:BZS524148 BPW524147:BPW524148 BGA524147:BGA524148 AWE524147:AWE524148 AMI524147:AMI524148 ACM524147:ACM524148 SQ524147:SQ524148 IU524147:IU524148 J524147:J524148 WVG458611:WVG458612 WLK458611:WLK458612 WBO458611:WBO458612 VRS458611:VRS458612 VHW458611:VHW458612 UYA458611:UYA458612 UOE458611:UOE458612 UEI458611:UEI458612 TUM458611:TUM458612 TKQ458611:TKQ458612 TAU458611:TAU458612 SQY458611:SQY458612 SHC458611:SHC458612 RXG458611:RXG458612 RNK458611:RNK458612 RDO458611:RDO458612 QTS458611:QTS458612 QJW458611:QJW458612 QAA458611:QAA458612 PQE458611:PQE458612 PGI458611:PGI458612 OWM458611:OWM458612 OMQ458611:OMQ458612 OCU458611:OCU458612 NSY458611:NSY458612 NJC458611:NJC458612 MZG458611:MZG458612 MPK458611:MPK458612 MFO458611:MFO458612 LVS458611:LVS458612 LLW458611:LLW458612 LCA458611:LCA458612 KSE458611:KSE458612 KII458611:KII458612 JYM458611:JYM458612 JOQ458611:JOQ458612 JEU458611:JEU458612 IUY458611:IUY458612 ILC458611:ILC458612 IBG458611:IBG458612 HRK458611:HRK458612 HHO458611:HHO458612 GXS458611:GXS458612 GNW458611:GNW458612 GEA458611:GEA458612 FUE458611:FUE458612 FKI458611:FKI458612 FAM458611:FAM458612 EQQ458611:EQQ458612 EGU458611:EGU458612 DWY458611:DWY458612 DNC458611:DNC458612 DDG458611:DDG458612 CTK458611:CTK458612 CJO458611:CJO458612 BZS458611:BZS458612 BPW458611:BPW458612 BGA458611:BGA458612 AWE458611:AWE458612 AMI458611:AMI458612 ACM458611:ACM458612 SQ458611:SQ458612 IU458611:IU458612 J458611:J458612 WVG393075:WVG393076 WLK393075:WLK393076 WBO393075:WBO393076 VRS393075:VRS393076 VHW393075:VHW393076 UYA393075:UYA393076 UOE393075:UOE393076 UEI393075:UEI393076 TUM393075:TUM393076 TKQ393075:TKQ393076 TAU393075:TAU393076 SQY393075:SQY393076 SHC393075:SHC393076 RXG393075:RXG393076 RNK393075:RNK393076 RDO393075:RDO393076 QTS393075:QTS393076 QJW393075:QJW393076 QAA393075:QAA393076 PQE393075:PQE393076 PGI393075:PGI393076 OWM393075:OWM393076 OMQ393075:OMQ393076 OCU393075:OCU393076 NSY393075:NSY393076 NJC393075:NJC393076 MZG393075:MZG393076 MPK393075:MPK393076 MFO393075:MFO393076 LVS393075:LVS393076 LLW393075:LLW393076 LCA393075:LCA393076 KSE393075:KSE393076 KII393075:KII393076 JYM393075:JYM393076 JOQ393075:JOQ393076 JEU393075:JEU393076 IUY393075:IUY393076 ILC393075:ILC393076 IBG393075:IBG393076 HRK393075:HRK393076 HHO393075:HHO393076 GXS393075:GXS393076 GNW393075:GNW393076 GEA393075:GEA393076 FUE393075:FUE393076 FKI393075:FKI393076 FAM393075:FAM393076 EQQ393075:EQQ393076 EGU393075:EGU393076 DWY393075:DWY393076 DNC393075:DNC393076 DDG393075:DDG393076 CTK393075:CTK393076 CJO393075:CJO393076 BZS393075:BZS393076 BPW393075:BPW393076 BGA393075:BGA393076 AWE393075:AWE393076 AMI393075:AMI393076 ACM393075:ACM393076 SQ393075:SQ393076 IU393075:IU393076 J393075:J393076 WVG327539:WVG327540 WLK327539:WLK327540 WBO327539:WBO327540 VRS327539:VRS327540 VHW327539:VHW327540 UYA327539:UYA327540 UOE327539:UOE327540 UEI327539:UEI327540 TUM327539:TUM327540 TKQ327539:TKQ327540 TAU327539:TAU327540 SQY327539:SQY327540 SHC327539:SHC327540 RXG327539:RXG327540 RNK327539:RNK327540 RDO327539:RDO327540 QTS327539:QTS327540 QJW327539:QJW327540 QAA327539:QAA327540 PQE327539:PQE327540 PGI327539:PGI327540 OWM327539:OWM327540 OMQ327539:OMQ327540 OCU327539:OCU327540 NSY327539:NSY327540 NJC327539:NJC327540 MZG327539:MZG327540 MPK327539:MPK327540 MFO327539:MFO327540 LVS327539:LVS327540 LLW327539:LLW327540 LCA327539:LCA327540 KSE327539:KSE327540 KII327539:KII327540 JYM327539:JYM327540 JOQ327539:JOQ327540 JEU327539:JEU327540 IUY327539:IUY327540 ILC327539:ILC327540 IBG327539:IBG327540 HRK327539:HRK327540 HHO327539:HHO327540 GXS327539:GXS327540 GNW327539:GNW327540 GEA327539:GEA327540 FUE327539:FUE327540 FKI327539:FKI327540 FAM327539:FAM327540 EQQ327539:EQQ327540 EGU327539:EGU327540 DWY327539:DWY327540 DNC327539:DNC327540 DDG327539:DDG327540 CTK327539:CTK327540 CJO327539:CJO327540 BZS327539:BZS327540 BPW327539:BPW327540 BGA327539:BGA327540 AWE327539:AWE327540 AMI327539:AMI327540 ACM327539:ACM327540 SQ327539:SQ327540 IU327539:IU327540 J327539:J327540 WVG262003:WVG262004 WLK262003:WLK262004 WBO262003:WBO262004 VRS262003:VRS262004 VHW262003:VHW262004 UYA262003:UYA262004 UOE262003:UOE262004 UEI262003:UEI262004 TUM262003:TUM262004 TKQ262003:TKQ262004 TAU262003:TAU262004 SQY262003:SQY262004 SHC262003:SHC262004 RXG262003:RXG262004 RNK262003:RNK262004 RDO262003:RDO262004 QTS262003:QTS262004 QJW262003:QJW262004 QAA262003:QAA262004 PQE262003:PQE262004 PGI262003:PGI262004 OWM262003:OWM262004 OMQ262003:OMQ262004 OCU262003:OCU262004 NSY262003:NSY262004 NJC262003:NJC262004 MZG262003:MZG262004 MPK262003:MPK262004 MFO262003:MFO262004 LVS262003:LVS262004 LLW262003:LLW262004 LCA262003:LCA262004 KSE262003:KSE262004 KII262003:KII262004 JYM262003:JYM262004 JOQ262003:JOQ262004 JEU262003:JEU262004 IUY262003:IUY262004 ILC262003:ILC262004 IBG262003:IBG262004 HRK262003:HRK262004 HHO262003:HHO262004 GXS262003:GXS262004 GNW262003:GNW262004 GEA262003:GEA262004 FUE262003:FUE262004 FKI262003:FKI262004 FAM262003:FAM262004 EQQ262003:EQQ262004 EGU262003:EGU262004 DWY262003:DWY262004 DNC262003:DNC262004 DDG262003:DDG262004 CTK262003:CTK262004 CJO262003:CJO262004 BZS262003:BZS262004 BPW262003:BPW262004 BGA262003:BGA262004 AWE262003:AWE262004 AMI262003:AMI262004 ACM262003:ACM262004 SQ262003:SQ262004 IU262003:IU262004 J262003:J262004 WVG196467:WVG196468 WLK196467:WLK196468 WBO196467:WBO196468 VRS196467:VRS196468 VHW196467:VHW196468 UYA196467:UYA196468 UOE196467:UOE196468 UEI196467:UEI196468 TUM196467:TUM196468 TKQ196467:TKQ196468 TAU196467:TAU196468 SQY196467:SQY196468 SHC196467:SHC196468 RXG196467:RXG196468 RNK196467:RNK196468 RDO196467:RDO196468 QTS196467:QTS196468 QJW196467:QJW196468 QAA196467:QAA196468 PQE196467:PQE196468 PGI196467:PGI196468 OWM196467:OWM196468 OMQ196467:OMQ196468 OCU196467:OCU196468 NSY196467:NSY196468 NJC196467:NJC196468 MZG196467:MZG196468 MPK196467:MPK196468 MFO196467:MFO196468 LVS196467:LVS196468 LLW196467:LLW196468 LCA196467:LCA196468 KSE196467:KSE196468 KII196467:KII196468 JYM196467:JYM196468 JOQ196467:JOQ196468 JEU196467:JEU196468 IUY196467:IUY196468 ILC196467:ILC196468 IBG196467:IBG196468 HRK196467:HRK196468 HHO196467:HHO196468 GXS196467:GXS196468 GNW196467:GNW196468 GEA196467:GEA196468 FUE196467:FUE196468 FKI196467:FKI196468 FAM196467:FAM196468 EQQ196467:EQQ196468 EGU196467:EGU196468 DWY196467:DWY196468 DNC196467:DNC196468 DDG196467:DDG196468 CTK196467:CTK196468 CJO196467:CJO196468 BZS196467:BZS196468 BPW196467:BPW196468 BGA196467:BGA196468 AWE196467:AWE196468 AMI196467:AMI196468 ACM196467:ACM196468 SQ196467:SQ196468 IU196467:IU196468 J196467:J196468 WVG130931:WVG130932 WLK130931:WLK130932 WBO130931:WBO130932 VRS130931:VRS130932 VHW130931:VHW130932 UYA130931:UYA130932 UOE130931:UOE130932 UEI130931:UEI130932 TUM130931:TUM130932 TKQ130931:TKQ130932 TAU130931:TAU130932 SQY130931:SQY130932 SHC130931:SHC130932 RXG130931:RXG130932 RNK130931:RNK130932 RDO130931:RDO130932 QTS130931:QTS130932 QJW130931:QJW130932 QAA130931:QAA130932 PQE130931:PQE130932 PGI130931:PGI130932 OWM130931:OWM130932 OMQ130931:OMQ130932 OCU130931:OCU130932 NSY130931:NSY130932 NJC130931:NJC130932 MZG130931:MZG130932 MPK130931:MPK130932 MFO130931:MFO130932 LVS130931:LVS130932 LLW130931:LLW130932 LCA130931:LCA130932 KSE130931:KSE130932 KII130931:KII130932 JYM130931:JYM130932 JOQ130931:JOQ130932 JEU130931:JEU130932 IUY130931:IUY130932 ILC130931:ILC130932 IBG130931:IBG130932 HRK130931:HRK130932 HHO130931:HHO130932 GXS130931:GXS130932 GNW130931:GNW130932 GEA130931:GEA130932 FUE130931:FUE130932 FKI130931:FKI130932 FAM130931:FAM130932 EQQ130931:EQQ130932 EGU130931:EGU130932 DWY130931:DWY130932 DNC130931:DNC130932 DDG130931:DDG130932 CTK130931:CTK130932 CJO130931:CJO130932 BZS130931:BZS130932 BPW130931:BPW130932 BGA130931:BGA130932 AWE130931:AWE130932 AMI130931:AMI130932 ACM130931:ACM130932 SQ130931:SQ130932 IU130931:IU130932 J130931:J130932 WVG65395:WVG65396 WLK65395:WLK65396 WBO65395:WBO65396 VRS65395:VRS65396 VHW65395:VHW65396 UYA65395:UYA65396 UOE65395:UOE65396 UEI65395:UEI65396 TUM65395:TUM65396 TKQ65395:TKQ65396 TAU65395:TAU65396 SQY65395:SQY65396 SHC65395:SHC65396 RXG65395:RXG65396 RNK65395:RNK65396 RDO65395:RDO65396 QTS65395:QTS65396 QJW65395:QJW65396 QAA65395:QAA65396 PQE65395:PQE65396 PGI65395:PGI65396 OWM65395:OWM65396 OMQ65395:OMQ65396 OCU65395:OCU65396 NSY65395:NSY65396 NJC65395:NJC65396 MZG65395:MZG65396 MPK65395:MPK65396 MFO65395:MFO65396 LVS65395:LVS65396 LLW65395:LLW65396 LCA65395:LCA65396 KSE65395:KSE65396 KII65395:KII65396 JYM65395:JYM65396 JOQ65395:JOQ65396 JEU65395:JEU65396 IUY65395:IUY65396 ILC65395:ILC65396 IBG65395:IBG65396 HRK65395:HRK65396 HHO65395:HHO65396 GXS65395:GXS65396 GNW65395:GNW65396 GEA65395:GEA65396 FUE65395:FUE65396 FKI65395:FKI65396 FAM65395:FAM65396 EQQ65395:EQQ65396 EGU65395:EGU65396 DWY65395:DWY65396 DNC65395:DNC65396 DDG65395:DDG65396 CTK65395:CTK65396 CJO65395:CJO65396 BZS65395:BZS65396 BPW65395:BPW65396 BGA65395:BGA65396 AWE65395:AWE65396 AMI65395:AMI65396 ACM65395:ACM65396 SQ65395:SQ65396 IU65395:IU65396 J65395:J65396 WVG982923:WVG982926 WLK982923:WLK982926 WBO982923:WBO982926 VRS982923:VRS982926 VHW982923:VHW982926 UYA982923:UYA982926 UOE982923:UOE982926 UEI982923:UEI982926 TUM982923:TUM982926 TKQ982923:TKQ982926 TAU982923:TAU982926 SQY982923:SQY982926 SHC982923:SHC982926 RXG982923:RXG982926 RNK982923:RNK982926 RDO982923:RDO982926 QTS982923:QTS982926 QJW982923:QJW982926 QAA982923:QAA982926 PQE982923:PQE982926 PGI982923:PGI982926 OWM982923:OWM982926 OMQ982923:OMQ982926 OCU982923:OCU982926 NSY982923:NSY982926 NJC982923:NJC982926 MZG982923:MZG982926 MPK982923:MPK982926 MFO982923:MFO982926 LVS982923:LVS982926 LLW982923:LLW982926 LCA982923:LCA982926 KSE982923:KSE982926 KII982923:KII982926 JYM982923:JYM982926 JOQ982923:JOQ982926 JEU982923:JEU982926 IUY982923:IUY982926 ILC982923:ILC982926 IBG982923:IBG982926 HRK982923:HRK982926 HHO982923:HHO982926 GXS982923:GXS982926 GNW982923:GNW982926 GEA982923:GEA982926 FUE982923:FUE982926 FKI982923:FKI982926 FAM982923:FAM982926 EQQ982923:EQQ982926 EGU982923:EGU982926 DWY982923:DWY982926 DNC982923:DNC982926 DDG982923:DDG982926 CTK982923:CTK982926 CJO982923:CJO982926 BZS982923:BZS982926 BPW982923:BPW982926 BGA982923:BGA982926 AWE982923:AWE982926 AMI982923:AMI982926 ACM982923:ACM982926 SQ982923:SQ982926 IU982923:IU982926 J982923:J982926 WVG917387:WVG917390 WLK917387:WLK917390 WBO917387:WBO917390 VRS917387:VRS917390 VHW917387:VHW917390 UYA917387:UYA917390 UOE917387:UOE917390 UEI917387:UEI917390 TUM917387:TUM917390 TKQ917387:TKQ917390 TAU917387:TAU917390 SQY917387:SQY917390 SHC917387:SHC917390 RXG917387:RXG917390 RNK917387:RNK917390 RDO917387:RDO917390 QTS917387:QTS917390 QJW917387:QJW917390 QAA917387:QAA917390 PQE917387:PQE917390 PGI917387:PGI917390 OWM917387:OWM917390 OMQ917387:OMQ917390 OCU917387:OCU917390 NSY917387:NSY917390 NJC917387:NJC917390 MZG917387:MZG917390 MPK917387:MPK917390 MFO917387:MFO917390 LVS917387:LVS917390 LLW917387:LLW917390 LCA917387:LCA917390 KSE917387:KSE917390 KII917387:KII917390 JYM917387:JYM917390 JOQ917387:JOQ917390 JEU917387:JEU917390 IUY917387:IUY917390 ILC917387:ILC917390 IBG917387:IBG917390 HRK917387:HRK917390 HHO917387:HHO917390 GXS917387:GXS917390 GNW917387:GNW917390 GEA917387:GEA917390 FUE917387:FUE917390 FKI917387:FKI917390 FAM917387:FAM917390 EQQ917387:EQQ917390 EGU917387:EGU917390 DWY917387:DWY917390 DNC917387:DNC917390 DDG917387:DDG917390 CTK917387:CTK917390 CJO917387:CJO917390 BZS917387:BZS917390 BPW917387:BPW917390 BGA917387:BGA917390 AWE917387:AWE917390 AMI917387:AMI917390 ACM917387:ACM917390 SQ917387:SQ917390 IU917387:IU917390 J917387:J917390 WVG851851:WVG851854 WLK851851:WLK851854 WBO851851:WBO851854 VRS851851:VRS851854 VHW851851:VHW851854 UYA851851:UYA851854 UOE851851:UOE851854 UEI851851:UEI851854 TUM851851:TUM851854 TKQ851851:TKQ851854 TAU851851:TAU851854 SQY851851:SQY851854 SHC851851:SHC851854 RXG851851:RXG851854 RNK851851:RNK851854 RDO851851:RDO851854 QTS851851:QTS851854 QJW851851:QJW851854 QAA851851:QAA851854 PQE851851:PQE851854 PGI851851:PGI851854 OWM851851:OWM851854 OMQ851851:OMQ851854 OCU851851:OCU851854 NSY851851:NSY851854 NJC851851:NJC851854 MZG851851:MZG851854 MPK851851:MPK851854 MFO851851:MFO851854 LVS851851:LVS851854 LLW851851:LLW851854 LCA851851:LCA851854 KSE851851:KSE851854 KII851851:KII851854 JYM851851:JYM851854 JOQ851851:JOQ851854 JEU851851:JEU851854 IUY851851:IUY851854 ILC851851:ILC851854 IBG851851:IBG851854 HRK851851:HRK851854 HHO851851:HHO851854 GXS851851:GXS851854 GNW851851:GNW851854 GEA851851:GEA851854 FUE851851:FUE851854 FKI851851:FKI851854 FAM851851:FAM851854 EQQ851851:EQQ851854 EGU851851:EGU851854 DWY851851:DWY851854 DNC851851:DNC851854 DDG851851:DDG851854 CTK851851:CTK851854 CJO851851:CJO851854 BZS851851:BZS851854 BPW851851:BPW851854 BGA851851:BGA851854 AWE851851:AWE851854 AMI851851:AMI851854 ACM851851:ACM851854 SQ851851:SQ851854 IU851851:IU851854 J851851:J851854 WVG786315:WVG786318 WLK786315:WLK786318 WBO786315:WBO786318 VRS786315:VRS786318 VHW786315:VHW786318 UYA786315:UYA786318 UOE786315:UOE786318 UEI786315:UEI786318 TUM786315:TUM786318 TKQ786315:TKQ786318 TAU786315:TAU786318 SQY786315:SQY786318 SHC786315:SHC786318 RXG786315:RXG786318 RNK786315:RNK786318 RDO786315:RDO786318 QTS786315:QTS786318 QJW786315:QJW786318 QAA786315:QAA786318 PQE786315:PQE786318 PGI786315:PGI786318 OWM786315:OWM786318 OMQ786315:OMQ786318 OCU786315:OCU786318 NSY786315:NSY786318 NJC786315:NJC786318 MZG786315:MZG786318 MPK786315:MPK786318 MFO786315:MFO786318 LVS786315:LVS786318 LLW786315:LLW786318 LCA786315:LCA786318 KSE786315:KSE786318 KII786315:KII786318 JYM786315:JYM786318 JOQ786315:JOQ786318 JEU786315:JEU786318 IUY786315:IUY786318 ILC786315:ILC786318 IBG786315:IBG786318 HRK786315:HRK786318 HHO786315:HHO786318 GXS786315:GXS786318 GNW786315:GNW786318 GEA786315:GEA786318 FUE786315:FUE786318 FKI786315:FKI786318 FAM786315:FAM786318 EQQ786315:EQQ786318 EGU786315:EGU786318 DWY786315:DWY786318 DNC786315:DNC786318 DDG786315:DDG786318 CTK786315:CTK786318 CJO786315:CJO786318 BZS786315:BZS786318 BPW786315:BPW786318 BGA786315:BGA786318 AWE786315:AWE786318 AMI786315:AMI786318 ACM786315:ACM786318 SQ786315:SQ786318 IU786315:IU786318 J786315:J786318 WVG720779:WVG720782 WLK720779:WLK720782 WBO720779:WBO720782 VRS720779:VRS720782 VHW720779:VHW720782 UYA720779:UYA720782 UOE720779:UOE720782 UEI720779:UEI720782 TUM720779:TUM720782 TKQ720779:TKQ720782 TAU720779:TAU720782 SQY720779:SQY720782 SHC720779:SHC720782 RXG720779:RXG720782 RNK720779:RNK720782 RDO720779:RDO720782 QTS720779:QTS720782 QJW720779:QJW720782 QAA720779:QAA720782 PQE720779:PQE720782 PGI720779:PGI720782 OWM720779:OWM720782 OMQ720779:OMQ720782 OCU720779:OCU720782 NSY720779:NSY720782 NJC720779:NJC720782 MZG720779:MZG720782 MPK720779:MPK720782 MFO720779:MFO720782 LVS720779:LVS720782 LLW720779:LLW720782 LCA720779:LCA720782 KSE720779:KSE720782 KII720779:KII720782 JYM720779:JYM720782 JOQ720779:JOQ720782 JEU720779:JEU720782 IUY720779:IUY720782 ILC720779:ILC720782 IBG720779:IBG720782 HRK720779:HRK720782 HHO720779:HHO720782 GXS720779:GXS720782 GNW720779:GNW720782 GEA720779:GEA720782 FUE720779:FUE720782 FKI720779:FKI720782 FAM720779:FAM720782 EQQ720779:EQQ720782 EGU720779:EGU720782 DWY720779:DWY720782 DNC720779:DNC720782 DDG720779:DDG720782 CTK720779:CTK720782 CJO720779:CJO720782 BZS720779:BZS720782 BPW720779:BPW720782 BGA720779:BGA720782 AWE720779:AWE720782 AMI720779:AMI720782 ACM720779:ACM720782 SQ720779:SQ720782 IU720779:IU720782 J720779:J720782 WVG655243:WVG655246 WLK655243:WLK655246 WBO655243:WBO655246 VRS655243:VRS655246 VHW655243:VHW655246 UYA655243:UYA655246 UOE655243:UOE655246 UEI655243:UEI655246 TUM655243:TUM655246 TKQ655243:TKQ655246 TAU655243:TAU655246 SQY655243:SQY655246 SHC655243:SHC655246 RXG655243:RXG655246 RNK655243:RNK655246 RDO655243:RDO655246 QTS655243:QTS655246 QJW655243:QJW655246 QAA655243:QAA655246 PQE655243:PQE655246 PGI655243:PGI655246 OWM655243:OWM655246 OMQ655243:OMQ655246 OCU655243:OCU655246 NSY655243:NSY655246 NJC655243:NJC655246 MZG655243:MZG655246 MPK655243:MPK655246 MFO655243:MFO655246 LVS655243:LVS655246 LLW655243:LLW655246 LCA655243:LCA655246 KSE655243:KSE655246 KII655243:KII655246 JYM655243:JYM655246 JOQ655243:JOQ655246 JEU655243:JEU655246 IUY655243:IUY655246 ILC655243:ILC655246 IBG655243:IBG655246 HRK655243:HRK655246 HHO655243:HHO655246 GXS655243:GXS655246 GNW655243:GNW655246 GEA655243:GEA655246 FUE655243:FUE655246 FKI655243:FKI655246 FAM655243:FAM655246 EQQ655243:EQQ655246 EGU655243:EGU655246 DWY655243:DWY655246 DNC655243:DNC655246 DDG655243:DDG655246 CTK655243:CTK655246 CJO655243:CJO655246 BZS655243:BZS655246 BPW655243:BPW655246 BGA655243:BGA655246 AWE655243:AWE655246 AMI655243:AMI655246 ACM655243:ACM655246 SQ655243:SQ655246 IU655243:IU655246 J655243:J655246 WVG589707:WVG589710 WLK589707:WLK589710 WBO589707:WBO589710 VRS589707:VRS589710 VHW589707:VHW589710 UYA589707:UYA589710 UOE589707:UOE589710 UEI589707:UEI589710 TUM589707:TUM589710 TKQ589707:TKQ589710 TAU589707:TAU589710 SQY589707:SQY589710 SHC589707:SHC589710 RXG589707:RXG589710 RNK589707:RNK589710 RDO589707:RDO589710 QTS589707:QTS589710 QJW589707:QJW589710 QAA589707:QAA589710 PQE589707:PQE589710 PGI589707:PGI589710 OWM589707:OWM589710 OMQ589707:OMQ589710 OCU589707:OCU589710 NSY589707:NSY589710 NJC589707:NJC589710 MZG589707:MZG589710 MPK589707:MPK589710 MFO589707:MFO589710 LVS589707:LVS589710 LLW589707:LLW589710 LCA589707:LCA589710 KSE589707:KSE589710 KII589707:KII589710 JYM589707:JYM589710 JOQ589707:JOQ589710 JEU589707:JEU589710 IUY589707:IUY589710 ILC589707:ILC589710 IBG589707:IBG589710 HRK589707:HRK589710 HHO589707:HHO589710 GXS589707:GXS589710 GNW589707:GNW589710 GEA589707:GEA589710 FUE589707:FUE589710 FKI589707:FKI589710 FAM589707:FAM589710 EQQ589707:EQQ589710 EGU589707:EGU589710 DWY589707:DWY589710 DNC589707:DNC589710 DDG589707:DDG589710 CTK589707:CTK589710 CJO589707:CJO589710 BZS589707:BZS589710 BPW589707:BPW589710 BGA589707:BGA589710 AWE589707:AWE589710 AMI589707:AMI589710 ACM589707:ACM589710 SQ589707:SQ589710 IU589707:IU589710 J589707:J589710 WVG524171:WVG524174 WLK524171:WLK524174 WBO524171:WBO524174 VRS524171:VRS524174 VHW524171:VHW524174 UYA524171:UYA524174 UOE524171:UOE524174 UEI524171:UEI524174 TUM524171:TUM524174 TKQ524171:TKQ524174 TAU524171:TAU524174 SQY524171:SQY524174 SHC524171:SHC524174 RXG524171:RXG524174 RNK524171:RNK524174 RDO524171:RDO524174 QTS524171:QTS524174 QJW524171:QJW524174 QAA524171:QAA524174 PQE524171:PQE524174 PGI524171:PGI524174 OWM524171:OWM524174 OMQ524171:OMQ524174 OCU524171:OCU524174 NSY524171:NSY524174 NJC524171:NJC524174 MZG524171:MZG524174 MPK524171:MPK524174 MFO524171:MFO524174 LVS524171:LVS524174 LLW524171:LLW524174 LCA524171:LCA524174 KSE524171:KSE524174 KII524171:KII524174 JYM524171:JYM524174 JOQ524171:JOQ524174 JEU524171:JEU524174 IUY524171:IUY524174 ILC524171:ILC524174 IBG524171:IBG524174 HRK524171:HRK524174 HHO524171:HHO524174 GXS524171:GXS524174 GNW524171:GNW524174 GEA524171:GEA524174 FUE524171:FUE524174 FKI524171:FKI524174 FAM524171:FAM524174 EQQ524171:EQQ524174 EGU524171:EGU524174 DWY524171:DWY524174 DNC524171:DNC524174 DDG524171:DDG524174 CTK524171:CTK524174 CJO524171:CJO524174 BZS524171:BZS524174 BPW524171:BPW524174 BGA524171:BGA524174 AWE524171:AWE524174 AMI524171:AMI524174 ACM524171:ACM524174 SQ524171:SQ524174 IU524171:IU524174 J524171:J524174 WVG458635:WVG458638 WLK458635:WLK458638 WBO458635:WBO458638 VRS458635:VRS458638 VHW458635:VHW458638 UYA458635:UYA458638 UOE458635:UOE458638 UEI458635:UEI458638 TUM458635:TUM458638 TKQ458635:TKQ458638 TAU458635:TAU458638 SQY458635:SQY458638 SHC458635:SHC458638 RXG458635:RXG458638 RNK458635:RNK458638 RDO458635:RDO458638 QTS458635:QTS458638 QJW458635:QJW458638 QAA458635:QAA458638 PQE458635:PQE458638 PGI458635:PGI458638 OWM458635:OWM458638 OMQ458635:OMQ458638 OCU458635:OCU458638 NSY458635:NSY458638 NJC458635:NJC458638 MZG458635:MZG458638 MPK458635:MPK458638 MFO458635:MFO458638 LVS458635:LVS458638 LLW458635:LLW458638 LCA458635:LCA458638 KSE458635:KSE458638 KII458635:KII458638 JYM458635:JYM458638 JOQ458635:JOQ458638 JEU458635:JEU458638 IUY458635:IUY458638 ILC458635:ILC458638 IBG458635:IBG458638 HRK458635:HRK458638 HHO458635:HHO458638 GXS458635:GXS458638 GNW458635:GNW458638 GEA458635:GEA458638 FUE458635:FUE458638 FKI458635:FKI458638 FAM458635:FAM458638 EQQ458635:EQQ458638 EGU458635:EGU458638 DWY458635:DWY458638 DNC458635:DNC458638 DDG458635:DDG458638 CTK458635:CTK458638 CJO458635:CJO458638 BZS458635:BZS458638 BPW458635:BPW458638 BGA458635:BGA458638 AWE458635:AWE458638 AMI458635:AMI458638 ACM458635:ACM458638 SQ458635:SQ458638 IU458635:IU458638 J458635:J458638 WVG393099:WVG393102 WLK393099:WLK393102 WBO393099:WBO393102 VRS393099:VRS393102 VHW393099:VHW393102 UYA393099:UYA393102 UOE393099:UOE393102 UEI393099:UEI393102 TUM393099:TUM393102 TKQ393099:TKQ393102 TAU393099:TAU393102 SQY393099:SQY393102 SHC393099:SHC393102 RXG393099:RXG393102 RNK393099:RNK393102 RDO393099:RDO393102 QTS393099:QTS393102 QJW393099:QJW393102 QAA393099:QAA393102 PQE393099:PQE393102 PGI393099:PGI393102 OWM393099:OWM393102 OMQ393099:OMQ393102 OCU393099:OCU393102 NSY393099:NSY393102 NJC393099:NJC393102 MZG393099:MZG393102 MPK393099:MPK393102 MFO393099:MFO393102 LVS393099:LVS393102 LLW393099:LLW393102 LCA393099:LCA393102 KSE393099:KSE393102 KII393099:KII393102 JYM393099:JYM393102 JOQ393099:JOQ393102 JEU393099:JEU393102 IUY393099:IUY393102 ILC393099:ILC393102 IBG393099:IBG393102 HRK393099:HRK393102 HHO393099:HHO393102 GXS393099:GXS393102 GNW393099:GNW393102 GEA393099:GEA393102 FUE393099:FUE393102 FKI393099:FKI393102 FAM393099:FAM393102 EQQ393099:EQQ393102 EGU393099:EGU393102 DWY393099:DWY393102 DNC393099:DNC393102 DDG393099:DDG393102 CTK393099:CTK393102 CJO393099:CJO393102 BZS393099:BZS393102 BPW393099:BPW393102 BGA393099:BGA393102 AWE393099:AWE393102 AMI393099:AMI393102 ACM393099:ACM393102 SQ393099:SQ393102 IU393099:IU393102 J393099:J393102 WVG327563:WVG327566 WLK327563:WLK327566 WBO327563:WBO327566 VRS327563:VRS327566 VHW327563:VHW327566 UYA327563:UYA327566 UOE327563:UOE327566 UEI327563:UEI327566 TUM327563:TUM327566 TKQ327563:TKQ327566 TAU327563:TAU327566 SQY327563:SQY327566 SHC327563:SHC327566 RXG327563:RXG327566 RNK327563:RNK327566 RDO327563:RDO327566 QTS327563:QTS327566 QJW327563:QJW327566 QAA327563:QAA327566 PQE327563:PQE327566 PGI327563:PGI327566 OWM327563:OWM327566 OMQ327563:OMQ327566 OCU327563:OCU327566 NSY327563:NSY327566 NJC327563:NJC327566 MZG327563:MZG327566 MPK327563:MPK327566 MFO327563:MFO327566 LVS327563:LVS327566 LLW327563:LLW327566 LCA327563:LCA327566 KSE327563:KSE327566 KII327563:KII327566 JYM327563:JYM327566 JOQ327563:JOQ327566 JEU327563:JEU327566 IUY327563:IUY327566 ILC327563:ILC327566 IBG327563:IBG327566 HRK327563:HRK327566 HHO327563:HHO327566 GXS327563:GXS327566 GNW327563:GNW327566 GEA327563:GEA327566 FUE327563:FUE327566 FKI327563:FKI327566 FAM327563:FAM327566 EQQ327563:EQQ327566 EGU327563:EGU327566 DWY327563:DWY327566 DNC327563:DNC327566 DDG327563:DDG327566 CTK327563:CTK327566 CJO327563:CJO327566 BZS327563:BZS327566 BPW327563:BPW327566 BGA327563:BGA327566 AWE327563:AWE327566 AMI327563:AMI327566 ACM327563:ACM327566 SQ327563:SQ327566 IU327563:IU327566 J327563:J327566 WVG262027:WVG262030 WLK262027:WLK262030 WBO262027:WBO262030 VRS262027:VRS262030 VHW262027:VHW262030 UYA262027:UYA262030 UOE262027:UOE262030 UEI262027:UEI262030 TUM262027:TUM262030 TKQ262027:TKQ262030 TAU262027:TAU262030 SQY262027:SQY262030 SHC262027:SHC262030 RXG262027:RXG262030 RNK262027:RNK262030 RDO262027:RDO262030 QTS262027:QTS262030 QJW262027:QJW262030 QAA262027:QAA262030 PQE262027:PQE262030 PGI262027:PGI262030 OWM262027:OWM262030 OMQ262027:OMQ262030 OCU262027:OCU262030 NSY262027:NSY262030 NJC262027:NJC262030 MZG262027:MZG262030 MPK262027:MPK262030 MFO262027:MFO262030 LVS262027:LVS262030 LLW262027:LLW262030 LCA262027:LCA262030 KSE262027:KSE262030 KII262027:KII262030 JYM262027:JYM262030 JOQ262027:JOQ262030 JEU262027:JEU262030 IUY262027:IUY262030 ILC262027:ILC262030 IBG262027:IBG262030 HRK262027:HRK262030 HHO262027:HHO262030 GXS262027:GXS262030 GNW262027:GNW262030 GEA262027:GEA262030 FUE262027:FUE262030 FKI262027:FKI262030 FAM262027:FAM262030 EQQ262027:EQQ262030 EGU262027:EGU262030 DWY262027:DWY262030 DNC262027:DNC262030 DDG262027:DDG262030 CTK262027:CTK262030 CJO262027:CJO262030 BZS262027:BZS262030 BPW262027:BPW262030 BGA262027:BGA262030 AWE262027:AWE262030 AMI262027:AMI262030 ACM262027:ACM262030 SQ262027:SQ262030 IU262027:IU262030 J262027:J262030 WVG196491:WVG196494 WLK196491:WLK196494 WBO196491:WBO196494 VRS196491:VRS196494 VHW196491:VHW196494 UYA196491:UYA196494 UOE196491:UOE196494 UEI196491:UEI196494 TUM196491:TUM196494 TKQ196491:TKQ196494 TAU196491:TAU196494 SQY196491:SQY196494 SHC196491:SHC196494 RXG196491:RXG196494 RNK196491:RNK196494 RDO196491:RDO196494 QTS196491:QTS196494 QJW196491:QJW196494 QAA196491:QAA196494 PQE196491:PQE196494 PGI196491:PGI196494 OWM196491:OWM196494 OMQ196491:OMQ196494 OCU196491:OCU196494 NSY196491:NSY196494 NJC196491:NJC196494 MZG196491:MZG196494 MPK196491:MPK196494 MFO196491:MFO196494 LVS196491:LVS196494 LLW196491:LLW196494 LCA196491:LCA196494 KSE196491:KSE196494 KII196491:KII196494 JYM196491:JYM196494 JOQ196491:JOQ196494 JEU196491:JEU196494 IUY196491:IUY196494 ILC196491:ILC196494 IBG196491:IBG196494 HRK196491:HRK196494 HHO196491:HHO196494 GXS196491:GXS196494 GNW196491:GNW196494 GEA196491:GEA196494 FUE196491:FUE196494 FKI196491:FKI196494 FAM196491:FAM196494 EQQ196491:EQQ196494 EGU196491:EGU196494 DWY196491:DWY196494 DNC196491:DNC196494 DDG196491:DDG196494 CTK196491:CTK196494 CJO196491:CJO196494 BZS196491:BZS196494 BPW196491:BPW196494 BGA196491:BGA196494 AWE196491:AWE196494 AMI196491:AMI196494 ACM196491:ACM196494 SQ196491:SQ196494 IU196491:IU196494 J196491:J196494 WVG130955:WVG130958 WLK130955:WLK130958 WBO130955:WBO130958 VRS130955:VRS130958 VHW130955:VHW130958 UYA130955:UYA130958 UOE130955:UOE130958 UEI130955:UEI130958 TUM130955:TUM130958 TKQ130955:TKQ130958 TAU130955:TAU130958 SQY130955:SQY130958 SHC130955:SHC130958 RXG130955:RXG130958 RNK130955:RNK130958 RDO130955:RDO130958 QTS130955:QTS130958 QJW130955:QJW130958 QAA130955:QAA130958 PQE130955:PQE130958 PGI130955:PGI130958 OWM130955:OWM130958 OMQ130955:OMQ130958 OCU130955:OCU130958 NSY130955:NSY130958 NJC130955:NJC130958 MZG130955:MZG130958 MPK130955:MPK130958 MFO130955:MFO130958 LVS130955:LVS130958 LLW130955:LLW130958 LCA130955:LCA130958 KSE130955:KSE130958 KII130955:KII130958 JYM130955:JYM130958 JOQ130955:JOQ130958 JEU130955:JEU130958 IUY130955:IUY130958 ILC130955:ILC130958 IBG130955:IBG130958 HRK130955:HRK130958 HHO130955:HHO130958 GXS130955:GXS130958 GNW130955:GNW130958 GEA130955:GEA130958 FUE130955:FUE130958 FKI130955:FKI130958 FAM130955:FAM130958 EQQ130955:EQQ130958 EGU130955:EGU130958 DWY130955:DWY130958 DNC130955:DNC130958 DDG130955:DDG130958 CTK130955:CTK130958 CJO130955:CJO130958 BZS130955:BZS130958 BPW130955:BPW130958 BGA130955:BGA130958 AWE130955:AWE130958 AMI130955:AMI130958 ACM130955:ACM130958 SQ130955:SQ130958 IU130955:IU130958 J130955:J130958 WVG65419:WVG65422 WLK65419:WLK65422 WBO65419:WBO65422 VRS65419:VRS65422 VHW65419:VHW65422 UYA65419:UYA65422 UOE65419:UOE65422 UEI65419:UEI65422 TUM65419:TUM65422 TKQ65419:TKQ65422 TAU65419:TAU65422 SQY65419:SQY65422 SHC65419:SHC65422 RXG65419:RXG65422 RNK65419:RNK65422 RDO65419:RDO65422 QTS65419:QTS65422 QJW65419:QJW65422 QAA65419:QAA65422 PQE65419:PQE65422 PGI65419:PGI65422 OWM65419:OWM65422 OMQ65419:OMQ65422 OCU65419:OCU65422 NSY65419:NSY65422 NJC65419:NJC65422 MZG65419:MZG65422 MPK65419:MPK65422 MFO65419:MFO65422 LVS65419:LVS65422 LLW65419:LLW65422 LCA65419:LCA65422 KSE65419:KSE65422 KII65419:KII65422 JYM65419:JYM65422 JOQ65419:JOQ65422 JEU65419:JEU65422 IUY65419:IUY65422 ILC65419:ILC65422 IBG65419:IBG65422 HRK65419:HRK65422 HHO65419:HHO65422 GXS65419:GXS65422 GNW65419:GNW65422 GEA65419:GEA65422 FUE65419:FUE65422 FKI65419:FKI65422 FAM65419:FAM65422 EQQ65419:EQQ65422 EGU65419:EGU65422 DWY65419:DWY65422 DNC65419:DNC65422 DDG65419:DDG65422 CTK65419:CTK65422 CJO65419:CJO65422 BZS65419:BZS65422 BPW65419:BPW65422 BGA65419:BGA65422 AWE65419:AWE65422 AMI65419:AMI65422 ACM65419:ACM65422 SQ65419:SQ65422 IU65419:IU65422 J65419:J65422 WVG982831 WLK982831 WBO982831 VRS982831 VHW982831 UYA982831 UOE982831 UEI982831 TUM982831 TKQ982831 TAU982831 SQY982831 SHC982831 RXG982831 RNK982831 RDO982831 QTS982831 QJW982831 QAA982831 PQE982831 PGI982831 OWM982831 OMQ982831 OCU982831 NSY982831 NJC982831 MZG982831 MPK982831 MFO982831 LVS982831 LLW982831 LCA982831 KSE982831 KII982831 JYM982831 JOQ982831 JEU982831 IUY982831 ILC982831 IBG982831 HRK982831 HHO982831 GXS982831 GNW982831 GEA982831 FUE982831 FKI982831 FAM982831 EQQ982831 EGU982831 DWY982831 DNC982831 DDG982831 CTK982831 CJO982831 BZS982831 BPW982831 BGA982831 AWE982831 AMI982831 ACM982831 SQ982831 IU982831 J982831 WVG917295 WLK917295 WBO917295 VRS917295 VHW917295 UYA917295 UOE917295 UEI917295 TUM917295 TKQ917295 TAU917295 SQY917295 SHC917295 RXG917295 RNK917295 RDO917295 QTS917295 QJW917295 QAA917295 PQE917295 PGI917295 OWM917295 OMQ917295 OCU917295 NSY917295 NJC917295 MZG917295 MPK917295 MFO917295 LVS917295 LLW917295 LCA917295 KSE917295 KII917295 JYM917295 JOQ917295 JEU917295 IUY917295 ILC917295 IBG917295 HRK917295 HHO917295 GXS917295 GNW917295 GEA917295 FUE917295 FKI917295 FAM917295 EQQ917295 EGU917295 DWY917295 DNC917295 DDG917295 CTK917295 CJO917295 BZS917295 BPW917295 BGA917295 AWE917295 AMI917295 ACM917295 SQ917295 IU917295 J917295 WVG851759 WLK851759 WBO851759 VRS851759 VHW851759 UYA851759 UOE851759 UEI851759 TUM851759 TKQ851759 TAU851759 SQY851759 SHC851759 RXG851759 RNK851759 RDO851759 QTS851759 QJW851759 QAA851759 PQE851759 PGI851759 OWM851759 OMQ851759 OCU851759 NSY851759 NJC851759 MZG851759 MPK851759 MFO851759 LVS851759 LLW851759 LCA851759 KSE851759 KII851759 JYM851759 JOQ851759 JEU851759 IUY851759 ILC851759 IBG851759 HRK851759 HHO851759 GXS851759 GNW851759 GEA851759 FUE851759 FKI851759 FAM851759 EQQ851759 EGU851759 DWY851759 DNC851759 DDG851759 CTK851759 CJO851759 BZS851759 BPW851759 BGA851759 AWE851759 AMI851759 ACM851759 SQ851759 IU851759 J851759 WVG786223 WLK786223 WBO786223 VRS786223 VHW786223 UYA786223 UOE786223 UEI786223 TUM786223 TKQ786223 TAU786223 SQY786223 SHC786223 RXG786223 RNK786223 RDO786223 QTS786223 QJW786223 QAA786223 PQE786223 PGI786223 OWM786223 OMQ786223 OCU786223 NSY786223 NJC786223 MZG786223 MPK786223 MFO786223 LVS786223 LLW786223 LCA786223 KSE786223 KII786223 JYM786223 JOQ786223 JEU786223 IUY786223 ILC786223 IBG786223 HRK786223 HHO786223 GXS786223 GNW786223 GEA786223 FUE786223 FKI786223 FAM786223 EQQ786223 EGU786223 DWY786223 DNC786223 DDG786223 CTK786223 CJO786223 BZS786223 BPW786223 BGA786223 AWE786223 AMI786223 ACM786223 SQ786223 IU786223 J786223 WVG720687 WLK720687 WBO720687 VRS720687 VHW720687 UYA720687 UOE720687 UEI720687 TUM720687 TKQ720687 TAU720687 SQY720687 SHC720687 RXG720687 RNK720687 RDO720687 QTS720687 QJW720687 QAA720687 PQE720687 PGI720687 OWM720687 OMQ720687 OCU720687 NSY720687 NJC720687 MZG720687 MPK720687 MFO720687 LVS720687 LLW720687 LCA720687 KSE720687 KII720687 JYM720687 JOQ720687 JEU720687 IUY720687 ILC720687 IBG720687 HRK720687 HHO720687 GXS720687 GNW720687 GEA720687 FUE720687 FKI720687 FAM720687 EQQ720687 EGU720687 DWY720687 DNC720687 DDG720687 CTK720687 CJO720687 BZS720687 BPW720687 BGA720687 AWE720687 AMI720687 ACM720687 SQ720687 IU720687 J720687 WVG655151 WLK655151 WBO655151 VRS655151 VHW655151 UYA655151 UOE655151 UEI655151 TUM655151 TKQ655151 TAU655151 SQY655151 SHC655151 RXG655151 RNK655151 RDO655151 QTS655151 QJW655151 QAA655151 PQE655151 PGI655151 OWM655151 OMQ655151 OCU655151 NSY655151 NJC655151 MZG655151 MPK655151 MFO655151 LVS655151 LLW655151 LCA655151 KSE655151 KII655151 JYM655151 JOQ655151 JEU655151 IUY655151 ILC655151 IBG655151 HRK655151 HHO655151 GXS655151 GNW655151 GEA655151 FUE655151 FKI655151 FAM655151 EQQ655151 EGU655151 DWY655151 DNC655151 DDG655151 CTK655151 CJO655151 BZS655151 BPW655151 BGA655151 AWE655151 AMI655151 ACM655151 SQ655151 IU655151 J655151 WVG589615 WLK589615 WBO589615 VRS589615 VHW589615 UYA589615 UOE589615 UEI589615 TUM589615 TKQ589615 TAU589615 SQY589615 SHC589615 RXG589615 RNK589615 RDO589615 QTS589615 QJW589615 QAA589615 PQE589615 PGI589615 OWM589615 OMQ589615 OCU589615 NSY589615 NJC589615 MZG589615 MPK589615 MFO589615 LVS589615 LLW589615 LCA589615 KSE589615 KII589615 JYM589615 JOQ589615 JEU589615 IUY589615 ILC589615 IBG589615 HRK589615 HHO589615 GXS589615 GNW589615 GEA589615 FUE589615 FKI589615 FAM589615 EQQ589615 EGU589615 DWY589615 DNC589615 DDG589615 CTK589615 CJO589615 BZS589615 BPW589615 BGA589615 AWE589615 AMI589615 ACM589615 SQ589615 IU589615 J589615 WVG524079 WLK524079 WBO524079 VRS524079 VHW524079 UYA524079 UOE524079 UEI524079 TUM524079 TKQ524079 TAU524079 SQY524079 SHC524079 RXG524079 RNK524079 RDO524079 QTS524079 QJW524079 QAA524079 PQE524079 PGI524079 OWM524079 OMQ524079 OCU524079 NSY524079 NJC524079 MZG524079 MPK524079 MFO524079 LVS524079 LLW524079 LCA524079 KSE524079 KII524079 JYM524079 JOQ524079 JEU524079 IUY524079 ILC524079 IBG524079 HRK524079 HHO524079 GXS524079 GNW524079 GEA524079 FUE524079 FKI524079 FAM524079 EQQ524079 EGU524079 DWY524079 DNC524079 DDG524079 CTK524079 CJO524079 BZS524079 BPW524079 BGA524079 AWE524079 AMI524079 ACM524079 SQ524079 IU524079 J524079 WVG458543 WLK458543 WBO458543 VRS458543 VHW458543 UYA458543 UOE458543 UEI458543 TUM458543 TKQ458543 TAU458543 SQY458543 SHC458543 RXG458543 RNK458543 RDO458543 QTS458543 QJW458543 QAA458543 PQE458543 PGI458543 OWM458543 OMQ458543 OCU458543 NSY458543 NJC458543 MZG458543 MPK458543 MFO458543 LVS458543 LLW458543 LCA458543 KSE458543 KII458543 JYM458543 JOQ458543 JEU458543 IUY458543 ILC458543 IBG458543 HRK458543 HHO458543 GXS458543 GNW458543 GEA458543 FUE458543 FKI458543 FAM458543 EQQ458543 EGU458543 DWY458543 DNC458543 DDG458543 CTK458543 CJO458543 BZS458543 BPW458543 BGA458543 AWE458543 AMI458543 ACM458543 SQ458543 IU458543 J458543 WVG393007 WLK393007 WBO393007 VRS393007 VHW393007 UYA393007 UOE393007 UEI393007 TUM393007 TKQ393007 TAU393007 SQY393007 SHC393007 RXG393007 RNK393007 RDO393007 QTS393007 QJW393007 QAA393007 PQE393007 PGI393007 OWM393007 OMQ393007 OCU393007 NSY393007 NJC393007 MZG393007 MPK393007 MFO393007 LVS393007 LLW393007 LCA393007 KSE393007 KII393007 JYM393007 JOQ393007 JEU393007 IUY393007 ILC393007 IBG393007 HRK393007 HHO393007 GXS393007 GNW393007 GEA393007 FUE393007 FKI393007 FAM393007 EQQ393007 EGU393007 DWY393007 DNC393007 DDG393007 CTK393007 CJO393007 BZS393007 BPW393007 BGA393007 AWE393007 AMI393007 ACM393007 SQ393007 IU393007 J393007 WVG327471 WLK327471 WBO327471 VRS327471 VHW327471 UYA327471 UOE327471 UEI327471 TUM327471 TKQ327471 TAU327471 SQY327471 SHC327471 RXG327471 RNK327471 RDO327471 QTS327471 QJW327471 QAA327471 PQE327471 PGI327471 OWM327471 OMQ327471 OCU327471 NSY327471 NJC327471 MZG327471 MPK327471 MFO327471 LVS327471 LLW327471 LCA327471 KSE327471 KII327471 JYM327471 JOQ327471 JEU327471 IUY327471 ILC327471 IBG327471 HRK327471 HHO327471 GXS327471 GNW327471 GEA327471 FUE327471 FKI327471 FAM327471 EQQ327471 EGU327471 DWY327471 DNC327471 DDG327471 CTK327471 CJO327471 BZS327471 BPW327471 BGA327471 AWE327471 AMI327471 ACM327471 SQ327471 IU327471 J327471 WVG261935 WLK261935 WBO261935 VRS261935 VHW261935 UYA261935 UOE261935 UEI261935 TUM261935 TKQ261935 TAU261935 SQY261935 SHC261935 RXG261935 RNK261935 RDO261935 QTS261935 QJW261935 QAA261935 PQE261935 PGI261935 OWM261935 OMQ261935 OCU261935 NSY261935 NJC261935 MZG261935 MPK261935 MFO261935 LVS261935 LLW261935 LCA261935 KSE261935 KII261935 JYM261935 JOQ261935 JEU261935 IUY261935 ILC261935 IBG261935 HRK261935 HHO261935 GXS261935 GNW261935 GEA261935 FUE261935 FKI261935 FAM261935 EQQ261935 EGU261935 DWY261935 DNC261935 DDG261935 CTK261935 CJO261935 BZS261935 BPW261935 BGA261935 AWE261935 AMI261935 ACM261935 SQ261935 IU261935 J261935 WVG196399 WLK196399 WBO196399 VRS196399 VHW196399 UYA196399 UOE196399 UEI196399 TUM196399 TKQ196399 TAU196399 SQY196399 SHC196399 RXG196399 RNK196399 RDO196399 QTS196399 QJW196399 QAA196399 PQE196399 PGI196399 OWM196399 OMQ196399 OCU196399 NSY196399 NJC196399 MZG196399 MPK196399 MFO196399 LVS196399 LLW196399 LCA196399 KSE196399 KII196399 JYM196399 JOQ196399 JEU196399 IUY196399 ILC196399 IBG196399 HRK196399 HHO196399 GXS196399 GNW196399 GEA196399 FUE196399 FKI196399 FAM196399 EQQ196399 EGU196399 DWY196399 DNC196399 DDG196399 CTK196399 CJO196399 BZS196399 BPW196399 BGA196399 AWE196399 AMI196399 ACM196399 SQ196399 IU196399 J196399 WVG130863 WLK130863 WBO130863 VRS130863 VHW130863 UYA130863 UOE130863 UEI130863 TUM130863 TKQ130863 TAU130863 SQY130863 SHC130863 RXG130863 RNK130863 RDO130863 QTS130863 QJW130863 QAA130863 PQE130863 PGI130863 OWM130863 OMQ130863 OCU130863 NSY130863 NJC130863 MZG130863 MPK130863 MFO130863 LVS130863 LLW130863 LCA130863 KSE130863 KII130863 JYM130863 JOQ130863 JEU130863 IUY130863 ILC130863 IBG130863 HRK130863 HHO130863 GXS130863 GNW130863 GEA130863 FUE130863 FKI130863 FAM130863 EQQ130863 EGU130863 DWY130863 DNC130863 DDG130863 CTK130863 CJO130863 BZS130863 BPW130863 BGA130863 AWE130863 AMI130863 ACM130863 SQ130863 IU130863 J130863 WVG65327 WLK65327 WBO65327 VRS65327 VHW65327 UYA65327 UOE65327 UEI65327 TUM65327 TKQ65327 TAU65327 SQY65327 SHC65327 RXG65327 RNK65327 RDO65327 QTS65327 QJW65327 QAA65327 PQE65327 PGI65327 OWM65327 OMQ65327 OCU65327 NSY65327 NJC65327 MZG65327 MPK65327 MFO65327 LVS65327 LLW65327 LCA65327 KSE65327 KII65327 JYM65327 JOQ65327 JEU65327 IUY65327 ILC65327 IBG65327 HRK65327 HHO65327 GXS65327 GNW65327 GEA65327 FUE65327 FKI65327 FAM65327 EQQ65327 EGU65327 DWY65327 DNC65327 DDG65327 CTK65327 CJO65327 BZS65327 BPW65327 BGA65327 AWE65327 AMI65327 ACM65327 SQ65327 IU65327 J65327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40"/>
  <sheetViews>
    <sheetView workbookViewId="0">
      <selection activeCell="K14" sqref="K14"/>
    </sheetView>
  </sheetViews>
  <sheetFormatPr baseColWidth="10" defaultRowHeight="15" x14ac:dyDescent="0.25"/>
  <cols>
    <col min="4" max="4" width="13" customWidth="1"/>
  </cols>
  <sheetData>
    <row r="1" spans="3:6" x14ac:dyDescent="0.25">
      <c r="C1" s="58" t="s">
        <v>92</v>
      </c>
    </row>
    <row r="2" spans="3:6" x14ac:dyDescent="0.25">
      <c r="C2" s="12" t="s">
        <v>29</v>
      </c>
      <c r="D2" s="12" t="s">
        <v>30</v>
      </c>
      <c r="E2" s="12" t="s">
        <v>33</v>
      </c>
      <c r="F2" s="12" t="s">
        <v>93</v>
      </c>
    </row>
    <row r="3" spans="3:6" x14ac:dyDescent="0.25">
      <c r="C3" s="2" t="s">
        <v>94</v>
      </c>
      <c r="D3" s="2" t="s">
        <v>95</v>
      </c>
      <c r="E3" s="2" t="s">
        <v>33</v>
      </c>
      <c r="F3" s="2" t="s">
        <v>96</v>
      </c>
    </row>
    <row r="4" spans="3:6" x14ac:dyDescent="0.25">
      <c r="C4" s="2"/>
      <c r="D4" s="2"/>
      <c r="E4" s="2"/>
      <c r="F4" s="2"/>
    </row>
    <row r="5" spans="3:6" x14ac:dyDescent="0.25">
      <c r="C5" s="2"/>
      <c r="D5" s="2"/>
      <c r="E5" s="2"/>
      <c r="F5" s="2"/>
    </row>
    <row r="6" spans="3:6" x14ac:dyDescent="0.25">
      <c r="C6" t="s">
        <v>41</v>
      </c>
      <c r="F6" s="2" t="s">
        <v>97</v>
      </c>
    </row>
    <row r="7" spans="3:6" x14ac:dyDescent="0.25">
      <c r="C7" s="58" t="s">
        <v>98</v>
      </c>
    </row>
    <row r="8" spans="3:6" x14ac:dyDescent="0.25">
      <c r="C8" s="2"/>
      <c r="D8" s="2"/>
      <c r="E8" s="2"/>
      <c r="F8" s="2"/>
    </row>
    <row r="9" spans="3:6" x14ac:dyDescent="0.25">
      <c r="C9" s="2"/>
      <c r="D9" s="2"/>
      <c r="E9" s="2"/>
      <c r="F9" s="2"/>
    </row>
    <row r="10" spans="3:6" x14ac:dyDescent="0.25">
      <c r="C10" s="2"/>
      <c r="D10" s="2"/>
      <c r="E10" s="2"/>
      <c r="F10" s="2"/>
    </row>
    <row r="11" spans="3:6" x14ac:dyDescent="0.25">
      <c r="C11" t="s">
        <v>41</v>
      </c>
      <c r="F11" s="2" t="s">
        <v>97</v>
      </c>
    </row>
    <row r="13" spans="3:6" x14ac:dyDescent="0.25">
      <c r="C13" t="s">
        <v>99</v>
      </c>
      <c r="F13" t="s">
        <v>100</v>
      </c>
    </row>
    <row r="14" spans="3:6" x14ac:dyDescent="0.25">
      <c r="C14" t="s">
        <v>101</v>
      </c>
      <c r="F14" t="s">
        <v>102</v>
      </c>
    </row>
    <row r="15" spans="3:6" x14ac:dyDescent="0.25">
      <c r="C15" t="s">
        <v>103</v>
      </c>
      <c r="F15" t="s">
        <v>104</v>
      </c>
    </row>
    <row r="16" spans="3:6" x14ac:dyDescent="0.25">
      <c r="C16" t="s">
        <v>105</v>
      </c>
      <c r="F16" t="s">
        <v>106</v>
      </c>
    </row>
    <row r="17" spans="3:6" x14ac:dyDescent="0.25">
      <c r="C17" t="s">
        <v>107</v>
      </c>
      <c r="F17" s="2" t="s">
        <v>108</v>
      </c>
    </row>
    <row r="22" spans="3:6" x14ac:dyDescent="0.25">
      <c r="C22" s="59" t="s">
        <v>109</v>
      </c>
      <c r="D22" s="59" t="s">
        <v>110</v>
      </c>
      <c r="E22" s="59" t="s">
        <v>111</v>
      </c>
      <c r="F22" s="59" t="s">
        <v>112</v>
      </c>
    </row>
    <row r="23" spans="3:6" x14ac:dyDescent="0.25">
      <c r="C23" s="56" t="s">
        <v>30</v>
      </c>
      <c r="D23" s="56" t="s">
        <v>113</v>
      </c>
      <c r="E23" s="56" t="s">
        <v>114</v>
      </c>
      <c r="F23" s="56"/>
    </row>
    <row r="24" spans="3:6" x14ac:dyDescent="0.25">
      <c r="C24" s="56" t="s">
        <v>115</v>
      </c>
      <c r="D24" s="56" t="s">
        <v>116</v>
      </c>
      <c r="E24" s="56" t="s">
        <v>114</v>
      </c>
      <c r="F24" s="56" t="s">
        <v>117</v>
      </c>
    </row>
    <row r="25" spans="3:6" x14ac:dyDescent="0.25">
      <c r="C25" s="56" t="s">
        <v>118</v>
      </c>
      <c r="D25" s="56" t="s">
        <v>119</v>
      </c>
      <c r="E25" s="56" t="s">
        <v>120</v>
      </c>
      <c r="F25" s="56" t="s">
        <v>121</v>
      </c>
    </row>
    <row r="26" spans="3:6" x14ac:dyDescent="0.25">
      <c r="C26" s="56" t="s">
        <v>122</v>
      </c>
      <c r="D26" s="56" t="s">
        <v>123</v>
      </c>
      <c r="E26" s="56" t="s">
        <v>114</v>
      </c>
      <c r="F26" s="56"/>
    </row>
    <row r="27" spans="3:6" x14ac:dyDescent="0.25">
      <c r="C27" s="56" t="s">
        <v>124</v>
      </c>
      <c r="D27" s="56" t="s">
        <v>125</v>
      </c>
      <c r="E27" s="56" t="s">
        <v>114</v>
      </c>
      <c r="F27" s="56"/>
    </row>
    <row r="28" spans="3:6" x14ac:dyDescent="0.25">
      <c r="C28" s="56" t="s">
        <v>126</v>
      </c>
      <c r="D28" s="56" t="s">
        <v>125</v>
      </c>
      <c r="E28" s="56" t="s">
        <v>114</v>
      </c>
      <c r="F28" s="56"/>
    </row>
    <row r="29" spans="3:6" x14ac:dyDescent="0.25">
      <c r="C29" s="56" t="s">
        <v>127</v>
      </c>
      <c r="D29" s="56" t="s">
        <v>128</v>
      </c>
      <c r="E29" s="56" t="s">
        <v>129</v>
      </c>
      <c r="F29" s="56" t="s">
        <v>130</v>
      </c>
    </row>
    <row r="30" spans="3:6" x14ac:dyDescent="0.25">
      <c r="C30" s="56" t="s">
        <v>131</v>
      </c>
      <c r="D30" s="56" t="s">
        <v>132</v>
      </c>
      <c r="E30" s="56" t="s">
        <v>29</v>
      </c>
      <c r="F30" s="56" t="s">
        <v>133</v>
      </c>
    </row>
    <row r="31" spans="3:6" x14ac:dyDescent="0.25">
      <c r="C31" s="56" t="s">
        <v>134</v>
      </c>
      <c r="D31" s="56" t="s">
        <v>135</v>
      </c>
      <c r="E31" s="56" t="s">
        <v>29</v>
      </c>
      <c r="F31" s="56" t="s">
        <v>133</v>
      </c>
    </row>
    <row r="32" spans="3:6" x14ac:dyDescent="0.25">
      <c r="C32" s="56" t="s">
        <v>136</v>
      </c>
      <c r="D32" s="56" t="s">
        <v>137</v>
      </c>
      <c r="E32" s="56" t="s">
        <v>29</v>
      </c>
      <c r="F32" s="56"/>
    </row>
    <row r="33" spans="3:6" x14ac:dyDescent="0.25">
      <c r="C33" s="56" t="s">
        <v>38</v>
      </c>
      <c r="D33" s="56" t="s">
        <v>138</v>
      </c>
      <c r="E33" s="56" t="s">
        <v>114</v>
      </c>
      <c r="F33" s="56" t="s">
        <v>130</v>
      </c>
    </row>
    <row r="34" spans="3:6" x14ac:dyDescent="0.25">
      <c r="C34" s="56" t="s">
        <v>39</v>
      </c>
      <c r="D34" s="56" t="s">
        <v>139</v>
      </c>
      <c r="E34" s="56" t="s">
        <v>114</v>
      </c>
      <c r="F34" s="56" t="s">
        <v>130</v>
      </c>
    </row>
    <row r="35" spans="3:6" x14ac:dyDescent="0.25">
      <c r="C35" s="56" t="s">
        <v>140</v>
      </c>
      <c r="D35" s="56" t="s">
        <v>141</v>
      </c>
      <c r="E35" s="56" t="s">
        <v>142</v>
      </c>
      <c r="F35" s="56" t="s">
        <v>143</v>
      </c>
    </row>
    <row r="36" spans="3:6" x14ac:dyDescent="0.25">
      <c r="C36" s="56" t="s">
        <v>144</v>
      </c>
      <c r="D36" s="56" t="s">
        <v>145</v>
      </c>
      <c r="E36" s="56" t="s">
        <v>96</v>
      </c>
      <c r="F36" s="56" t="s">
        <v>146</v>
      </c>
    </row>
    <row r="37" spans="3:6" x14ac:dyDescent="0.25">
      <c r="C37" s="56" t="s">
        <v>147</v>
      </c>
      <c r="D37" s="56" t="s">
        <v>148</v>
      </c>
      <c r="E37" s="56" t="s">
        <v>142</v>
      </c>
      <c r="F37" s="56" t="s">
        <v>146</v>
      </c>
    </row>
    <row r="38" spans="3:6" x14ac:dyDescent="0.25">
      <c r="C38" s="56" t="s">
        <v>149</v>
      </c>
      <c r="D38" s="56" t="s">
        <v>150</v>
      </c>
      <c r="E38" s="56" t="s">
        <v>96</v>
      </c>
      <c r="F38" s="56" t="s">
        <v>133</v>
      </c>
    </row>
    <row r="39" spans="3:6" x14ac:dyDescent="0.25">
      <c r="C39" s="56" t="s">
        <v>151</v>
      </c>
      <c r="D39" s="56" t="s">
        <v>152</v>
      </c>
      <c r="E39" s="56" t="s">
        <v>114</v>
      </c>
      <c r="F39" s="56"/>
    </row>
    <row r="40" spans="3:6" x14ac:dyDescent="0.25">
      <c r="C40" s="56" t="s">
        <v>153</v>
      </c>
      <c r="D40" s="56" t="s">
        <v>154</v>
      </c>
      <c r="E40" s="56" t="s">
        <v>155</v>
      </c>
      <c r="F40" s="56" t="s">
        <v>156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abSelected="1" zoomScale="73" zoomScaleNormal="73" workbookViewId="0">
      <selection activeCell="N35" sqref="N35"/>
    </sheetView>
  </sheetViews>
  <sheetFormatPr baseColWidth="10" defaultRowHeight="15" x14ac:dyDescent="0.25"/>
  <cols>
    <col min="1" max="1" width="27" customWidth="1"/>
    <col min="2" max="3" width="14.5703125" customWidth="1"/>
    <col min="4" max="4" width="10.85546875" customWidth="1"/>
    <col min="5" max="6" width="14.5703125" customWidth="1"/>
    <col min="7" max="7" width="11.42578125" customWidth="1"/>
    <col min="8" max="8" width="13" customWidth="1"/>
    <col min="9" max="15" width="14.5703125" customWidth="1"/>
    <col min="16" max="16" width="12" customWidth="1"/>
  </cols>
  <sheetData>
    <row r="1" spans="1:16" x14ac:dyDescent="0.25">
      <c r="B1" t="s">
        <v>13</v>
      </c>
      <c r="C1" s="2" t="s">
        <v>15</v>
      </c>
      <c r="D1" s="2" t="s">
        <v>16</v>
      </c>
    </row>
    <row r="2" spans="1:16" x14ac:dyDescent="0.25">
      <c r="C2" s="3"/>
      <c r="D2" s="3"/>
    </row>
    <row r="3" spans="1:16" x14ac:dyDescent="0.25">
      <c r="A3" t="s">
        <v>5</v>
      </c>
      <c r="B3" t="s">
        <v>10</v>
      </c>
    </row>
    <row r="5" spans="1:16" x14ac:dyDescent="0.25">
      <c r="B5" t="s">
        <v>9</v>
      </c>
    </row>
    <row r="6" spans="1:16" x14ac:dyDescent="0.25">
      <c r="A6" s="6"/>
      <c r="B6" s="6" t="s">
        <v>8</v>
      </c>
      <c r="C6" s="6" t="s">
        <v>17</v>
      </c>
      <c r="D6" s="6" t="s">
        <v>18</v>
      </c>
      <c r="E6" s="6" t="s">
        <v>19</v>
      </c>
      <c r="F6" s="6" t="s">
        <v>14</v>
      </c>
      <c r="G6" s="6" t="s">
        <v>20</v>
      </c>
      <c r="H6" s="6" t="s">
        <v>21</v>
      </c>
      <c r="I6" s="6" t="s">
        <v>22</v>
      </c>
      <c r="J6" s="6" t="s">
        <v>23</v>
      </c>
      <c r="K6" s="6" t="s">
        <v>14</v>
      </c>
      <c r="L6" s="6" t="s">
        <v>20</v>
      </c>
      <c r="M6" s="6" t="s">
        <v>21</v>
      </c>
      <c r="N6" s="6" t="s">
        <v>22</v>
      </c>
      <c r="O6" s="6" t="s">
        <v>23</v>
      </c>
      <c r="P6" s="6" t="s">
        <v>14</v>
      </c>
    </row>
    <row r="7" spans="1:16" x14ac:dyDescent="0.25">
      <c r="A7" s="2" t="s">
        <v>1</v>
      </c>
      <c r="B7" s="2">
        <v>10</v>
      </c>
      <c r="C7" s="2">
        <v>12</v>
      </c>
      <c r="D7" s="2">
        <v>10</v>
      </c>
      <c r="E7" s="2">
        <v>12</v>
      </c>
      <c r="F7" s="5">
        <f>SUM(B7:E7)</f>
        <v>44</v>
      </c>
      <c r="G7" s="2">
        <v>7</v>
      </c>
      <c r="H7" s="2">
        <v>12</v>
      </c>
      <c r="I7" s="2">
        <v>5</v>
      </c>
      <c r="J7" s="2">
        <v>12</v>
      </c>
      <c r="K7" s="5">
        <f>SUM(G7:J7)</f>
        <v>36</v>
      </c>
      <c r="L7" s="2">
        <v>10</v>
      </c>
      <c r="M7" s="2">
        <v>12</v>
      </c>
      <c r="N7" s="2">
        <v>10</v>
      </c>
      <c r="O7" s="2">
        <v>12</v>
      </c>
      <c r="P7" s="5">
        <f>SUM(L7:O7)</f>
        <v>44</v>
      </c>
    </row>
    <row r="8" spans="1:16" x14ac:dyDescent="0.25">
      <c r="A8" s="2" t="s">
        <v>3</v>
      </c>
      <c r="B8" s="2">
        <v>2300</v>
      </c>
      <c r="C8" s="2">
        <v>1200</v>
      </c>
      <c r="D8" s="2">
        <v>1100</v>
      </c>
      <c r="E8" s="2">
        <v>2000</v>
      </c>
      <c r="F8" s="5">
        <f>SUM(B8:E8)</f>
        <v>6600</v>
      </c>
      <c r="G8" s="2">
        <v>2100</v>
      </c>
      <c r="H8" s="2">
        <v>1200</v>
      </c>
      <c r="I8" s="2">
        <v>4300</v>
      </c>
      <c r="J8" s="2">
        <v>3100</v>
      </c>
      <c r="K8" s="5">
        <f>SUM(G8:J8)</f>
        <v>10700</v>
      </c>
      <c r="L8" s="2">
        <v>1200</v>
      </c>
      <c r="M8" s="2">
        <v>1200</v>
      </c>
      <c r="N8" s="2">
        <v>1100</v>
      </c>
      <c r="O8" s="2">
        <v>3400</v>
      </c>
      <c r="P8" s="5">
        <f>SUM(L8:O8)</f>
        <v>6900</v>
      </c>
    </row>
    <row r="9" spans="1:16" x14ac:dyDescent="0.25">
      <c r="A9" s="2" t="s">
        <v>2</v>
      </c>
      <c r="B9" s="2">
        <v>4500</v>
      </c>
      <c r="C9" s="2">
        <v>6800</v>
      </c>
      <c r="D9" s="2">
        <v>7200</v>
      </c>
      <c r="E9" s="2">
        <v>4300</v>
      </c>
      <c r="F9" s="5">
        <f>SUM(B9:E9)</f>
        <v>22800</v>
      </c>
      <c r="G9" s="2">
        <v>5600</v>
      </c>
      <c r="H9" s="2">
        <v>4500</v>
      </c>
      <c r="I9" s="2">
        <v>3800</v>
      </c>
      <c r="J9" s="2">
        <v>2900</v>
      </c>
      <c r="K9" s="5">
        <f>SUM(G9:J9)</f>
        <v>16800</v>
      </c>
      <c r="L9" s="2">
        <v>4600</v>
      </c>
      <c r="M9" s="2">
        <v>4500</v>
      </c>
      <c r="N9" s="2">
        <v>3800</v>
      </c>
      <c r="O9" s="2">
        <v>2900</v>
      </c>
      <c r="P9" s="5">
        <f>SUM(L9:O9)</f>
        <v>15800</v>
      </c>
    </row>
    <row r="11" spans="1:16" x14ac:dyDescent="0.25">
      <c r="A11" s="4"/>
      <c r="B11" s="4" t="s">
        <v>8</v>
      </c>
      <c r="C11" s="4" t="s">
        <v>17</v>
      </c>
      <c r="D11" s="4" t="s">
        <v>18</v>
      </c>
      <c r="E11" s="4" t="s">
        <v>19</v>
      </c>
      <c r="F11" s="4" t="s">
        <v>20</v>
      </c>
      <c r="G11" s="4" t="s">
        <v>21</v>
      </c>
      <c r="H11" s="4" t="s">
        <v>22</v>
      </c>
      <c r="I11" s="4" t="s">
        <v>23</v>
      </c>
      <c r="J11" s="4" t="s">
        <v>20</v>
      </c>
      <c r="K11" s="4" t="s">
        <v>21</v>
      </c>
      <c r="L11" s="4" t="s">
        <v>22</v>
      </c>
      <c r="M11" s="4" t="s">
        <v>23</v>
      </c>
    </row>
    <row r="12" spans="1:16" x14ac:dyDescent="0.25">
      <c r="A12" s="4" t="s">
        <v>1</v>
      </c>
      <c r="B12" s="4">
        <v>10</v>
      </c>
      <c r="C12" s="4">
        <v>12</v>
      </c>
      <c r="D12" s="4">
        <v>10</v>
      </c>
      <c r="E12" s="4">
        <v>12</v>
      </c>
      <c r="F12" s="4">
        <v>7</v>
      </c>
      <c r="G12" s="4">
        <v>12</v>
      </c>
      <c r="H12" s="4">
        <v>5</v>
      </c>
      <c r="I12" s="4">
        <v>12</v>
      </c>
      <c r="J12" s="4">
        <v>10</v>
      </c>
      <c r="K12" s="4">
        <v>12</v>
      </c>
      <c r="L12" s="4">
        <v>10</v>
      </c>
      <c r="M12" s="4">
        <v>12</v>
      </c>
    </row>
    <row r="13" spans="1:16" x14ac:dyDescent="0.25">
      <c r="A13" s="4" t="s">
        <v>3</v>
      </c>
      <c r="B13" s="4">
        <v>2300</v>
      </c>
      <c r="C13" s="4">
        <v>1200</v>
      </c>
      <c r="D13" s="4">
        <v>1100</v>
      </c>
      <c r="E13" s="4">
        <v>2000</v>
      </c>
      <c r="F13" s="4">
        <v>2100</v>
      </c>
      <c r="G13" s="4">
        <v>1200</v>
      </c>
      <c r="H13" s="4">
        <v>4300</v>
      </c>
      <c r="I13" s="4">
        <v>3100</v>
      </c>
      <c r="J13" s="4">
        <v>1200</v>
      </c>
      <c r="K13" s="4">
        <v>1200</v>
      </c>
      <c r="L13" s="4">
        <v>1100</v>
      </c>
      <c r="M13" s="4">
        <v>3400</v>
      </c>
    </row>
    <row r="14" spans="1:16" x14ac:dyDescent="0.25">
      <c r="A14" s="4" t="s">
        <v>2</v>
      </c>
      <c r="B14" s="4">
        <v>4500</v>
      </c>
      <c r="C14" s="4">
        <v>6800</v>
      </c>
      <c r="D14" s="4">
        <v>7200</v>
      </c>
      <c r="E14" s="4">
        <v>4300</v>
      </c>
      <c r="F14" s="4">
        <v>5600</v>
      </c>
      <c r="G14" s="4">
        <v>4500</v>
      </c>
      <c r="H14" s="4">
        <v>3800</v>
      </c>
      <c r="I14" s="4">
        <v>2900</v>
      </c>
      <c r="J14" s="4">
        <v>4600</v>
      </c>
      <c r="K14" s="4">
        <v>4500</v>
      </c>
      <c r="L14" s="4">
        <v>3800</v>
      </c>
      <c r="M14" s="4">
        <v>2900</v>
      </c>
    </row>
    <row r="26" spans="2:7" x14ac:dyDescent="0.25">
      <c r="B26" t="s">
        <v>11</v>
      </c>
    </row>
    <row r="27" spans="2:7" x14ac:dyDescent="0.25">
      <c r="B27" s="1" t="s">
        <v>6</v>
      </c>
      <c r="C27" t="s">
        <v>6</v>
      </c>
      <c r="D27" t="s">
        <v>7</v>
      </c>
      <c r="E27" t="s">
        <v>7</v>
      </c>
      <c r="F27" t="s">
        <v>9</v>
      </c>
    </row>
    <row r="31" spans="2:7" x14ac:dyDescent="0.25">
      <c r="B31" t="s">
        <v>12</v>
      </c>
    </row>
    <row r="32" spans="2:7" x14ac:dyDescent="0.25">
      <c r="B32" s="1">
        <v>43009</v>
      </c>
      <c r="C32" s="1">
        <v>43040</v>
      </c>
      <c r="D32" s="1">
        <v>43070</v>
      </c>
      <c r="E32" s="1">
        <v>43101</v>
      </c>
      <c r="F32" s="1">
        <v>43132</v>
      </c>
      <c r="G32" s="1">
        <v>43160</v>
      </c>
    </row>
    <row r="36" spans="1:1" x14ac:dyDescent="0.25">
      <c r="A36" t="s">
        <v>0</v>
      </c>
    </row>
    <row r="39" spans="1:1" x14ac:dyDescent="0.25">
      <c r="A39" t="s">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REGISTRO GENERAL ACTUAL</vt:lpstr>
      <vt:lpstr>Respaldo Registro propuesto</vt:lpstr>
      <vt:lpstr>Respaldo 1</vt:lpstr>
      <vt:lpstr>Indicadores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Gerente</dc:creator>
  <cp:lastModifiedBy>Gerente</cp:lastModifiedBy>
  <dcterms:created xsi:type="dcterms:W3CDTF">2017-10-16T21:36:50Z</dcterms:created>
  <dcterms:modified xsi:type="dcterms:W3CDTF">2017-10-19T00:21:49Z</dcterms:modified>
</cp:coreProperties>
</file>