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llage 1" sheetId="1" r:id="rId3"/>
    <sheet state="visible" name="Troop Calculator" sheetId="2" r:id="rId4"/>
    <sheet state="visible" name="Infra-" sheetId="3" r:id="rId5"/>
    <sheet state="visible" name="Military" sheetId="4" r:id="rId6"/>
    <sheet state="visible" name="Fields" sheetId="5" r:id="rId7"/>
    <sheet state="visible" name="Resources" sheetId="6" r:id="rId8"/>
    <sheet state="visible" name="Troops" sheetId="7" r:id="rId9"/>
    <sheet state="visible" name="Research costs" sheetId="8" r:id="rId10"/>
    <sheet state="visible" name="Travel" sheetId="9" r:id="rId11"/>
    <sheet state="visible" name="Culture Points" sheetId="10" r:id="rId12"/>
    <sheet state="visible" name="Farm Production" sheetId="11" r:id="rId13"/>
    <sheet state="visible" name="Party Calc" sheetId="12" r:id="rId14"/>
    <sheet state="visible" name="Buildings" sheetId="13" r:id="rId15"/>
  </sheets>
  <externalReferences>
    <externalReference r:id="rId16"/>
  </externalReferences>
  <definedNames/>
  <calcPr/>
  <extLst>
    <ext uri="GoogleSheetsCustomDataVersion1">
      <go:sheetsCustomData xmlns:go="http://customooxmlschemas.google.com/" r:id="rId17" roundtripDataSignature="AMtx7mjQHNLFLcVZajX/P1XgL9Tq6zVqtg=="/>
    </ext>
  </extLst>
</workbook>
</file>

<file path=xl/comments1.xml><?xml version="1.0" encoding="utf-8"?>
<comments xmlns:r="http://schemas.openxmlformats.org/officeDocument/2006/relationships" xmlns="http://schemas.openxmlformats.org/spreadsheetml/2006/main">
  <authors>
    <author/>
  </authors>
  <commentList>
    <comment authorId="0" ref="E32">
      <text>
        <t xml:space="preserve">======
ID#AAAADCl13bA
molecules    (2019-05-30 02:25:28)
THE TIME WHEN YOUR TROOPS HIT ENEMY'S VILLAGE</t>
      </text>
    </comment>
    <comment authorId="0" ref="E7">
      <text>
        <t xml:space="preserve">======
ID#AAAADCl13bE
molecules    (2019-05-30 02:25:28)
THE TIME YOUR BOYS ARRIVE HOME</t>
      </text>
    </comment>
    <comment authorId="0" ref="E16">
      <text>
        <t xml:space="preserve">======
ID#AAAADCl13a8
molecules    (2019-05-30 02:25:28)
THE TIME YOUR BOYS ARRIVE HOME</t>
      </text>
    </comment>
    <comment authorId="0" ref="E30">
      <text>
        <t xml:space="preserve">======
ID#AAAADCl13a4
molecules    (2019-05-30 02:25:28)
THE TIME WHEN YOU WANT TO SEND YOUR TROOPS</t>
      </text>
    </comment>
    <comment authorId="0" ref="E25">
      <text>
        <t xml:space="preserve">======
ID#AAAADCl13a0
molecules    (2019-05-30 02:25:28)
THE TIME YOUR BOYS ARRIVE HOME</t>
      </text>
    </comment>
    <comment authorId="0" ref="E21">
      <text>
        <t xml:space="preserve">======
ID#AAAADCl13aw
molecules    (2019-05-30 02:25:28)
THE TIME WHEN YOU WANT TO SEND YOUR TROOPS</t>
      </text>
    </comment>
    <comment authorId="0" ref="E3">
      <text>
        <t xml:space="preserve">======
ID#AAAADCl13as
molecules    (2019-05-30 02:25:28)
THE TIME WHEN YOU WANT TO SEND YOUR TROOPS</t>
      </text>
    </comment>
    <comment authorId="0" ref="E12">
      <text>
        <t xml:space="preserve">======
ID#AAAADCl13ak
molecules    (2019-05-30 02:25:28)
THE TIME WHEN YOU WANT TO SEND YOUR TROOPS</t>
      </text>
    </comment>
    <comment authorId="0" ref="E34">
      <text>
        <t xml:space="preserve">======
ID#AAAADCl13ao
molecules    (2019-05-30 02:25:28)
THE TIME YOUR BOYS ARRIVE HOME</t>
      </text>
    </comment>
    <comment authorId="0" ref="E14">
      <text>
        <t xml:space="preserve">======
ID#AAAADCl13ag
molecules    (2019-05-30 02:25:28)
THE TIME WHEN YOUR TROOPS HIT ENEMY'S VILLAGE</t>
      </text>
    </comment>
    <comment authorId="0" ref="E5">
      <text>
        <t xml:space="preserve">======
ID#AAAADCl13ac
molecules    (2019-05-30 02:25:28)
THE TIME WHEN YOUR TROOPS HIT ENEMY'S VILLAGE</t>
      </text>
    </comment>
    <comment authorId="0" ref="E23">
      <text>
        <t xml:space="preserve">======
ID#AAAADCl13aY
molecules    (2019-05-30 02:25:28)
THE TIME WHEN YOUR TROOPS HIT ENEMY'S VILLAGE</t>
      </text>
    </comment>
  </commentList>
  <extLst>
    <ext uri="GoogleSheetsCustomDataVersion1">
      <go:sheetsCustomData xmlns:go="http://customooxmlschemas.google.com/" r:id="rId1" roundtripDataSignature="AMtx7miIybeef7W+toIY/jfAVk6zzCzHJQ=="/>
    </ext>
  </extLst>
</comments>
</file>

<file path=xl/sharedStrings.xml><?xml version="1.0" encoding="utf-8"?>
<sst xmlns="http://schemas.openxmlformats.org/spreadsheetml/2006/main" count="1625" uniqueCount="474">
  <si>
    <t>Current Stockpile</t>
  </si>
  <si>
    <t>Wood</t>
  </si>
  <si>
    <t>Clay</t>
  </si>
  <si>
    <t>Iron</t>
  </si>
  <si>
    <t>Wheat</t>
  </si>
  <si>
    <t>Total</t>
  </si>
  <si>
    <t>Enter all custom values in these three rows and select them from the build list on the left.</t>
  </si>
  <si>
    <t>Custom 1 Wheat 2</t>
  </si>
  <si>
    <t>Village 1</t>
  </si>
  <si>
    <t>Custom 2 Main B 6-10</t>
  </si>
  <si>
    <t>Village 2</t>
  </si>
  <si>
    <t>LEGEND</t>
  </si>
  <si>
    <t>Custom 3 Crop 3</t>
  </si>
  <si>
    <t>?</t>
  </si>
  <si>
    <t>Custom 4 Grain Mill 1</t>
  </si>
  <si>
    <t>Maceman</t>
  </si>
  <si>
    <t>Enter your values in squares of this color</t>
  </si>
  <si>
    <t>Spearman</t>
  </si>
  <si>
    <t>Squares of this color give you valuable information. Do not change the contents of these squares, they are based on calculations that will be damaged if the value of the square is changed manually.</t>
  </si>
  <si>
    <t>Axeman</t>
  </si>
  <si>
    <t>Hourly production</t>
  </si>
  <si>
    <t>Scout</t>
  </si>
  <si>
    <t>Paladin</t>
  </si>
  <si>
    <t>Teutonic Knight</t>
  </si>
  <si>
    <t>Teutonic Ram</t>
  </si>
  <si>
    <t>Catapult</t>
  </si>
  <si>
    <t>Chieftan</t>
  </si>
  <si>
    <t>days</t>
  </si>
  <si>
    <t>Settler</t>
  </si>
  <si>
    <t>hours</t>
  </si>
  <si>
    <t>Phalanx</t>
  </si>
  <si>
    <t>Quantity</t>
  </si>
  <si>
    <t>Build time</t>
  </si>
  <si>
    <t>Current end of que</t>
  </si>
  <si>
    <t>Build finish</t>
  </si>
  <si>
    <t>minutes</t>
  </si>
  <si>
    <t>Swordsman</t>
  </si>
  <si>
    <t>Pathfinder</t>
  </si>
  <si>
    <t>Theutates Thunder</t>
  </si>
  <si>
    <t># Units built using 1 barracks</t>
  </si>
  <si>
    <t># Units built using a gb</t>
  </si>
  <si>
    <t>Druidrider</t>
  </si>
  <si>
    <t>10.Ironmine</t>
  </si>
  <si>
    <t>Haeduan</t>
  </si>
  <si>
    <t>17.Wheatfield</t>
  </si>
  <si>
    <t>Battering Ram</t>
  </si>
  <si>
    <t>19.Wheatfield</t>
  </si>
  <si>
    <t># of imps</t>
  </si>
  <si>
    <t>Trebuchet</t>
  </si>
  <si>
    <t># of Ecs</t>
  </si>
  <si>
    <t>Gaul Settler</t>
  </si>
  <si>
    <t>Legionnaire</t>
  </si>
  <si>
    <t>Praetorian</t>
  </si>
  <si>
    <t>Total Build cost</t>
  </si>
  <si>
    <t>Imperian</t>
  </si>
  <si>
    <t>Equites Legati</t>
  </si>
  <si>
    <t>Resource deficit</t>
  </si>
  <si>
    <t>Equites Imperatoris</t>
  </si>
  <si>
    <t>Equites Caesaris</t>
  </si>
  <si>
    <t>Server Time</t>
  </si>
  <si>
    <t>Roman Ram</t>
  </si>
  <si>
    <t>Hours:</t>
  </si>
  <si>
    <t>Days:</t>
  </si>
  <si>
    <t>Fire Cataplut</t>
  </si>
  <si>
    <t>Hours till Resources</t>
  </si>
  <si>
    <t>Senator</t>
  </si>
  <si>
    <t>Roman Settler</t>
  </si>
  <si>
    <t>Time of Completion</t>
  </si>
  <si>
    <t>1.Woodcutter</t>
  </si>
  <si>
    <t>2.Woodcutter</t>
  </si>
  <si>
    <t>Balanced deficit</t>
  </si>
  <si>
    <t>3.Woodcutter</t>
  </si>
  <si>
    <t>4.Woodcutter</t>
  </si>
  <si>
    <t>Balanced current stockpile</t>
  </si>
  <si>
    <t>5.Woodcutter</t>
  </si>
  <si>
    <t>6.Woodcutter</t>
  </si>
  <si>
    <t>Adjustment Needed</t>
  </si>
  <si>
    <t>7.Woodcutter</t>
  </si>
  <si>
    <t>8.Woodcutter</t>
  </si>
  <si>
    <t>9.Woodcutter</t>
  </si>
  <si>
    <t>Load extra into WIC</t>
  </si>
  <si>
    <t>10.Woodcutter</t>
  </si>
  <si>
    <t>1.Claypit</t>
  </si>
  <si>
    <t>Heliopolis minus murkwood</t>
  </si>
  <si>
    <t>2.Claypit</t>
  </si>
  <si>
    <t>" plus extra</t>
  </si>
  <si>
    <t>3.Claypit</t>
  </si>
  <si>
    <t>4.Claypit</t>
  </si>
  <si>
    <t>5.Claypit</t>
  </si>
  <si>
    <t>6.Claypit</t>
  </si>
  <si>
    <t>7.Claypit</t>
  </si>
  <si>
    <t>8.Claypit</t>
  </si>
  <si>
    <t>9.Claypit</t>
  </si>
  <si>
    <t>10.Claypit</t>
  </si>
  <si>
    <t>1.Ironmine</t>
  </si>
  <si>
    <t>2.Ironmine</t>
  </si>
  <si>
    <t>3.Ironmine</t>
  </si>
  <si>
    <t>4.Ironmine</t>
  </si>
  <si>
    <t>5.Ironmine</t>
  </si>
  <si>
    <t>6.Ironmine</t>
  </si>
  <si>
    <t>7.Ironmine</t>
  </si>
  <si>
    <t>8.Ironmine</t>
  </si>
  <si>
    <t>9.Ironmine</t>
  </si>
  <si>
    <t>1.Wheatfield</t>
  </si>
  <si>
    <t>2.Wheatfield</t>
  </si>
  <si>
    <t>3.Wheatfield</t>
  </si>
  <si>
    <t>4.Wheatfield</t>
  </si>
  <si>
    <t>5.Wheatfield</t>
  </si>
  <si>
    <t>6.Wheatfield</t>
  </si>
  <si>
    <t>7.Wheatfield</t>
  </si>
  <si>
    <t>8.Wheatfield</t>
  </si>
  <si>
    <t>9.Wheatfield</t>
  </si>
  <si>
    <t>10.Wheatfield</t>
  </si>
  <si>
    <t>11.Wheatfield</t>
  </si>
  <si>
    <t>12.Wheatfield</t>
  </si>
  <si>
    <t>13.Wheatfield</t>
  </si>
  <si>
    <t>14.Wheatfield</t>
  </si>
  <si>
    <t>15.Wheatfield</t>
  </si>
  <si>
    <t>16.Wheatfield</t>
  </si>
  <si>
    <t>18.Wheatfield</t>
  </si>
  <si>
    <t>1.Flourmill</t>
  </si>
  <si>
    <t>2.Flourmill</t>
  </si>
  <si>
    <t>3.Flourmill</t>
  </si>
  <si>
    <t>4.Flourmill</t>
  </si>
  <si>
    <t>5.Flourmill</t>
  </si>
  <si>
    <t>1.Bakery</t>
  </si>
  <si>
    <t>2.Bakery</t>
  </si>
  <si>
    <t>3.Bakery</t>
  </si>
  <si>
    <t>4.Bakery</t>
  </si>
  <si>
    <t>5.Bakery</t>
  </si>
  <si>
    <t>1.Sawmill</t>
  </si>
  <si>
    <t>2.Sawmill</t>
  </si>
  <si>
    <t>3.Sawmill</t>
  </si>
  <si>
    <t>4.Sawmill</t>
  </si>
  <si>
    <t>5.Sawmill</t>
  </si>
  <si>
    <t>1.Brickyard</t>
  </si>
  <si>
    <t>2.Brickyard</t>
  </si>
  <si>
    <t>3.Brickyard</t>
  </si>
  <si>
    <t>4.Brickyard</t>
  </si>
  <si>
    <t>5.Brickyard</t>
  </si>
  <si>
    <t>1.IronFoundry</t>
  </si>
  <si>
    <t>2.IronFoundry</t>
  </si>
  <si>
    <t>3.IronFoundry</t>
  </si>
  <si>
    <t>4.IronFoundry</t>
  </si>
  <si>
    <t>5.IronFoundry</t>
  </si>
  <si>
    <t>Unit</t>
  </si>
  <si>
    <t>Build Time</t>
  </si>
  <si>
    <t>Cost</t>
  </si>
  <si>
    <t>Rez:</t>
  </si>
  <si>
    <t>Troop:</t>
  </si>
  <si>
    <t>Build time:</t>
  </si>
  <si>
    <t>Build per 24 hours</t>
  </si>
  <si>
    <t>Cost:</t>
  </si>
  <si>
    <t>Cost per 24 hours:</t>
  </si>
  <si>
    <t>Percent:</t>
  </si>
  <si>
    <t>Divisor:</t>
  </si>
  <si>
    <t>Build:</t>
  </si>
  <si>
    <t>Ram</t>
  </si>
  <si>
    <t>Total:</t>
  </si>
  <si>
    <t>Fire Catapult</t>
  </si>
  <si>
    <t>Chief</t>
  </si>
  <si>
    <t>Chieftain</t>
  </si>
  <si>
    <t>Brewery</t>
  </si>
  <si>
    <t>Total resource cost</t>
  </si>
  <si>
    <t>Cumulative resource cost</t>
  </si>
  <si>
    <t>Cumulative upkeep</t>
  </si>
  <si>
    <t>24 hours of upkeep</t>
  </si>
  <si>
    <t>Upkeep cost per CP</t>
  </si>
  <si>
    <t>Resource cost per CP</t>
  </si>
  <si>
    <t>Level</t>
  </si>
  <si>
    <t>CP</t>
  </si>
  <si>
    <t>Crannny</t>
  </si>
  <si>
    <t>Capacity</t>
  </si>
  <si>
    <t>Embassy</t>
  </si>
  <si>
    <t>Members</t>
  </si>
  <si>
    <t>Main Building</t>
  </si>
  <si>
    <t>Construction times</t>
  </si>
  <si>
    <t>Marketplace</t>
  </si>
  <si>
    <t>Merchants</t>
  </si>
  <si>
    <t>Palace</t>
  </si>
  <si>
    <t>Residence</t>
  </si>
  <si>
    <t>Stonemason</t>
  </si>
  <si>
    <t>Durability</t>
  </si>
  <si>
    <t>Town hall</t>
  </si>
  <si>
    <t>Trade Office</t>
  </si>
  <si>
    <t>Merchant'scapacity</t>
  </si>
  <si>
    <t>Treasury</t>
  </si>
  <si>
    <t>Artifacts</t>
  </si>
  <si>
    <t>Wonder Of The World</t>
  </si>
  <si>
    <t>Academy</t>
  </si>
  <si>
    <t>Armoury</t>
  </si>
  <si>
    <t>Barracks</t>
  </si>
  <si>
    <t>Length of training</t>
  </si>
  <si>
    <t>Blacksmith</t>
  </si>
  <si>
    <t>CityWall</t>
  </si>
  <si>
    <t>Defensebonus</t>
  </si>
  <si>
    <t>EarthWall</t>
  </si>
  <si>
    <t>GreatBarracks</t>
  </si>
  <si>
    <t>Lengthoftraining</t>
  </si>
  <si>
    <t>GreatStable</t>
  </si>
  <si>
    <t>Hero'sMansion</t>
  </si>
  <si>
    <t>Oases</t>
  </si>
  <si>
    <t>Palisade</t>
  </si>
  <si>
    <t>RallyPoint</t>
  </si>
  <si>
    <t>Stable</t>
  </si>
  <si>
    <t>TournamentSquare</t>
  </si>
  <si>
    <t>Velocity</t>
  </si>
  <si>
    <t>Trapper</t>
  </si>
  <si>
    <t>Traps</t>
  </si>
  <si>
    <t>Workshop</t>
  </si>
  <si>
    <t>Woodcutter</t>
  </si>
  <si>
    <t>Production increase</t>
  </si>
  <si>
    <t>Cost per point of increase</t>
  </si>
  <si>
    <t>Production</t>
  </si>
  <si>
    <t>Total Cost</t>
  </si>
  <si>
    <t>Claypit</t>
  </si>
  <si>
    <t>Iron Mine</t>
  </si>
  <si>
    <t>Wheat Field</t>
  </si>
  <si>
    <t># of Great Granaries Needed to build this level</t>
  </si>
  <si>
    <t>Bakery</t>
  </si>
  <si>
    <t>Increase</t>
  </si>
  <si>
    <t>Brickyard</t>
  </si>
  <si>
    <t>Flour Mill</t>
  </si>
  <si>
    <t>Iron Foundry</t>
  </si>
  <si>
    <t>Sawmill</t>
  </si>
  <si>
    <t>Granary</t>
  </si>
  <si>
    <t>Warehouse</t>
  </si>
  <si>
    <t>Great Granary</t>
  </si>
  <si>
    <t>Great Warehouse</t>
  </si>
  <si>
    <t>The Roman Troops</t>
  </si>
  <si>
    <t>Spd</t>
  </si>
  <si>
    <t>Upkp</t>
  </si>
  <si>
    <t>Carry</t>
  </si>
  <si>
    <t>Total cost</t>
  </si>
  <si>
    <t>C / Att pt</t>
  </si>
  <si>
    <t>C / inf def</t>
  </si>
  <si>
    <t>C / cav def</t>
  </si>
  <si>
    <t>U / Att pt</t>
  </si>
  <si>
    <t>U / inf def</t>
  </si>
  <si>
    <t>U / cav def</t>
  </si>
  <si>
    <t>The Gallic Troops</t>
  </si>
  <si>
    <t>The Teutonic Troops</t>
  </si>
  <si>
    <t>Nature's Troops</t>
  </si>
  <si>
    <t>Rat</t>
  </si>
  <si>
    <t>/</t>
  </si>
  <si>
    <t>Spider</t>
  </si>
  <si>
    <t>Snake</t>
  </si>
  <si>
    <t>Bat</t>
  </si>
  <si>
    <t>Wild boar</t>
  </si>
  <si>
    <t>Wolf</t>
  </si>
  <si>
    <t>Bear</t>
  </si>
  <si>
    <t>Crocodile</t>
  </si>
  <si>
    <t>Tiger</t>
  </si>
  <si>
    <t>Elephant</t>
  </si>
  <si>
    <t>Roman Troops</t>
  </si>
  <si>
    <t>Teutonic Troops</t>
  </si>
  <si>
    <t>Gallic Troops</t>
  </si>
  <si>
    <t>First Wave</t>
  </si>
  <si>
    <t>Troops</t>
  </si>
  <si>
    <t>Distance</t>
  </si>
  <si>
    <t>Travel Time</t>
  </si>
  <si>
    <t>Departure Time</t>
  </si>
  <si>
    <t>OR</t>
  </si>
  <si>
    <t>Arrival at Target</t>
  </si>
  <si>
    <t>X</t>
  </si>
  <si>
    <t>Y</t>
  </si>
  <si>
    <t>Farmhouse</t>
  </si>
  <si>
    <t>Arrival back home</t>
  </si>
  <si>
    <t>Opal horseshoe</t>
  </si>
  <si>
    <t>Second Wave</t>
  </si>
  <si>
    <t>Troop builder</t>
  </si>
  <si>
    <t>Third Wave</t>
  </si>
  <si>
    <t>Hunter's bow</t>
  </si>
  <si>
    <t>Fourth Wave</t>
  </si>
  <si>
    <t>Memories</t>
  </si>
  <si>
    <t>Culture Points</t>
  </si>
  <si>
    <t>Resource cost to build per CP produced when building is level 20</t>
  </si>
  <si>
    <t>Buildings that produce CPs cheaper than a celebration does.</t>
  </si>
  <si>
    <t>Building</t>
  </si>
  <si>
    <t>Town Hall</t>
  </si>
  <si>
    <t>Village</t>
  </si>
  <si>
    <t>Travian 3</t>
  </si>
  <si>
    <t>Horse Drinking Trough</t>
  </si>
  <si>
    <t>&gt;12</t>
  </si>
  <si>
    <t>&gt;13</t>
  </si>
  <si>
    <t>Great Stable</t>
  </si>
  <si>
    <t>&gt;14</t>
  </si>
  <si>
    <t>Celebrations</t>
  </si>
  <si>
    <t>level</t>
  </si>
  <si>
    <t>Cost per CP</t>
  </si>
  <si>
    <t>small celebration</t>
  </si>
  <si>
    <t>&gt;19</t>
  </si>
  <si>
    <t>great celebration</t>
  </si>
  <si>
    <t>City Wall</t>
  </si>
  <si>
    <t>Clay Pit</t>
  </si>
  <si>
    <t>&gt;15</t>
  </si>
  <si>
    <t>Cropland</t>
  </si>
  <si>
    <t>Earth Wall</t>
  </si>
  <si>
    <t>&gt;11</t>
  </si>
  <si>
    <t>Great Barracks</t>
  </si>
  <si>
    <t>In the charts to the left, an x indicates that the building prooduces culture points cheaper than a small party at all levels. A number indicates at which level the building starts producing culture points cheaper than a small party.</t>
  </si>
  <si>
    <t>Hero's Mansion</t>
  </si>
  <si>
    <t>&gt;17</t>
  </si>
  <si>
    <t>Rally Point</t>
  </si>
  <si>
    <t>Tournament Square</t>
  </si>
  <si>
    <t>&gt;9</t>
  </si>
  <si>
    <t>&gt;8</t>
  </si>
  <si>
    <t>Cranny</t>
  </si>
  <si>
    <t>N/A</t>
  </si>
  <si>
    <t>Grain Mill</t>
  </si>
  <si>
    <t>Wonder of the World</t>
  </si>
  <si>
    <t>Time of first cleaning raid</t>
  </si>
  <si>
    <t>Time of second cleaning raid</t>
  </si>
  <si>
    <t>Time between raids</t>
  </si>
  <si>
    <t>Bounty of second raid</t>
  </si>
  <si>
    <t>Hourly production of farm</t>
  </si>
  <si>
    <t>Total hourly production</t>
  </si>
  <si>
    <t>&gt;</t>
  </si>
  <si>
    <t>Troop upkeep</t>
  </si>
  <si>
    <t>Total Production:</t>
  </si>
  <si>
    <t>1 Hour's Push:</t>
  </si>
  <si>
    <t>3 Hour's Push:</t>
  </si>
  <si>
    <t>Small celebration</t>
  </si>
  <si>
    <t>Great celebration</t>
  </si>
  <si>
    <t>Mace</t>
  </si>
  <si>
    <t>Spear</t>
  </si>
  <si>
    <t>Axe</t>
  </si>
  <si>
    <t>Pally</t>
  </si>
  <si>
    <t>TK</t>
  </si>
  <si>
    <t>Cat</t>
  </si>
  <si>
    <t>Sett</t>
  </si>
  <si>
    <t>Hero</t>
  </si>
  <si>
    <t>Total Wheat</t>
  </si>
  <si>
    <t>Hammer Wheat</t>
  </si>
  <si>
    <t>Seige Wheat</t>
  </si>
  <si>
    <t>Def Wheat</t>
  </si>
  <si>
    <t>Villa</t>
  </si>
  <si>
    <t>Merch</t>
  </si>
  <si>
    <t>Time</t>
  </si>
  <si>
    <t>Units</t>
  </si>
  <si>
    <t>Pop</t>
  </si>
  <si>
    <t>Coords</t>
  </si>
  <si>
    <t>01 Heliopolis</t>
  </si>
  <si>
    <t>20/20</t>
  </si>
  <si>
    <t>-</t>
  </si>
  <si>
    <t>03 Murkwood</t>
  </si>
  <si>
    <t>(120</t>
  </si>
  <si>
    <t>Wheat (hrly)</t>
  </si>
  <si>
    <t>Wheat (total)</t>
  </si>
  <si>
    <t>Troops supported</t>
  </si>
  <si>
    <t>Push wheat</t>
  </si>
  <si>
    <t>02 Farmhouse</t>
  </si>
  <si>
    <t>0/3</t>
  </si>
  <si>
    <t>|</t>
  </si>
  <si>
    <t>Hourly Production</t>
  </si>
  <si>
    <t>0/2</t>
  </si>
  <si>
    <t>29)</t>
  </si>
  <si>
    <t>04 Sherwood</t>
  </si>
  <si>
    <t>05 Black Woods</t>
  </si>
  <si>
    <t>Currently Building:</t>
  </si>
  <si>
    <t>06 Moria</t>
  </si>
  <si>
    <t>30)</t>
  </si>
  <si>
    <t>07 Abbey</t>
  </si>
  <si>
    <t>(121</t>
  </si>
  <si>
    <t>Hours till complete</t>
  </si>
  <si>
    <t>08 Recomm.</t>
  </si>
  <si>
    <t>Balanced Deficit</t>
  </si>
  <si>
    <t>09 Khazad-dûm</t>
  </si>
  <si>
    <t>0/20</t>
  </si>
  <si>
    <t>28)</t>
  </si>
  <si>
    <t>Balanced Current Stockpile</t>
  </si>
  <si>
    <t>10 South Shire</t>
  </si>
  <si>
    <t>Adjustment needed</t>
  </si>
  <si>
    <t>11 Dutchman</t>
  </si>
  <si>
    <t>12 Iowa</t>
  </si>
  <si>
    <t>13 Kansas</t>
  </si>
  <si>
    <t>(119</t>
  </si>
  <si>
    <t>14 Fwd Command</t>
  </si>
  <si>
    <t>15 The Outpost</t>
  </si>
  <si>
    <t>37)</t>
  </si>
  <si>
    <t>16 Buckland</t>
  </si>
  <si>
    <t>(132</t>
  </si>
  <si>
    <t>17 E Farthing</t>
  </si>
  <si>
    <t>18 Home Run</t>
  </si>
  <si>
    <t>19 Memorial</t>
  </si>
  <si>
    <t>Total Troops</t>
  </si>
  <si>
    <t>20 W Iowa</t>
  </si>
  <si>
    <t>Requirement:</t>
  </si>
  <si>
    <t>21 Long Cleeve</t>
  </si>
  <si>
    <t>0/0</t>
  </si>
  <si>
    <t>36)</t>
  </si>
  <si>
    <t>Population:</t>
  </si>
  <si>
    <t>Deficit:</t>
  </si>
  <si>
    <t>24)</t>
  </si>
  <si>
    <t>(122</t>
  </si>
  <si>
    <t>25)</t>
  </si>
  <si>
    <t>23)</t>
  </si>
  <si>
    <t>(130</t>
  </si>
  <si>
    <t>27)</t>
  </si>
  <si>
    <t>(126</t>
  </si>
  <si>
    <t>22)</t>
  </si>
  <si>
    <t>(129</t>
  </si>
  <si>
    <t>20)</t>
  </si>
  <si>
    <t>34)</t>
  </si>
  <si>
    <t>(124</t>
  </si>
  <si>
    <t>(114</t>
  </si>
  <si>
    <t>Heliopolis</t>
  </si>
  <si>
    <t>Hobbiton</t>
  </si>
  <si>
    <t>Tuckborough</t>
  </si>
  <si>
    <t>Moria</t>
  </si>
  <si>
    <t>Black Woods</t>
  </si>
  <si>
    <t>Murkwood</t>
  </si>
  <si>
    <t>Sherwood</t>
  </si>
  <si>
    <t>Lothlórien</t>
  </si>
  <si>
    <t>Memorial</t>
  </si>
  <si>
    <t>Outpost</t>
  </si>
  <si>
    <t>Marish</t>
  </si>
  <si>
    <t>Belegost</t>
  </si>
  <si>
    <t>Abbey</t>
  </si>
  <si>
    <t>Recommissioned</t>
  </si>
  <si>
    <t>Hardbottle</t>
  </si>
  <si>
    <t>Scary</t>
  </si>
  <si>
    <t>Long Cleeve</t>
  </si>
  <si>
    <t>South Shire</t>
  </si>
  <si>
    <t>Tribute</t>
  </si>
  <si>
    <t>Green Hills</t>
  </si>
  <si>
    <t>Longbottom</t>
  </si>
  <si>
    <t>Sarn Ford</t>
  </si>
  <si>
    <t>Anduin</t>
  </si>
  <si>
    <t>Home Run</t>
  </si>
  <si>
    <t>Yale</t>
  </si>
  <si>
    <t>E Baranduin</t>
  </si>
  <si>
    <t>W Baranduin</t>
  </si>
  <si>
    <t>Lost Dutchman</t>
  </si>
  <si>
    <t>Khazad-dûm</t>
  </si>
  <si>
    <t>Rivendell</t>
  </si>
  <si>
    <t>Prototype</t>
  </si>
  <si>
    <t>CROPPER TYPE</t>
  </si>
  <si>
    <t>1. Woodcutter</t>
  </si>
  <si>
    <t>2. Clay Pit</t>
  </si>
  <si>
    <t>3. Iron Mine</t>
  </si>
  <si>
    <t>4. Wheat Field</t>
  </si>
  <si>
    <t>5. Sawmill</t>
  </si>
  <si>
    <t>6. Brickworks</t>
  </si>
  <si>
    <t>7. Iron Foundry</t>
  </si>
  <si>
    <t>8. Flour Mill</t>
  </si>
  <si>
    <t>9. Bakery</t>
  </si>
  <si>
    <t>10. Warehouse</t>
  </si>
  <si>
    <t>11. Granary</t>
  </si>
  <si>
    <t>12. Blacksmith</t>
  </si>
  <si>
    <t>13. Armory</t>
  </si>
  <si>
    <t>14. Tournament Square</t>
  </si>
  <si>
    <t>15. Main Building</t>
  </si>
  <si>
    <t>16. Rally Point</t>
  </si>
  <si>
    <t>17. Marketplace</t>
  </si>
  <si>
    <t>18. Embassy</t>
  </si>
  <si>
    <t>19. Barracks</t>
  </si>
  <si>
    <t>20. Stable</t>
  </si>
  <si>
    <t>21. Siege</t>
  </si>
  <si>
    <t>22. Academy</t>
  </si>
  <si>
    <t>23. Cranny</t>
  </si>
  <si>
    <t>24. Town Hall (Need 14)</t>
  </si>
  <si>
    <t>25. Residence</t>
  </si>
  <si>
    <t>26. Palace</t>
  </si>
  <si>
    <t>27. Treasure Chamber</t>
  </si>
  <si>
    <t>28. Trade Office</t>
  </si>
  <si>
    <t>32. Earth Wall</t>
  </si>
  <si>
    <t>34. Stonemason</t>
  </si>
  <si>
    <t>35. Brewery</t>
  </si>
  <si>
    <t>37. Hero’s Mansion</t>
  </si>
  <si>
    <t>38. Great Warehouse</t>
  </si>
  <si>
    <t>39. Great Granary</t>
  </si>
  <si>
    <t>Oasis' taken:</t>
  </si>
  <si>
    <t>Reins Supported: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</si>
</sst>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2">
    <font>
      <sz val="10.0"/>
      <color rgb="FF000000"/>
      <name val="Arial"/>
    </font>
    <font>
      <b/>
      <sz val="10.0"/>
      <name val="Arial"/>
    </font>
    <font>
      <sz val="10.0"/>
      <name val="Arial"/>
    </font>
    <font/>
    <font>
      <sz val="10.0"/>
      <color rgb="FF000000"/>
      <name val="Verdana"/>
    </font>
    <font>
      <sz val="10.0"/>
      <name val="Verdana"/>
    </font>
    <font>
      <b/>
      <sz val="10.0"/>
      <name val="Verdana"/>
    </font>
    <font>
      <b/>
      <sz val="10.0"/>
      <color rgb="FF000000"/>
      <name val="Verdana"/>
    </font>
    <font>
      <b/>
      <sz val="10.0"/>
      <color rgb="FF99CC00"/>
      <name val="Verdana"/>
    </font>
    <font>
      <u/>
      <sz val="10.0"/>
      <color rgb="FF0000FF"/>
      <name val="Arial"/>
    </font>
    <font>
      <b/>
      <sz val="10.0"/>
      <color rgb="FF333399"/>
      <name val="Arial"/>
    </font>
    <font>
      <sz val="10.0"/>
      <color rgb="FFFF0000"/>
      <name val="Arial"/>
    </font>
    <font>
      <sz val="12.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FFFFFF"/>
      <name val="Arial"/>
    </font>
    <font>
      <u/>
      <sz val="10.0"/>
      <color rgb="FF0000FF"/>
      <name val="Arial"/>
    </font>
  </fonts>
  <fills count="1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F6600"/>
        <bgColor rgb="FFFF6600"/>
      </patternFill>
    </fill>
    <fill>
      <patternFill patternType="solid">
        <fgColor rgb="FFFF0000"/>
        <bgColor rgb="FFFF0000"/>
      </patternFill>
    </fill>
    <fill>
      <patternFill patternType="solid">
        <fgColor rgb="FF00CCFF"/>
        <bgColor rgb="FF00CCFF"/>
      </patternFill>
    </fill>
    <fill>
      <patternFill patternType="solid">
        <fgColor rgb="FFFFFF99"/>
        <bgColor rgb="FFFFFF99"/>
      </patternFill>
    </fill>
    <fill>
      <patternFill patternType="solid">
        <fgColor rgb="FF99CCFF"/>
        <bgColor rgb="FF99CCFF"/>
      </patternFill>
    </fill>
    <fill>
      <patternFill patternType="solid">
        <fgColor rgb="FFCC99FF"/>
        <bgColor rgb="FFCC99FF"/>
      </patternFill>
    </fill>
    <fill>
      <patternFill patternType="solid">
        <fgColor rgb="FFFF00FF"/>
        <bgColor rgb="FFFF00FF"/>
      </patternFill>
    </fill>
    <fill>
      <patternFill patternType="solid">
        <fgColor rgb="FFFFCC00"/>
        <bgColor rgb="FFFFCC00"/>
      </patternFill>
    </fill>
    <fill>
      <patternFill patternType="solid">
        <fgColor rgb="FFFF9900"/>
        <bgColor rgb="FFFF9900"/>
      </patternFill>
    </fill>
    <fill>
      <patternFill patternType="solid">
        <fgColor rgb="FFCCFFCC"/>
        <bgColor rgb="FFCCFFCC"/>
      </patternFill>
    </fill>
    <fill>
      <patternFill patternType="solid">
        <fgColor rgb="FF99CC00"/>
        <bgColor rgb="FF99CC00"/>
      </patternFill>
    </fill>
    <fill>
      <patternFill patternType="solid">
        <fgColor rgb="FF000000"/>
        <bgColor rgb="FF000000"/>
      </patternFill>
    </fill>
  </fills>
  <borders count="2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style="thin">
        <color rgb="FF000000"/>
      </left>
      <right style="thin">
        <color rgb="FF000000"/>
      </right>
    </border>
    <border>
      <left style="thin">
        <color rgb="FF000000"/>
      </left>
      <right style="thin">
        <color rgb="FF000000"/>
      </right>
      <top style="thin">
        <color rgb="FF000000"/>
      </top>
      <bottom/>
    </border>
    <border>
      <right style="thin">
        <color rgb="FFFFFFFF"/>
      </right>
      <top style="thin">
        <color rgb="FF000000"/>
      </top>
    </border>
    <border>
      <right style="thin">
        <color rgb="FFFFFFFF"/>
      </right>
      <bottom style="thin">
        <color rgb="FF000000"/>
      </bottom>
    </border>
    <border>
      <right style="thin">
        <color rgb="FFFFFFFF"/>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right"/>
    </xf>
    <xf borderId="2" fillId="2" fontId="2" numFmtId="0" xfId="0" applyAlignment="1" applyBorder="1" applyFont="1">
      <alignment horizontal="center" shrinkToFit="0" wrapText="1"/>
    </xf>
    <xf borderId="3" fillId="0" fontId="3" numFmtId="0" xfId="0" applyBorder="1" applyFont="1"/>
    <xf borderId="4" fillId="0" fontId="3" numFmtId="0" xfId="0" applyBorder="1" applyFont="1"/>
    <xf borderId="1" fillId="2" fontId="2" numFmtId="0" xfId="0" applyBorder="1" applyFont="1"/>
    <xf borderId="1" fillId="3" fontId="4" numFmtId="0" xfId="0" applyAlignment="1" applyBorder="1" applyFill="1" applyFont="1">
      <alignment shrinkToFit="0" wrapText="1"/>
    </xf>
    <xf borderId="0" fillId="0" fontId="2" numFmtId="21" xfId="0" applyFont="1" applyNumberFormat="1"/>
    <xf borderId="1" fillId="0" fontId="2" numFmtId="0" xfId="0" applyBorder="1" applyFont="1"/>
    <xf borderId="5" fillId="0" fontId="2" numFmtId="0" xfId="0" applyBorder="1" applyFont="1"/>
    <xf borderId="1" fillId="2" fontId="2" numFmtId="1" xfId="0" applyAlignment="1" applyBorder="1" applyFont="1" applyNumberFormat="1">
      <alignment readingOrder="0"/>
    </xf>
    <xf borderId="6" fillId="4" fontId="2" numFmtId="1" xfId="0" applyBorder="1" applyFill="1" applyFont="1" applyNumberFormat="1"/>
    <xf borderId="7" fillId="0" fontId="3" numFmtId="0" xfId="0" applyBorder="1" applyFont="1"/>
    <xf borderId="8" fillId="0" fontId="3" numFmtId="0" xfId="0" applyBorder="1" applyFont="1"/>
    <xf borderId="1" fillId="4" fontId="2" numFmtId="1" xfId="0" applyBorder="1" applyFont="1" applyNumberFormat="1"/>
    <xf borderId="5" fillId="0" fontId="2" numFmtId="0" xfId="0" applyAlignment="1" applyBorder="1" applyFont="1">
      <alignment horizontal="center"/>
    </xf>
    <xf borderId="9" fillId="0" fontId="3" numFmtId="0" xfId="0" applyBorder="1" applyFont="1"/>
    <xf borderId="10" fillId="0" fontId="3" numFmtId="0" xfId="0" applyBorder="1" applyFont="1"/>
    <xf borderId="1" fillId="2" fontId="2" numFmtId="1" xfId="0" applyBorder="1" applyFont="1" applyNumberFormat="1"/>
    <xf borderId="9" fillId="0" fontId="2" numFmtId="0" xfId="0" applyAlignment="1" applyBorder="1" applyFont="1">
      <alignment horizontal="center"/>
    </xf>
    <xf borderId="10" fillId="0" fontId="2" numFmtId="0" xfId="0" applyAlignment="1" applyBorder="1" applyFont="1">
      <alignment horizontal="center"/>
    </xf>
    <xf borderId="11" fillId="0" fontId="3" numFmtId="0" xfId="0" applyBorder="1" applyFont="1"/>
    <xf borderId="12" fillId="0" fontId="3" numFmtId="0" xfId="0" applyBorder="1" applyFont="1"/>
    <xf borderId="13" fillId="0" fontId="3" numFmtId="0" xfId="0" applyBorder="1" applyFont="1"/>
    <xf borderId="1" fillId="2" fontId="2" numFmtId="21" xfId="0" applyBorder="1" applyFont="1" applyNumberFormat="1"/>
    <xf borderId="5" fillId="2" fontId="2" numFmtId="0" xfId="0" applyAlignment="1" applyBorder="1" applyFont="1">
      <alignment horizontal="center"/>
    </xf>
    <xf borderId="2" fillId="4" fontId="2" numFmtId="0" xfId="0" applyAlignment="1" applyBorder="1" applyFont="1">
      <alignment horizontal="center" shrinkToFit="0" wrapText="1"/>
    </xf>
    <xf borderId="0" fillId="0" fontId="2" numFmtId="1" xfId="0" applyFont="1" applyNumberFormat="1"/>
    <xf borderId="0" fillId="0" fontId="2" numFmtId="0" xfId="0" applyFont="1"/>
    <xf borderId="1" fillId="5" fontId="2" numFmtId="21" xfId="0" applyBorder="1" applyFill="1" applyFont="1" applyNumberFormat="1"/>
    <xf borderId="2" fillId="6" fontId="2" numFmtId="0" xfId="0" applyAlignment="1" applyBorder="1" applyFill="1" applyFont="1">
      <alignment horizontal="center" shrinkToFit="0" wrapText="1"/>
    </xf>
    <xf borderId="0" fillId="0" fontId="2" numFmtId="0" xfId="0" applyAlignment="1" applyFont="1">
      <alignment horizontal="center"/>
    </xf>
    <xf borderId="1" fillId="2" fontId="2" numFmtId="0" xfId="0" applyAlignment="1" applyBorder="1" applyFont="1">
      <alignment horizontal="center"/>
    </xf>
    <xf borderId="1" fillId="7" fontId="2" numFmtId="1" xfId="0" applyBorder="1" applyFill="1" applyFont="1" applyNumberFormat="1"/>
    <xf borderId="1" fillId="4" fontId="2" numFmtId="21" xfId="0" applyBorder="1" applyFont="1" applyNumberFormat="1"/>
    <xf borderId="1" fillId="6" fontId="2" numFmtId="21" xfId="0" applyBorder="1" applyFont="1" applyNumberFormat="1"/>
    <xf borderId="2" fillId="7" fontId="2" numFmtId="0" xfId="0" applyAlignment="1" applyBorder="1" applyFont="1">
      <alignment horizontal="center" shrinkToFit="0" wrapText="1"/>
    </xf>
    <xf borderId="0" fillId="0" fontId="2" numFmtId="0" xfId="0" applyAlignment="1" applyFont="1">
      <alignment horizontal="center" shrinkToFit="0" wrapText="1"/>
    </xf>
    <xf borderId="1" fillId="6" fontId="2" numFmtId="0" xfId="0" applyAlignment="1" applyBorder="1" applyFont="1">
      <alignment horizontal="right"/>
    </xf>
    <xf borderId="1" fillId="8" fontId="2" numFmtId="2" xfId="0" applyAlignment="1" applyBorder="1" applyFill="1" applyFont="1" applyNumberFormat="1">
      <alignment horizontal="left"/>
    </xf>
    <xf borderId="1" fillId="6" fontId="2" numFmtId="1" xfId="0" applyBorder="1" applyFont="1" applyNumberFormat="1"/>
    <xf borderId="0" fillId="0" fontId="1" numFmtId="0" xfId="0" applyFont="1"/>
    <xf borderId="0" fillId="0" fontId="5" numFmtId="0" xfId="0" applyAlignment="1" applyFont="1">
      <alignment shrinkToFit="0" wrapText="1"/>
    </xf>
    <xf borderId="0" fillId="0" fontId="2" numFmtId="0" xfId="0" applyAlignment="1" applyFont="1">
      <alignment shrinkToFit="0" wrapText="1"/>
    </xf>
    <xf borderId="0" fillId="0" fontId="4" numFmtId="0" xfId="0" applyAlignment="1" applyFont="1">
      <alignment shrinkToFit="0" wrapText="1"/>
    </xf>
    <xf borderId="1" fillId="9" fontId="4" numFmtId="0" xfId="0" applyAlignment="1" applyBorder="1" applyFill="1" applyFont="1">
      <alignment horizontal="left" shrinkToFit="0" wrapText="1"/>
    </xf>
    <xf borderId="0" fillId="0" fontId="3" numFmtId="0" xfId="0" applyAlignment="1" applyFont="1">
      <alignment readingOrder="0"/>
    </xf>
    <xf borderId="0" fillId="0" fontId="2" numFmtId="2" xfId="0" applyFont="1" applyNumberFormat="1"/>
    <xf borderId="0" fillId="0" fontId="2" numFmtId="10" xfId="0" applyFont="1" applyNumberFormat="1"/>
    <xf borderId="0" fillId="0" fontId="2" numFmtId="164" xfId="0" applyFont="1" applyNumberFormat="1"/>
    <xf borderId="1" fillId="10" fontId="4" numFmtId="0" xfId="0" applyAlignment="1" applyBorder="1" applyFill="1" applyFont="1">
      <alignment horizontal="left" shrinkToFit="0" wrapText="1"/>
    </xf>
    <xf borderId="1" fillId="11" fontId="4" numFmtId="0" xfId="0" applyAlignment="1" applyBorder="1" applyFill="1" applyFont="1">
      <alignment horizontal="left" shrinkToFit="0" wrapText="1"/>
    </xf>
    <xf borderId="5" fillId="2" fontId="1" numFmtId="0" xfId="0" applyAlignment="1" applyBorder="1" applyFont="1">
      <alignment horizontal="center"/>
    </xf>
    <xf borderId="14" fillId="2" fontId="2" numFmtId="0" xfId="0" applyAlignment="1" applyBorder="1" applyFont="1">
      <alignment horizontal="center" shrinkToFit="0" wrapText="1"/>
    </xf>
    <xf borderId="1" fillId="0" fontId="6" numFmtId="0" xfId="0" applyAlignment="1" applyBorder="1" applyFont="1">
      <alignment horizontal="center" shrinkToFit="0" wrapText="1"/>
    </xf>
    <xf borderId="15" fillId="0" fontId="3" numFmtId="0" xfId="0" applyBorder="1" applyFont="1"/>
    <xf borderId="1" fillId="0" fontId="5" numFmtId="0" xfId="0" applyAlignment="1" applyBorder="1" applyFont="1">
      <alignment shrinkToFit="0" wrapText="1"/>
    </xf>
    <xf borderId="1" fillId="0" fontId="2" numFmtId="1" xfId="0" applyBorder="1" applyFont="1" applyNumberFormat="1"/>
    <xf borderId="1" fillId="3" fontId="7" numFmtId="0" xfId="0" applyAlignment="1" applyBorder="1" applyFont="1">
      <alignment horizontal="center" shrinkToFit="0" wrapText="1"/>
    </xf>
    <xf borderId="1" fillId="3" fontId="4" numFmtId="9" xfId="0" applyAlignment="1" applyBorder="1" applyFont="1" applyNumberFormat="1">
      <alignment shrinkToFit="0" wrapText="1"/>
    </xf>
    <xf borderId="16" fillId="3" fontId="4" numFmtId="0" xfId="0" applyAlignment="1" applyBorder="1" applyFont="1">
      <alignment shrinkToFit="0" wrapText="1"/>
    </xf>
    <xf borderId="12" fillId="0" fontId="2" numFmtId="0" xfId="0" applyBorder="1" applyFont="1"/>
    <xf borderId="1" fillId="3" fontId="4" numFmtId="1" xfId="0" applyAlignment="1" applyBorder="1" applyFont="1" applyNumberFormat="1">
      <alignment shrinkToFit="0" wrapText="1"/>
    </xf>
    <xf borderId="14" fillId="2" fontId="4" numFmtId="0" xfId="0" applyAlignment="1" applyBorder="1" applyFont="1">
      <alignment horizontal="center" shrinkToFit="0" wrapText="1"/>
    </xf>
    <xf borderId="0" fillId="0" fontId="2" numFmtId="2" xfId="0" applyAlignment="1" applyFont="1" applyNumberFormat="1">
      <alignment horizontal="center"/>
    </xf>
    <xf borderId="16" fillId="2" fontId="2" numFmtId="0" xfId="0" applyBorder="1" applyFont="1"/>
    <xf borderId="5" fillId="3" fontId="7" numFmtId="0" xfId="0" applyAlignment="1" applyBorder="1" applyFont="1">
      <alignment horizontal="center" shrinkToFit="0" wrapText="1"/>
    </xf>
    <xf borderId="1" fillId="0" fontId="2" numFmtId="0" xfId="0" applyAlignment="1" applyBorder="1" applyFont="1">
      <alignment horizontal="right"/>
    </xf>
    <xf borderId="14" fillId="0" fontId="2" numFmtId="0" xfId="0" applyBorder="1" applyFont="1"/>
    <xf borderId="5" fillId="3" fontId="4" numFmtId="0" xfId="0" applyAlignment="1" applyBorder="1" applyFont="1">
      <alignment horizontal="center" shrinkToFit="0" wrapText="1"/>
    </xf>
    <xf borderId="1" fillId="3" fontId="4" numFmtId="0" xfId="0" applyAlignment="1" applyBorder="1" applyFont="1">
      <alignment horizontal="center" shrinkToFit="0" wrapText="1"/>
    </xf>
    <xf borderId="17" fillId="0" fontId="2" numFmtId="0" xfId="0" applyBorder="1" applyFont="1"/>
    <xf borderId="1" fillId="12" fontId="8" numFmtId="0" xfId="0" applyAlignment="1" applyBorder="1" applyFill="1" applyFont="1">
      <alignment horizontal="center" shrinkToFit="0" wrapText="1"/>
    </xf>
    <xf borderId="1" fillId="12" fontId="4" numFmtId="0" xfId="0" applyAlignment="1" applyBorder="1" applyFont="1">
      <alignment horizontal="left" shrinkToFit="0" wrapText="1"/>
    </xf>
    <xf borderId="1" fillId="12" fontId="4" numFmtId="0" xfId="0" applyAlignment="1" applyBorder="1" applyFont="1">
      <alignment shrinkToFit="0" wrapText="1"/>
    </xf>
    <xf borderId="1" fillId="12" fontId="4" numFmtId="0" xfId="0" applyAlignment="1" applyBorder="1" applyFont="1">
      <alignment horizontal="right" shrinkToFit="0" wrapText="1"/>
    </xf>
    <xf borderId="1" fillId="12" fontId="2" numFmtId="0" xfId="0" applyBorder="1" applyFont="1"/>
    <xf borderId="1" fillId="0" fontId="2" numFmtId="2" xfId="0" applyBorder="1" applyFont="1" applyNumberFormat="1"/>
    <xf borderId="1" fillId="2" fontId="2" numFmtId="2" xfId="0" applyBorder="1" applyFont="1" applyNumberFormat="1"/>
    <xf borderId="1" fillId="0" fontId="2" numFmtId="165" xfId="0" applyBorder="1" applyFont="1" applyNumberFormat="1"/>
    <xf borderId="1" fillId="2" fontId="2" numFmtId="165" xfId="0" applyBorder="1" applyFont="1" applyNumberFormat="1"/>
    <xf borderId="1" fillId="3" fontId="8" numFmtId="0" xfId="0" applyAlignment="1" applyBorder="1" applyFont="1">
      <alignment horizontal="center" shrinkToFit="0" wrapText="1"/>
    </xf>
    <xf borderId="1" fillId="3" fontId="4" numFmtId="0" xfId="0" applyAlignment="1" applyBorder="1" applyFont="1">
      <alignment horizontal="left" shrinkToFit="0" wrapText="1"/>
    </xf>
    <xf borderId="1" fillId="3" fontId="4" numFmtId="0" xfId="0" applyAlignment="1" applyBorder="1" applyFont="1">
      <alignment horizontal="right" shrinkToFit="0" wrapText="1"/>
    </xf>
    <xf borderId="1" fillId="13" fontId="8" numFmtId="0" xfId="0" applyAlignment="1" applyBorder="1" applyFill="1" applyFont="1">
      <alignment horizontal="center" shrinkToFit="0" wrapText="1"/>
    </xf>
    <xf borderId="1" fillId="13" fontId="4" numFmtId="0" xfId="0" applyAlignment="1" applyBorder="1" applyFont="1">
      <alignment horizontal="left" shrinkToFit="0" wrapText="1"/>
    </xf>
    <xf borderId="1" fillId="13" fontId="4" numFmtId="0" xfId="0" applyAlignment="1" applyBorder="1" applyFont="1">
      <alignment shrinkToFit="0" wrapText="1"/>
    </xf>
    <xf borderId="1" fillId="13" fontId="4" numFmtId="0" xfId="0" applyAlignment="1" applyBorder="1" applyFont="1">
      <alignment horizontal="right" shrinkToFit="0" wrapText="1"/>
    </xf>
    <xf borderId="1" fillId="13" fontId="2" numFmtId="0" xfId="0" applyBorder="1" applyFont="1"/>
    <xf borderId="1" fillId="4" fontId="2" numFmtId="2" xfId="0" applyBorder="1" applyFont="1" applyNumberFormat="1"/>
    <xf borderId="1" fillId="4" fontId="2" numFmtId="165" xfId="0" applyBorder="1" applyFont="1" applyNumberFormat="1"/>
    <xf borderId="0" fillId="0" fontId="7" numFmtId="0" xfId="0" applyAlignment="1" applyFont="1">
      <alignment horizontal="center" shrinkToFit="0" wrapText="1"/>
    </xf>
    <xf borderId="5" fillId="0" fontId="4" numFmtId="0" xfId="0" applyAlignment="1" applyBorder="1" applyFont="1">
      <alignment horizontal="center" shrinkToFit="0" wrapText="1"/>
    </xf>
    <xf borderId="1" fillId="0" fontId="4" numFmtId="0" xfId="0" applyAlignment="1" applyBorder="1" applyFont="1">
      <alignment horizontal="center" shrinkToFit="0" wrapText="1"/>
    </xf>
    <xf borderId="1" fillId="0" fontId="8" numFmtId="0" xfId="0" applyAlignment="1" applyBorder="1" applyFont="1">
      <alignment horizontal="center" shrinkToFit="0" wrapText="1"/>
    </xf>
    <xf borderId="1" fillId="0" fontId="4" numFmtId="0" xfId="0" applyAlignment="1" applyBorder="1" applyFont="1">
      <alignment horizontal="left" shrinkToFit="0" wrapText="1"/>
    </xf>
    <xf borderId="1" fillId="0" fontId="4" numFmtId="0" xfId="0" applyAlignment="1" applyBorder="1" applyFont="1">
      <alignment shrinkToFit="0" wrapText="1"/>
    </xf>
    <xf borderId="1" fillId="0" fontId="9" numFmtId="0" xfId="0" applyAlignment="1" applyBorder="1" applyFont="1">
      <alignment horizontal="left" shrinkToFit="0" wrapText="1"/>
    </xf>
    <xf borderId="1" fillId="3" fontId="4" numFmtId="21" xfId="0" applyAlignment="1" applyBorder="1" applyFont="1" applyNumberFormat="1">
      <alignment shrinkToFit="0" wrapText="1"/>
    </xf>
    <xf borderId="5" fillId="4" fontId="2" numFmtId="0" xfId="0" applyAlignment="1" applyBorder="1" applyFont="1">
      <alignment horizontal="center"/>
    </xf>
    <xf borderId="1" fillId="9" fontId="4" numFmtId="0" xfId="0" applyAlignment="1" applyBorder="1" applyFont="1">
      <alignment shrinkToFit="0" wrapText="1"/>
    </xf>
    <xf borderId="1" fillId="0" fontId="1" numFmtId="0" xfId="0" applyAlignment="1" applyBorder="1" applyFont="1">
      <alignment horizontal="center"/>
    </xf>
    <xf borderId="1" fillId="7" fontId="1" numFmtId="0" xfId="0" applyAlignment="1" applyBorder="1" applyFont="1">
      <alignment horizontal="center"/>
    </xf>
    <xf borderId="0" fillId="0" fontId="1" numFmtId="0" xfId="0" applyAlignment="1" applyFont="1">
      <alignment horizontal="center"/>
    </xf>
    <xf borderId="1" fillId="7" fontId="2" numFmtId="0" xfId="0" applyAlignment="1" applyBorder="1" applyFont="1">
      <alignment horizontal="center"/>
    </xf>
    <xf borderId="1" fillId="6" fontId="1" numFmtId="0" xfId="0" applyAlignment="1" applyBorder="1" applyFont="1">
      <alignment horizontal="center"/>
    </xf>
    <xf borderId="1" fillId="6" fontId="10" numFmtId="0" xfId="0" applyAlignment="1" applyBorder="1" applyFont="1">
      <alignment horizontal="center"/>
    </xf>
    <xf borderId="1" fillId="2" fontId="11" numFmtId="21" xfId="0" applyAlignment="1" applyBorder="1" applyFont="1" applyNumberFormat="1">
      <alignment horizontal="center"/>
    </xf>
    <xf borderId="1" fillId="0" fontId="2" numFmtId="0" xfId="0" applyAlignment="1" applyBorder="1" applyFont="1">
      <alignment horizontal="center"/>
    </xf>
    <xf borderId="1" fillId="6" fontId="2" numFmtId="21" xfId="0" applyAlignment="1" applyBorder="1" applyFont="1" applyNumberFormat="1">
      <alignment horizontal="center"/>
    </xf>
    <xf borderId="1" fillId="0" fontId="2" numFmtId="12" xfId="0" applyAlignment="1" applyBorder="1" applyFont="1" applyNumberFormat="1">
      <alignment horizontal="center"/>
    </xf>
    <xf borderId="1" fillId="0" fontId="1" numFmtId="21" xfId="0" applyAlignment="1" applyBorder="1" applyFont="1" applyNumberFormat="1">
      <alignment horizontal="center"/>
    </xf>
    <xf borderId="1" fillId="2" fontId="2" numFmtId="21" xfId="0" applyAlignment="1" applyBorder="1" applyFont="1" applyNumberFormat="1">
      <alignment horizontal="center"/>
    </xf>
    <xf borderId="1" fillId="0" fontId="1" numFmtId="12" xfId="0" applyAlignment="1" applyBorder="1" applyFont="1" applyNumberFormat="1">
      <alignment horizontal="center"/>
    </xf>
    <xf borderId="1" fillId="0" fontId="2" numFmtId="21" xfId="0" applyBorder="1" applyFont="1" applyNumberFormat="1"/>
    <xf borderId="0" fillId="0" fontId="12" numFmtId="12" xfId="0" applyFont="1" applyNumberFormat="1"/>
    <xf borderId="1" fillId="10" fontId="4" numFmtId="0" xfId="0" applyAlignment="1" applyBorder="1" applyFont="1">
      <alignment shrinkToFit="0" wrapText="1"/>
    </xf>
    <xf borderId="1" fillId="11" fontId="4" numFmtId="0" xfId="0" applyAlignment="1" applyBorder="1" applyFont="1">
      <alignment shrinkToFit="0" wrapText="1"/>
    </xf>
    <xf borderId="7" fillId="0" fontId="7" numFmtId="0" xfId="0" applyAlignment="1" applyBorder="1" applyFont="1">
      <alignment horizontal="center" shrinkToFit="0" wrapText="1"/>
    </xf>
    <xf borderId="7" fillId="0" fontId="2" numFmtId="0" xfId="0" applyAlignment="1" applyBorder="1" applyFont="1">
      <alignment horizontal="center"/>
    </xf>
    <xf borderId="14" fillId="0" fontId="2" numFmtId="0" xfId="0" applyAlignment="1" applyBorder="1" applyFont="1">
      <alignment horizontal="center" shrinkToFit="0" wrapText="1"/>
    </xf>
    <xf borderId="7" fillId="0" fontId="4" numFmtId="0" xfId="0" applyAlignment="1" applyBorder="1" applyFont="1">
      <alignment horizontal="center" shrinkToFit="0" wrapText="1"/>
    </xf>
    <xf borderId="17" fillId="0" fontId="3" numFmtId="0" xfId="0" applyBorder="1" applyFont="1"/>
    <xf borderId="1" fillId="14" fontId="5" numFmtId="0" xfId="0" applyAlignment="1" applyBorder="1" applyFill="1" applyFont="1">
      <alignment horizontal="center" shrinkToFit="0" wrapText="1"/>
    </xf>
    <xf borderId="0" fillId="0" fontId="5" numFmtId="0" xfId="0" applyAlignment="1" applyFont="1">
      <alignment horizontal="center" shrinkToFit="0" wrapText="1"/>
    </xf>
    <xf borderId="1" fillId="0" fontId="2" numFmtId="0" xfId="0" applyAlignment="1" applyBorder="1" applyFont="1">
      <alignment horizontal="center" shrinkToFit="0" wrapText="1"/>
    </xf>
    <xf borderId="1" fillId="2" fontId="5" numFmtId="0" xfId="0" applyAlignment="1" applyBorder="1" applyFont="1">
      <alignment horizontal="center" shrinkToFit="0" wrapText="1"/>
    </xf>
    <xf borderId="1" fillId="5" fontId="5" numFmtId="0" xfId="0" applyAlignment="1" applyBorder="1" applyFont="1">
      <alignment horizontal="center" shrinkToFit="0" wrapText="1"/>
    </xf>
    <xf borderId="0" fillId="0" fontId="4" numFmtId="0" xfId="0" applyAlignment="1" applyFont="1">
      <alignment horizontal="center" shrinkToFit="0" wrapText="1"/>
    </xf>
    <xf borderId="1" fillId="2" fontId="5" numFmtId="0" xfId="0" applyAlignment="1" applyBorder="1" applyFont="1">
      <alignment shrinkToFit="0" wrapText="1"/>
    </xf>
    <xf borderId="1" fillId="12" fontId="5" numFmtId="0" xfId="0" applyAlignment="1" applyBorder="1" applyFont="1">
      <alignment horizontal="center" shrinkToFit="0" wrapText="1"/>
    </xf>
    <xf borderId="1" fillId="15" fontId="5" numFmtId="0" xfId="0" applyAlignment="1" applyBorder="1" applyFill="1" applyFont="1">
      <alignment horizontal="center" shrinkToFit="0" wrapText="1"/>
    </xf>
    <xf borderId="1" fillId="2" fontId="2" numFmtId="0" xfId="0" applyAlignment="1" applyBorder="1" applyFont="1">
      <alignment horizontal="right"/>
    </xf>
    <xf borderId="1" fillId="16" fontId="5" numFmtId="0" xfId="0" applyAlignment="1" applyBorder="1" applyFill="1" applyFont="1">
      <alignment horizontal="center" shrinkToFit="0" wrapText="1"/>
    </xf>
    <xf borderId="7" fillId="0" fontId="2" numFmtId="0" xfId="0" applyBorder="1" applyFont="1"/>
    <xf borderId="11" fillId="0" fontId="2" numFmtId="0" xfId="0" applyBorder="1" applyFont="1"/>
    <xf borderId="1" fillId="2"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2" fontId="4" numFmtId="0" xfId="0" applyAlignment="1" applyBorder="1" applyFont="1">
      <alignment horizontal="center" shrinkToFit="0" wrapText="1"/>
    </xf>
    <xf borderId="18" fillId="2" fontId="2" numFmtId="0" xfId="0" applyBorder="1" applyFont="1"/>
    <xf borderId="5" fillId="7" fontId="2" numFmtId="0" xfId="0" applyAlignment="1" applyBorder="1" applyFont="1">
      <alignment horizontal="center"/>
    </xf>
    <xf borderId="1" fillId="2" fontId="13" numFmtId="0" xfId="0" applyAlignment="1" applyBorder="1" applyFont="1">
      <alignment horizontal="center" vertical="center"/>
    </xf>
    <xf borderId="1" fillId="2" fontId="5" numFmtId="0" xfId="0" applyAlignment="1" applyBorder="1" applyFont="1">
      <alignment horizontal="center" vertical="center"/>
    </xf>
    <xf borderId="6" fillId="2" fontId="2" numFmtId="0" xfId="0" applyAlignment="1" applyBorder="1" applyFont="1">
      <alignment horizontal="center"/>
    </xf>
    <xf borderId="1" fillId="2" fontId="14" numFmtId="0" xfId="0" applyAlignment="1" applyBorder="1" applyFont="1">
      <alignment horizontal="right" vertical="center"/>
    </xf>
    <xf borderId="1" fillId="2" fontId="5" numFmtId="3" xfId="0" applyAlignment="1" applyBorder="1" applyFont="1" applyNumberFormat="1">
      <alignment horizontal="right" vertical="center"/>
    </xf>
    <xf borderId="1" fillId="2" fontId="5" numFmtId="21" xfId="0" applyAlignment="1" applyBorder="1" applyFont="1" applyNumberFormat="1">
      <alignment horizontal="center" vertical="center"/>
    </xf>
    <xf borderId="1" fillId="2" fontId="5" numFmtId="0" xfId="0" applyAlignment="1" applyBorder="1" applyFont="1">
      <alignment horizontal="center" shrinkToFit="0" vertical="center" wrapText="1"/>
    </xf>
    <xf borderId="1" fillId="2" fontId="5" numFmtId="17" xfId="0" applyAlignment="1" applyBorder="1" applyFont="1" applyNumberFormat="1">
      <alignment horizontal="center" vertical="center"/>
    </xf>
    <xf borderId="14" fillId="2" fontId="15" numFmtId="0" xfId="0" applyAlignment="1" applyBorder="1" applyFont="1">
      <alignment horizontal="left" shrinkToFit="0" vertical="center" wrapText="1"/>
    </xf>
    <xf borderId="14" fillId="2" fontId="5" numFmtId="0" xfId="0" applyAlignment="1" applyBorder="1" applyFont="1">
      <alignment horizontal="center" shrinkToFit="0" vertical="center" wrapText="1"/>
    </xf>
    <xf borderId="1" fillId="2" fontId="5" numFmtId="0" xfId="0" applyAlignment="1" applyBorder="1" applyFont="1">
      <alignment horizontal="right" vertical="center"/>
    </xf>
    <xf borderId="1" fillId="2" fontId="5" numFmtId="46" xfId="0" applyAlignment="1" applyBorder="1" applyFont="1" applyNumberFormat="1">
      <alignment horizontal="center" vertical="center"/>
    </xf>
    <xf borderId="1" fillId="5" fontId="2" numFmtId="0" xfId="0" applyBorder="1" applyFont="1"/>
    <xf borderId="1" fillId="2" fontId="5" numFmtId="0" xfId="0" applyAlignment="1" applyBorder="1" applyFont="1">
      <alignment horizontal="left" vertical="center"/>
    </xf>
    <xf borderId="1" fillId="5" fontId="2" numFmtId="3" xfId="0" applyBorder="1" applyFont="1" applyNumberFormat="1"/>
    <xf borderId="2" fillId="0" fontId="2" numFmtId="0" xfId="0" applyAlignment="1" applyBorder="1" applyFont="1">
      <alignment horizontal="center"/>
    </xf>
    <xf borderId="1" fillId="2" fontId="5" numFmtId="16" xfId="0" applyAlignment="1" applyBorder="1" applyFont="1" applyNumberFormat="1">
      <alignment horizontal="center" vertical="center"/>
    </xf>
    <xf borderId="19" fillId="0" fontId="3" numFmtId="0" xfId="0" applyBorder="1" applyFont="1"/>
    <xf borderId="20" fillId="0" fontId="3" numFmtId="0" xfId="0" applyBorder="1" applyFont="1"/>
    <xf borderId="1" fillId="4" fontId="2" numFmtId="0" xfId="0" applyBorder="1" applyFont="1"/>
    <xf borderId="21" fillId="0" fontId="3" numFmtId="0" xfId="0" applyBorder="1" applyFont="1"/>
    <xf borderId="1" fillId="2" fontId="16" numFmtId="16" xfId="0" applyAlignment="1" applyBorder="1" applyFont="1" applyNumberFormat="1">
      <alignment horizontal="right" vertical="center"/>
    </xf>
    <xf borderId="1" fillId="2" fontId="17" numFmtId="20" xfId="0" applyAlignment="1" applyBorder="1" applyFont="1" applyNumberFormat="1">
      <alignment horizontal="center" vertical="center"/>
    </xf>
    <xf borderId="15" fillId="0" fontId="2" numFmtId="0" xfId="0" applyAlignment="1" applyBorder="1" applyFont="1">
      <alignment horizontal="center"/>
    </xf>
    <xf borderId="1" fillId="7" fontId="1" numFmtId="0" xfId="0" applyAlignment="1" applyBorder="1" applyFont="1">
      <alignment horizontal="center" shrinkToFit="0" vertical="center" wrapText="1"/>
    </xf>
    <xf borderId="1" fillId="7" fontId="2" numFmtId="0" xfId="0" applyAlignment="1" applyBorder="1" applyFont="1">
      <alignment horizontal="center" vertical="center"/>
    </xf>
    <xf borderId="1" fillId="4" fontId="2" numFmtId="0" xfId="0" applyAlignment="1" applyBorder="1" applyFont="1">
      <alignment horizontal="center"/>
    </xf>
    <xf borderId="18" fillId="2" fontId="2" numFmtId="0" xfId="0" applyAlignment="1" applyBorder="1" applyFont="1">
      <alignment horizontal="center"/>
    </xf>
    <xf borderId="16" fillId="17" fontId="2" numFmtId="0" xfId="0" applyAlignment="1" applyBorder="1" applyFill="1" applyFont="1">
      <alignment horizontal="center"/>
    </xf>
    <xf borderId="22" fillId="2" fontId="2" numFmtId="0" xfId="0" applyBorder="1" applyFont="1"/>
    <xf borderId="1" fillId="5" fontId="18" numFmtId="21" xfId="0" applyBorder="1" applyFont="1" applyNumberFormat="1"/>
    <xf borderId="1" fillId="0" fontId="2" numFmtId="0" xfId="0" applyAlignment="1" applyBorder="1" applyFont="1">
      <alignment textRotation="90"/>
    </xf>
    <xf borderId="1" fillId="4" fontId="2" numFmtId="0" xfId="0" applyAlignment="1" applyBorder="1" applyFont="1">
      <alignment horizontal="center" textRotation="90"/>
    </xf>
    <xf borderId="1" fillId="0" fontId="2" numFmtId="0" xfId="0" applyAlignment="1" applyBorder="1" applyFont="1">
      <alignment horizontal="center" textRotation="90"/>
    </xf>
    <xf borderId="1" fillId="5" fontId="2" numFmtId="0" xfId="0" applyAlignment="1" applyBorder="1" applyFont="1">
      <alignment horizontal="center"/>
    </xf>
    <xf borderId="1" fillId="0" fontId="19" numFmtId="0" xfId="0" applyBorder="1" applyFont="1"/>
    <xf borderId="1" fillId="17" fontId="2" numFmtId="0" xfId="0" applyAlignment="1" applyBorder="1" applyFont="1">
      <alignment horizontal="center"/>
    </xf>
    <xf borderId="1" fillId="17" fontId="20" numFmtId="0" xfId="0" applyAlignment="1" applyBorder="1" applyFont="1">
      <alignment horizontal="center"/>
    </xf>
    <xf borderId="1" fillId="7" fontId="2" numFmtId="0" xfId="0" applyAlignment="1" applyBorder="1" applyFont="1">
      <alignment horizontal="center" textRotation="48"/>
    </xf>
    <xf borderId="0" fillId="0" fontId="2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customschemas.google.com/relationships/workbookmetadata" Target="metadata"/><Relationship Id="rId16" Type="http://schemas.openxmlformats.org/officeDocument/2006/relationships/externalLink" Target="externalLinks/externalLink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5.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3.png"/></Relationships>
</file>

<file path=xl/drawings/_rels/drawing7.xml.rels><?xml version="1.0" encoding="UTF-8" standalone="yes"?><Relationships xmlns="http://schemas.openxmlformats.org/package/2006/relationships"><Relationship Id="rId20" Type="http://schemas.openxmlformats.org/officeDocument/2006/relationships/image" Target="../media/image10.png"/><Relationship Id="rId22" Type="http://schemas.openxmlformats.org/officeDocument/2006/relationships/image" Target="../media/image21.png"/><Relationship Id="rId21" Type="http://schemas.openxmlformats.org/officeDocument/2006/relationships/image" Target="../media/image27.png"/><Relationship Id="rId24" Type="http://schemas.openxmlformats.org/officeDocument/2006/relationships/image" Target="../media/image25.png"/><Relationship Id="rId23" Type="http://schemas.openxmlformats.org/officeDocument/2006/relationships/image" Target="../media/image28.png"/><Relationship Id="rId1" Type="http://schemas.openxmlformats.org/officeDocument/2006/relationships/image" Target="../media/image16.png"/><Relationship Id="rId2" Type="http://schemas.openxmlformats.org/officeDocument/2006/relationships/image" Target="../media/image8.png"/><Relationship Id="rId3" Type="http://schemas.openxmlformats.org/officeDocument/2006/relationships/image" Target="../media/image18.png"/><Relationship Id="rId4" Type="http://schemas.openxmlformats.org/officeDocument/2006/relationships/image" Target="../media/image15.png"/><Relationship Id="rId9" Type="http://schemas.openxmlformats.org/officeDocument/2006/relationships/image" Target="../media/image4.png"/><Relationship Id="rId26" Type="http://schemas.openxmlformats.org/officeDocument/2006/relationships/image" Target="../media/image32.png"/><Relationship Id="rId25" Type="http://schemas.openxmlformats.org/officeDocument/2006/relationships/image" Target="../media/image23.png"/><Relationship Id="rId28" Type="http://schemas.openxmlformats.org/officeDocument/2006/relationships/image" Target="../media/image26.png"/><Relationship Id="rId27" Type="http://schemas.openxmlformats.org/officeDocument/2006/relationships/image" Target="../media/image31.png"/><Relationship Id="rId5" Type="http://schemas.openxmlformats.org/officeDocument/2006/relationships/image" Target="../media/image12.png"/><Relationship Id="rId6" Type="http://schemas.openxmlformats.org/officeDocument/2006/relationships/image" Target="../media/image1.png"/><Relationship Id="rId29" Type="http://schemas.openxmlformats.org/officeDocument/2006/relationships/image" Target="../media/image24.png"/><Relationship Id="rId7" Type="http://schemas.openxmlformats.org/officeDocument/2006/relationships/image" Target="../media/image2.png"/><Relationship Id="rId8" Type="http://schemas.openxmlformats.org/officeDocument/2006/relationships/image" Target="../media/image5.png"/><Relationship Id="rId31" Type="http://schemas.openxmlformats.org/officeDocument/2006/relationships/image" Target="../media/image30.png"/><Relationship Id="rId30" Type="http://schemas.openxmlformats.org/officeDocument/2006/relationships/image" Target="../media/image36.png"/><Relationship Id="rId11" Type="http://schemas.openxmlformats.org/officeDocument/2006/relationships/image" Target="../media/image11.png"/><Relationship Id="rId33" Type="http://schemas.openxmlformats.org/officeDocument/2006/relationships/image" Target="../media/image29.png"/><Relationship Id="rId10" Type="http://schemas.openxmlformats.org/officeDocument/2006/relationships/image" Target="../media/image19.png"/><Relationship Id="rId32" Type="http://schemas.openxmlformats.org/officeDocument/2006/relationships/image" Target="../media/image34.png"/><Relationship Id="rId13" Type="http://schemas.openxmlformats.org/officeDocument/2006/relationships/image" Target="../media/image20.png"/><Relationship Id="rId12" Type="http://schemas.openxmlformats.org/officeDocument/2006/relationships/image" Target="../media/image7.png"/><Relationship Id="rId15" Type="http://schemas.openxmlformats.org/officeDocument/2006/relationships/image" Target="../media/image22.png"/><Relationship Id="rId14" Type="http://schemas.openxmlformats.org/officeDocument/2006/relationships/image" Target="../media/image13.png"/><Relationship Id="rId17" Type="http://schemas.openxmlformats.org/officeDocument/2006/relationships/image" Target="../media/image6.png"/><Relationship Id="rId16" Type="http://schemas.openxmlformats.org/officeDocument/2006/relationships/image" Target="../media/image9.png"/><Relationship Id="rId19" Type="http://schemas.openxmlformats.org/officeDocument/2006/relationships/image" Target="../media/image14.png"/><Relationship Id="rId18"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0" Type="http://schemas.openxmlformats.org/officeDocument/2006/relationships/image" Target="../media/image34.png"/><Relationship Id="rId22" Type="http://schemas.openxmlformats.org/officeDocument/2006/relationships/image" Target="../media/image27.png"/><Relationship Id="rId21" Type="http://schemas.openxmlformats.org/officeDocument/2006/relationships/image" Target="../media/image10.png"/><Relationship Id="rId24" Type="http://schemas.openxmlformats.org/officeDocument/2006/relationships/image" Target="../media/image28.png"/><Relationship Id="rId23" Type="http://schemas.openxmlformats.org/officeDocument/2006/relationships/image" Target="../media/image21.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5.png"/><Relationship Id="rId5" Type="http://schemas.openxmlformats.org/officeDocument/2006/relationships/image" Target="../media/image33.png"/><Relationship Id="rId6" Type="http://schemas.openxmlformats.org/officeDocument/2006/relationships/image" Target="../media/image11.png"/><Relationship Id="rId7" Type="http://schemas.openxmlformats.org/officeDocument/2006/relationships/image" Target="../media/image7.png"/><Relationship Id="rId8" Type="http://schemas.openxmlformats.org/officeDocument/2006/relationships/image" Target="../media/image20.png"/><Relationship Id="rId11" Type="http://schemas.openxmlformats.org/officeDocument/2006/relationships/image" Target="../media/image22.png"/><Relationship Id="rId10" Type="http://schemas.openxmlformats.org/officeDocument/2006/relationships/image" Target="../media/image13.png"/><Relationship Id="rId13" Type="http://schemas.openxmlformats.org/officeDocument/2006/relationships/image" Target="../media/image6.png"/><Relationship Id="rId12" Type="http://schemas.openxmlformats.org/officeDocument/2006/relationships/image" Target="../media/image9.png"/><Relationship Id="rId15" Type="http://schemas.openxmlformats.org/officeDocument/2006/relationships/image" Target="../media/image31.png"/><Relationship Id="rId14" Type="http://schemas.openxmlformats.org/officeDocument/2006/relationships/image" Target="../media/image32.png"/><Relationship Id="rId17" Type="http://schemas.openxmlformats.org/officeDocument/2006/relationships/image" Target="../media/image24.png"/><Relationship Id="rId16" Type="http://schemas.openxmlformats.org/officeDocument/2006/relationships/image" Target="../media/image26.png"/><Relationship Id="rId19" Type="http://schemas.openxmlformats.org/officeDocument/2006/relationships/image" Target="../media/image30.png"/><Relationship Id="rId18"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0</xdr:colOff>
      <xdr:row>16</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30</xdr:col>
      <xdr:colOff>0</xdr:colOff>
      <xdr:row>16</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31</xdr:col>
      <xdr:colOff>0</xdr:colOff>
      <xdr:row>16</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32</xdr:col>
      <xdr:colOff>0</xdr:colOff>
      <xdr:row>16</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7</xdr:row>
      <xdr:rowOff>0</xdr:rowOff>
    </xdr:from>
    <xdr:ext cx="0" cy="0"/>
    <xdr:pic>
      <xdr:nvPicPr>
        <xdr:cNvPr descr="Mace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7</xdr:row>
      <xdr:rowOff>0</xdr:rowOff>
    </xdr:from>
    <xdr:ext cx="0" cy="0"/>
    <xdr:pic>
      <xdr:nvPicPr>
        <xdr:cNvPr descr="Spear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7</xdr:row>
      <xdr:rowOff>0</xdr:rowOff>
    </xdr:from>
    <xdr:ext cx="0" cy="0"/>
    <xdr:pic>
      <xdr:nvPicPr>
        <xdr:cNvPr descr="Axe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7</xdr:row>
      <xdr:rowOff>0</xdr:rowOff>
    </xdr:from>
    <xdr:ext cx="0" cy="0"/>
    <xdr:pic>
      <xdr:nvPicPr>
        <xdr:cNvPr descr="Scou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0</xdr:colOff>
      <xdr:row>7</xdr:row>
      <xdr:rowOff>0</xdr:rowOff>
    </xdr:from>
    <xdr:ext cx="0" cy="0"/>
    <xdr:pic>
      <xdr:nvPicPr>
        <xdr:cNvPr descr="Palad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0</xdr:colOff>
      <xdr:row>7</xdr:row>
      <xdr:rowOff>0</xdr:rowOff>
    </xdr:from>
    <xdr:ext cx="0" cy="0"/>
    <xdr:pic>
      <xdr:nvPicPr>
        <xdr:cNvPr descr="Teutonic Knigh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0</xdr:colOff>
      <xdr:row>7</xdr:row>
      <xdr:rowOff>0</xdr:rowOff>
    </xdr:from>
    <xdr:ext cx="0" cy="0"/>
    <xdr:pic>
      <xdr:nvPicPr>
        <xdr:cNvPr descr="Ram"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0</xdr:colOff>
      <xdr:row>7</xdr:row>
      <xdr:rowOff>0</xdr:rowOff>
    </xdr:from>
    <xdr:ext cx="0" cy="0"/>
    <xdr:pic>
      <xdr:nvPicPr>
        <xdr:cNvPr descr="Catapul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0</xdr:colOff>
      <xdr:row>7</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22</xdr:col>
      <xdr:colOff>0</xdr:colOff>
      <xdr:row>7</xdr:row>
      <xdr:rowOff>0</xdr:rowOff>
    </xdr:from>
    <xdr:ext cx="0" cy="0"/>
    <xdr:pic>
      <xdr:nvPicPr>
        <xdr:cNvPr descr="Settle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23</xdr:col>
      <xdr:colOff>0</xdr:colOff>
      <xdr:row>7</xdr:row>
      <xdr:rowOff>0</xdr:rowOff>
    </xdr:from>
    <xdr:ext cx="0" cy="0"/>
    <xdr:pic>
      <xdr:nvPicPr>
        <xdr:cNvPr descr="Hero"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7</xdr:row>
      <xdr:rowOff>0</xdr:rowOff>
    </xdr:from>
    <xdr:ext cx="0" cy="0"/>
    <xdr:pic>
      <xdr:nvPicPr>
        <xdr:cNvPr descr="Mace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19050</xdr:colOff>
      <xdr:row>7</xdr:row>
      <xdr:rowOff>0</xdr:rowOff>
    </xdr:from>
    <xdr:ext cx="0" cy="0"/>
    <xdr:pic>
      <xdr:nvPicPr>
        <xdr:cNvPr descr="Spear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38100</xdr:colOff>
      <xdr:row>7</xdr:row>
      <xdr:rowOff>0</xdr:rowOff>
    </xdr:from>
    <xdr:ext cx="0" cy="0"/>
    <xdr:pic>
      <xdr:nvPicPr>
        <xdr:cNvPr descr="Axe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57150</xdr:colOff>
      <xdr:row>7</xdr:row>
      <xdr:rowOff>0</xdr:rowOff>
    </xdr:from>
    <xdr:ext cx="0" cy="0"/>
    <xdr:pic>
      <xdr:nvPicPr>
        <xdr:cNvPr descr="Scou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76200</xdr:colOff>
      <xdr:row>7</xdr:row>
      <xdr:rowOff>0</xdr:rowOff>
    </xdr:from>
    <xdr:ext cx="0" cy="0"/>
    <xdr:pic>
      <xdr:nvPicPr>
        <xdr:cNvPr descr="Palad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95250</xdr:colOff>
      <xdr:row>7</xdr:row>
      <xdr:rowOff>0</xdr:rowOff>
    </xdr:from>
    <xdr:ext cx="0" cy="0"/>
    <xdr:pic>
      <xdr:nvPicPr>
        <xdr:cNvPr descr="Teutonic Knigh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114300</xdr:colOff>
      <xdr:row>7</xdr:row>
      <xdr:rowOff>0</xdr:rowOff>
    </xdr:from>
    <xdr:ext cx="0" cy="0"/>
    <xdr:pic>
      <xdr:nvPicPr>
        <xdr:cNvPr descr="Ram"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133350</xdr:colOff>
      <xdr:row>7</xdr:row>
      <xdr:rowOff>0</xdr:rowOff>
    </xdr:from>
    <xdr:ext cx="0" cy="0"/>
    <xdr:pic>
      <xdr:nvPicPr>
        <xdr:cNvPr descr="Catapul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152400</xdr:colOff>
      <xdr:row>7</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171450</xdr:colOff>
      <xdr:row>7</xdr:row>
      <xdr:rowOff>0</xdr:rowOff>
    </xdr:from>
    <xdr:ext cx="0" cy="0"/>
    <xdr:pic>
      <xdr:nvPicPr>
        <xdr:cNvPr descr="Settle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190500</xdr:colOff>
      <xdr:row>7</xdr:row>
      <xdr:rowOff>0</xdr:rowOff>
    </xdr:from>
    <xdr:ext cx="0" cy="0"/>
    <xdr:pic>
      <xdr:nvPicPr>
        <xdr:cNvPr descr="Hero"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7</xdr:row>
      <xdr:rowOff>0</xdr:rowOff>
    </xdr:from>
    <xdr:ext cx="0" cy="0"/>
    <xdr:pic>
      <xdr:nvPicPr>
        <xdr:cNvPr descr="Mace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19050</xdr:colOff>
      <xdr:row>7</xdr:row>
      <xdr:rowOff>0</xdr:rowOff>
    </xdr:from>
    <xdr:ext cx="0" cy="0"/>
    <xdr:pic>
      <xdr:nvPicPr>
        <xdr:cNvPr descr="Spear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38100</xdr:colOff>
      <xdr:row>7</xdr:row>
      <xdr:rowOff>0</xdr:rowOff>
    </xdr:from>
    <xdr:ext cx="0" cy="0"/>
    <xdr:pic>
      <xdr:nvPicPr>
        <xdr:cNvPr descr="Axema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57150</xdr:colOff>
      <xdr:row>7</xdr:row>
      <xdr:rowOff>0</xdr:rowOff>
    </xdr:from>
    <xdr:ext cx="0" cy="0"/>
    <xdr:pic>
      <xdr:nvPicPr>
        <xdr:cNvPr descr="Scou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76200</xdr:colOff>
      <xdr:row>7</xdr:row>
      <xdr:rowOff>0</xdr:rowOff>
    </xdr:from>
    <xdr:ext cx="0" cy="0"/>
    <xdr:pic>
      <xdr:nvPicPr>
        <xdr:cNvPr descr="Palad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95250</xdr:colOff>
      <xdr:row>7</xdr:row>
      <xdr:rowOff>0</xdr:rowOff>
    </xdr:from>
    <xdr:ext cx="0" cy="0"/>
    <xdr:pic>
      <xdr:nvPicPr>
        <xdr:cNvPr descr="Teutonic Knigh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114300</xdr:colOff>
      <xdr:row>7</xdr:row>
      <xdr:rowOff>0</xdr:rowOff>
    </xdr:from>
    <xdr:ext cx="0" cy="0"/>
    <xdr:pic>
      <xdr:nvPicPr>
        <xdr:cNvPr descr="Ram"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133350</xdr:colOff>
      <xdr:row>7</xdr:row>
      <xdr:rowOff>0</xdr:rowOff>
    </xdr:from>
    <xdr:ext cx="0" cy="0"/>
    <xdr:pic>
      <xdr:nvPicPr>
        <xdr:cNvPr descr="Catapult"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152400</xdr:colOff>
      <xdr:row>7</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171450</xdr:colOff>
      <xdr:row>7</xdr:row>
      <xdr:rowOff>0</xdr:rowOff>
    </xdr:from>
    <xdr:ext cx="0" cy="0"/>
    <xdr:pic>
      <xdr:nvPicPr>
        <xdr:cNvPr descr="Settle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190500</xdr:colOff>
      <xdr:row>7</xdr:row>
      <xdr:rowOff>0</xdr:rowOff>
    </xdr:from>
    <xdr:ext cx="0" cy="0"/>
    <xdr:pic>
      <xdr:nvPicPr>
        <xdr:cNvPr descr="Hero"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21</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15</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27</xdr:row>
      <xdr:rowOff>0</xdr:rowOff>
    </xdr:from>
    <xdr:ext cx="0" cy="0"/>
    <xdr:pic>
      <xdr:nvPicPr>
        <xdr:cNvPr descr="Settle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27</xdr:row>
      <xdr:rowOff>0</xdr:rowOff>
    </xdr:from>
    <xdr:ext cx="0" cy="0"/>
    <xdr:pic>
      <xdr:nvPicPr>
        <xdr:cNvPr descr="Settle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27</xdr:row>
      <xdr:rowOff>0</xdr:rowOff>
    </xdr:from>
    <xdr:ext cx="0" cy="0"/>
    <xdr:pic>
      <xdr:nvPicPr>
        <xdr:cNvPr descr="Settle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15</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38100</xdr:colOff>
      <xdr:row>9</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19050</xdr:colOff>
      <xdr:row>10</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0</xdr:colOff>
      <xdr:row>15</xdr:row>
      <xdr:rowOff>0</xdr:rowOff>
    </xdr:from>
    <xdr:ext cx="0" cy="0"/>
    <xdr:pic>
      <xdr:nvPicPr>
        <xdr:cNvPr descr="Chieftain"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3</xdr:row>
      <xdr:rowOff>0</xdr:rowOff>
    </xdr:from>
    <xdr:ext cx="238125" cy="1619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3</xdr:row>
      <xdr:rowOff>0</xdr:rowOff>
    </xdr:from>
    <xdr:ext cx="238125" cy="1619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0</xdr:colOff>
      <xdr:row>3</xdr:row>
      <xdr:rowOff>0</xdr:rowOff>
    </xdr:from>
    <xdr:ext cx="238125" cy="1619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0</xdr:colOff>
      <xdr:row>3</xdr:row>
      <xdr:rowOff>0</xdr:rowOff>
    </xdr:from>
    <xdr:ext cx="238125" cy="1619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31</xdr:col>
      <xdr:colOff>0</xdr:colOff>
      <xdr:row>7</xdr:row>
      <xdr:rowOff>0</xdr:rowOff>
    </xdr:from>
    <xdr:ext cx="238125" cy="1619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32</xdr:col>
      <xdr:colOff>0</xdr:colOff>
      <xdr:row>7</xdr:row>
      <xdr:rowOff>0</xdr:rowOff>
    </xdr:from>
    <xdr:ext cx="238125" cy="1619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33</xdr:col>
      <xdr:colOff>0</xdr:colOff>
      <xdr:row>7</xdr:row>
      <xdr:rowOff>0</xdr:rowOff>
    </xdr:from>
    <xdr:ext cx="238125" cy="1619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34</xdr:col>
      <xdr:colOff>0</xdr:colOff>
      <xdr:row>7</xdr:row>
      <xdr:rowOff>0</xdr:rowOff>
    </xdr:from>
    <xdr:ext cx="238125" cy="1619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14</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14</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14</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14</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14</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27</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27</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27</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27</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27</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50</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50</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50</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50</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50</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73</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73</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73</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73</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73</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96</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96</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96</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96</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96</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119</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119</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119</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119</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119</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142</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142</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142</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142</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142</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165</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165</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165</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165</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165</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188</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188</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188</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188</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188</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211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211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211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211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211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234</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234</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234</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234</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234</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24</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24</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24</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24</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24</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47</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47</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47</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47</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47</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70</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70</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70</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70</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70</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93</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93</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93</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93</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93</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116</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116</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116</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116</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116</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139</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139</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139</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139</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139</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162</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162</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162</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162</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162</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185</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185</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185</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185</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185</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208</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208</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208</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208</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208</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231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231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231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231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231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254</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254</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254</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254</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254</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277</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277</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277</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277</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277</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300</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300</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300</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300</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300</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323</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323</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323</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323</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323</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29</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29</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29</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29</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29</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57</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57</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57</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57</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57</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85</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85</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85</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85</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85</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9</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9</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9</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9</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17</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17</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17</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17</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17</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25</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25</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25</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25</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25</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33</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33</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33</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33</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33</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41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41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41</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64</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64</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64</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64</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64</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87</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87</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87</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87</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87</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110</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110</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110</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110</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110</xdr:row>
      <xdr:rowOff>0</xdr:rowOff>
    </xdr:from>
    <xdr:ext cx="238125" cy="1619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52400" cy="304800"/>
    <xdr:pic>
      <xdr:nvPicPr>
        <xdr:cNvPr descr="Attack powe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xdr:row>
      <xdr:rowOff>0</xdr:rowOff>
    </xdr:from>
    <xdr:ext cx="152400" cy="304800"/>
    <xdr:pic>
      <xdr:nvPicPr>
        <xdr:cNvPr descr="Defense against infantry"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xdr:row>
      <xdr:rowOff>0</xdr:rowOff>
    </xdr:from>
    <xdr:ext cx="152400" cy="304800"/>
    <xdr:pic>
      <xdr:nvPicPr>
        <xdr:cNvPr descr="Defense against cavalry"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xdr:row>
      <xdr:rowOff>0</xdr:rowOff>
    </xdr:from>
    <xdr:ext cx="152400" cy="304800"/>
    <xdr:pic>
      <xdr:nvPicPr>
        <xdr:cNvPr descr="5" id="0" name="image15.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14</xdr:row>
      <xdr:rowOff>0</xdr:rowOff>
    </xdr:from>
    <xdr:ext cx="152400" cy="304800"/>
    <xdr:pic>
      <xdr:nvPicPr>
        <xdr:cNvPr descr="Attack powe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14</xdr:row>
      <xdr:rowOff>0</xdr:rowOff>
    </xdr:from>
    <xdr:ext cx="152400" cy="304800"/>
    <xdr:pic>
      <xdr:nvPicPr>
        <xdr:cNvPr descr="Defense against infantry"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14</xdr:row>
      <xdr:rowOff>0</xdr:rowOff>
    </xdr:from>
    <xdr:ext cx="152400" cy="304800"/>
    <xdr:pic>
      <xdr:nvPicPr>
        <xdr:cNvPr descr="Defense against cavalry"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27</xdr:row>
      <xdr:rowOff>0</xdr:rowOff>
    </xdr:from>
    <xdr:ext cx="152400" cy="304800"/>
    <xdr:pic>
      <xdr:nvPicPr>
        <xdr:cNvPr descr="Attack powe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27</xdr:row>
      <xdr:rowOff>0</xdr:rowOff>
    </xdr:from>
    <xdr:ext cx="152400" cy="304800"/>
    <xdr:pic>
      <xdr:nvPicPr>
        <xdr:cNvPr descr="Defense against infantry"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27</xdr:row>
      <xdr:rowOff>0</xdr:rowOff>
    </xdr:from>
    <xdr:ext cx="152400" cy="304800"/>
    <xdr:pic>
      <xdr:nvPicPr>
        <xdr:cNvPr descr="Defense against cavalry"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40</xdr:row>
      <xdr:rowOff>0</xdr:rowOff>
    </xdr:from>
    <xdr:ext cx="152400" cy="304800"/>
    <xdr:pic>
      <xdr:nvPicPr>
        <xdr:cNvPr descr="Attackvalue" id="0" name="image12.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40</xdr:row>
      <xdr:rowOff>0</xdr:rowOff>
    </xdr:from>
    <xdr:ext cx="152400" cy="304800"/>
    <xdr:pic>
      <xdr:nvPicPr>
        <xdr:cNvPr descr="Defense against infantry"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40</xdr:row>
      <xdr:rowOff>0</xdr:rowOff>
    </xdr:from>
    <xdr:ext cx="152400" cy="304800"/>
    <xdr:pic>
      <xdr:nvPicPr>
        <xdr:cNvPr descr="Defense against cavalry"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1</xdr:row>
      <xdr:rowOff>0</xdr:rowOff>
    </xdr:from>
    <xdr:ext cx="238125" cy="1619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xdr:row>
      <xdr:rowOff>0</xdr:rowOff>
    </xdr:from>
    <xdr:ext cx="238125" cy="1619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xdr:row>
      <xdr:rowOff>0</xdr:rowOff>
    </xdr:from>
    <xdr:ext cx="238125" cy="1619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1</xdr:row>
      <xdr:rowOff>0</xdr:rowOff>
    </xdr:from>
    <xdr:ext cx="238125" cy="1619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xdr:row>
      <xdr:rowOff>0</xdr:rowOff>
    </xdr:from>
    <xdr:ext cx="161925" cy="161925"/>
    <xdr:pic>
      <xdr:nvPicPr>
        <xdr:cNvPr id="0" name="image19.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3</xdr:row>
      <xdr:rowOff>0</xdr:rowOff>
    </xdr:from>
    <xdr:ext cx="161925" cy="16192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4</xdr:row>
      <xdr:rowOff>0</xdr:rowOff>
    </xdr:from>
    <xdr:ext cx="161925" cy="161925"/>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5</xdr:row>
      <xdr:rowOff>0</xdr:rowOff>
    </xdr:from>
    <xdr:ext cx="161925" cy="161925"/>
    <xdr:pic>
      <xdr:nvPicPr>
        <xdr:cNvPr id="0" name="image20.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7</xdr:row>
      <xdr:rowOff>0</xdr:rowOff>
    </xdr:from>
    <xdr:ext cx="161925" cy="161925"/>
    <xdr:pic>
      <xdr:nvPicPr>
        <xdr:cNvPr id="0" name="image13.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8</xdr:row>
      <xdr:rowOff>0</xdr:rowOff>
    </xdr:from>
    <xdr:ext cx="161925" cy="161925"/>
    <xdr:pic>
      <xdr:nvPicPr>
        <xdr:cNvPr id="0" name="image22.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9</xdr:row>
      <xdr:rowOff>0</xdr:rowOff>
    </xdr:from>
    <xdr:ext cx="161925" cy="161925"/>
    <xdr:pic>
      <xdr:nvPicPr>
        <xdr:cNvPr id="0" name="image9.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10</xdr:row>
      <xdr:rowOff>0</xdr:rowOff>
    </xdr:from>
    <xdr:ext cx="161925" cy="161925"/>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11</xdr:row>
      <xdr:rowOff>0</xdr:rowOff>
    </xdr:from>
    <xdr:ext cx="161925" cy="161925"/>
    <xdr:pic>
      <xdr:nvPicPr>
        <xdr:cNvPr id="0" name="image17.png"/>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0</xdr:colOff>
      <xdr:row>14</xdr:row>
      <xdr:rowOff>0</xdr:rowOff>
    </xdr:from>
    <xdr:ext cx="238125" cy="1619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14</xdr:row>
      <xdr:rowOff>0</xdr:rowOff>
    </xdr:from>
    <xdr:ext cx="238125" cy="1619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14</xdr:row>
      <xdr:rowOff>0</xdr:rowOff>
    </xdr:from>
    <xdr:ext cx="238125" cy="1619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14</xdr:row>
      <xdr:rowOff>0</xdr:rowOff>
    </xdr:from>
    <xdr:ext cx="238125" cy="1619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15</xdr:row>
      <xdr:rowOff>0</xdr:rowOff>
    </xdr:from>
    <xdr:ext cx="161925" cy="161925"/>
    <xdr:pic>
      <xdr:nvPicPr>
        <xdr:cNvPr id="0" name="image14.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16</xdr:row>
      <xdr:rowOff>0</xdr:rowOff>
    </xdr:from>
    <xdr:ext cx="161925" cy="161925"/>
    <xdr:pic>
      <xdr:nvPicPr>
        <xdr:cNvPr id="0" name="image10.pn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17</xdr:row>
      <xdr:rowOff>0</xdr:rowOff>
    </xdr:from>
    <xdr:ext cx="161925" cy="161925"/>
    <xdr:pic>
      <xdr:nvPicPr>
        <xdr:cNvPr id="0" name="image20.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18</xdr:row>
      <xdr:rowOff>0</xdr:rowOff>
    </xdr:from>
    <xdr:ext cx="161925" cy="161925"/>
    <xdr:pic>
      <xdr:nvPicPr>
        <xdr:cNvPr id="0" name="image27.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19</xdr:row>
      <xdr:rowOff>0</xdr:rowOff>
    </xdr:from>
    <xdr:ext cx="161925" cy="161925"/>
    <xdr:pic>
      <xdr:nvPicPr>
        <xdr:cNvPr id="0" name="image20.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20</xdr:row>
      <xdr:rowOff>0</xdr:rowOff>
    </xdr:from>
    <xdr:ext cx="161925" cy="161925"/>
    <xdr:pic>
      <xdr:nvPicPr>
        <xdr:cNvPr id="0" name="image20.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21</xdr:row>
      <xdr:rowOff>0</xdr:rowOff>
    </xdr:from>
    <xdr:ext cx="161925" cy="161925"/>
    <xdr:pic>
      <xdr:nvPicPr>
        <xdr:cNvPr id="0" name="image22.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22</xdr:row>
      <xdr:rowOff>0</xdr:rowOff>
    </xdr:from>
    <xdr:ext cx="161925" cy="161925"/>
    <xdr:pic>
      <xdr:nvPicPr>
        <xdr:cNvPr id="0" name="image21.png"/>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0</xdr:colOff>
      <xdr:row>23</xdr:row>
      <xdr:rowOff>0</xdr:rowOff>
    </xdr:from>
    <xdr:ext cx="161925" cy="161925"/>
    <xdr:pic>
      <xdr:nvPicPr>
        <xdr:cNvPr id="0" name="image28.png"/>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0</xdr:colOff>
      <xdr:row>24</xdr:row>
      <xdr:rowOff>0</xdr:rowOff>
    </xdr:from>
    <xdr:ext cx="161925" cy="161925"/>
    <xdr:pic>
      <xdr:nvPicPr>
        <xdr:cNvPr id="0" name="image25.png"/>
        <xdr:cNvPicPr preferRelativeResize="0"/>
      </xdr:nvPicPr>
      <xdr:blipFill>
        <a:blip cstate="print" r:embed="rId24"/>
        <a:stretch>
          <a:fillRect/>
        </a:stretch>
      </xdr:blipFill>
      <xdr:spPr>
        <a:prstGeom prst="rect">
          <a:avLst/>
        </a:prstGeom>
        <a:noFill/>
      </xdr:spPr>
    </xdr:pic>
    <xdr:clientData fLocksWithSheet="0"/>
  </xdr:oneCellAnchor>
  <xdr:oneCellAnchor>
    <xdr:from>
      <xdr:col>5</xdr:col>
      <xdr:colOff>0</xdr:colOff>
      <xdr:row>27</xdr:row>
      <xdr:rowOff>0</xdr:rowOff>
    </xdr:from>
    <xdr:ext cx="238125" cy="1619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27</xdr:row>
      <xdr:rowOff>0</xdr:rowOff>
    </xdr:from>
    <xdr:ext cx="238125" cy="1619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27</xdr:row>
      <xdr:rowOff>0</xdr:rowOff>
    </xdr:from>
    <xdr:ext cx="238125" cy="1619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27</xdr:row>
      <xdr:rowOff>0</xdr:rowOff>
    </xdr:from>
    <xdr:ext cx="238125" cy="1619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28</xdr:row>
      <xdr:rowOff>0</xdr:rowOff>
    </xdr:from>
    <xdr:ext cx="161925" cy="161925"/>
    <xdr:pic>
      <xdr:nvPicPr>
        <xdr:cNvPr id="0" name="image23.png"/>
        <xdr:cNvPicPr preferRelativeResize="0"/>
      </xdr:nvPicPr>
      <xdr:blipFill>
        <a:blip cstate="print" r:embed="rId25"/>
        <a:stretch>
          <a:fillRect/>
        </a:stretch>
      </xdr:blipFill>
      <xdr:spPr>
        <a:prstGeom prst="rect">
          <a:avLst/>
        </a:prstGeom>
        <a:noFill/>
      </xdr:spPr>
    </xdr:pic>
    <xdr:clientData fLocksWithSheet="0"/>
  </xdr:oneCellAnchor>
  <xdr:oneCellAnchor>
    <xdr:from>
      <xdr:col>0</xdr:col>
      <xdr:colOff>0</xdr:colOff>
      <xdr:row>29</xdr:row>
      <xdr:rowOff>0</xdr:rowOff>
    </xdr:from>
    <xdr:ext cx="161925" cy="161925"/>
    <xdr:pic>
      <xdr:nvPicPr>
        <xdr:cNvPr id="0" name="image32.png"/>
        <xdr:cNvPicPr preferRelativeResize="0"/>
      </xdr:nvPicPr>
      <xdr:blipFill>
        <a:blip cstate="print" r:embed="rId26"/>
        <a:stretch>
          <a:fillRect/>
        </a:stretch>
      </xdr:blipFill>
      <xdr:spPr>
        <a:prstGeom prst="rect">
          <a:avLst/>
        </a:prstGeom>
        <a:noFill/>
      </xdr:spPr>
    </xdr:pic>
    <xdr:clientData fLocksWithSheet="0"/>
  </xdr:oneCellAnchor>
  <xdr:oneCellAnchor>
    <xdr:from>
      <xdr:col>0</xdr:col>
      <xdr:colOff>0</xdr:colOff>
      <xdr:row>30</xdr:row>
      <xdr:rowOff>0</xdr:rowOff>
    </xdr:from>
    <xdr:ext cx="161925" cy="161925"/>
    <xdr:pic>
      <xdr:nvPicPr>
        <xdr:cNvPr id="0" name="image31.png"/>
        <xdr:cNvPicPr preferRelativeResize="0"/>
      </xdr:nvPicPr>
      <xdr:blipFill>
        <a:blip cstate="print" r:embed="rId27"/>
        <a:stretch>
          <a:fillRect/>
        </a:stretch>
      </xdr:blipFill>
      <xdr:spPr>
        <a:prstGeom prst="rect">
          <a:avLst/>
        </a:prstGeom>
        <a:noFill/>
      </xdr:spPr>
    </xdr:pic>
    <xdr:clientData fLocksWithSheet="0"/>
  </xdr:oneCellAnchor>
  <xdr:oneCellAnchor>
    <xdr:from>
      <xdr:col>0</xdr:col>
      <xdr:colOff>0</xdr:colOff>
      <xdr:row>31</xdr:row>
      <xdr:rowOff>0</xdr:rowOff>
    </xdr:from>
    <xdr:ext cx="161925" cy="161925"/>
    <xdr:pic>
      <xdr:nvPicPr>
        <xdr:cNvPr id="0" name="image26.png"/>
        <xdr:cNvPicPr preferRelativeResize="0"/>
      </xdr:nvPicPr>
      <xdr:blipFill>
        <a:blip cstate="print" r:embed="rId28"/>
        <a:stretch>
          <a:fillRect/>
        </a:stretch>
      </xdr:blipFill>
      <xdr:spPr>
        <a:prstGeom prst="rect">
          <a:avLst/>
        </a:prstGeom>
        <a:noFill/>
      </xdr:spPr>
    </xdr:pic>
    <xdr:clientData fLocksWithSheet="0"/>
  </xdr:oneCellAnchor>
  <xdr:oneCellAnchor>
    <xdr:from>
      <xdr:col>0</xdr:col>
      <xdr:colOff>0</xdr:colOff>
      <xdr:row>32</xdr:row>
      <xdr:rowOff>0</xdr:rowOff>
    </xdr:from>
    <xdr:ext cx="161925" cy="161925"/>
    <xdr:pic>
      <xdr:nvPicPr>
        <xdr:cNvPr id="0" name="image24.png"/>
        <xdr:cNvPicPr preferRelativeResize="0"/>
      </xdr:nvPicPr>
      <xdr:blipFill>
        <a:blip cstate="print" r:embed="rId29"/>
        <a:stretch>
          <a:fillRect/>
        </a:stretch>
      </xdr:blipFill>
      <xdr:spPr>
        <a:prstGeom prst="rect">
          <a:avLst/>
        </a:prstGeom>
        <a:noFill/>
      </xdr:spPr>
    </xdr:pic>
    <xdr:clientData fLocksWithSheet="0"/>
  </xdr:oneCellAnchor>
  <xdr:oneCellAnchor>
    <xdr:from>
      <xdr:col>0</xdr:col>
      <xdr:colOff>0</xdr:colOff>
      <xdr:row>33</xdr:row>
      <xdr:rowOff>0</xdr:rowOff>
    </xdr:from>
    <xdr:ext cx="161925" cy="161925"/>
    <xdr:pic>
      <xdr:nvPicPr>
        <xdr:cNvPr id="0" name="image36.png"/>
        <xdr:cNvPicPr preferRelativeResize="0"/>
      </xdr:nvPicPr>
      <xdr:blipFill>
        <a:blip cstate="print" r:embed="rId30"/>
        <a:stretch>
          <a:fillRect/>
        </a:stretch>
      </xdr:blipFill>
      <xdr:spPr>
        <a:prstGeom prst="rect">
          <a:avLst/>
        </a:prstGeom>
        <a:noFill/>
      </xdr:spPr>
    </xdr:pic>
    <xdr:clientData fLocksWithSheet="0"/>
  </xdr:oneCellAnchor>
  <xdr:oneCellAnchor>
    <xdr:from>
      <xdr:col>0</xdr:col>
      <xdr:colOff>0</xdr:colOff>
      <xdr:row>34</xdr:row>
      <xdr:rowOff>0</xdr:rowOff>
    </xdr:from>
    <xdr:ext cx="161925" cy="161925"/>
    <xdr:pic>
      <xdr:nvPicPr>
        <xdr:cNvPr id="0" name="image22.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35</xdr:row>
      <xdr:rowOff>0</xdr:rowOff>
    </xdr:from>
    <xdr:ext cx="161925" cy="161925"/>
    <xdr:pic>
      <xdr:nvPicPr>
        <xdr:cNvPr id="0" name="image30.png"/>
        <xdr:cNvPicPr preferRelativeResize="0"/>
      </xdr:nvPicPr>
      <xdr:blipFill>
        <a:blip cstate="print" r:embed="rId31"/>
        <a:stretch>
          <a:fillRect/>
        </a:stretch>
      </xdr:blipFill>
      <xdr:spPr>
        <a:prstGeom prst="rect">
          <a:avLst/>
        </a:prstGeom>
        <a:noFill/>
      </xdr:spPr>
    </xdr:pic>
    <xdr:clientData fLocksWithSheet="0"/>
  </xdr:oneCellAnchor>
  <xdr:oneCellAnchor>
    <xdr:from>
      <xdr:col>0</xdr:col>
      <xdr:colOff>0</xdr:colOff>
      <xdr:row>36</xdr:row>
      <xdr:rowOff>0</xdr:rowOff>
    </xdr:from>
    <xdr:ext cx="161925" cy="161925"/>
    <xdr:pic>
      <xdr:nvPicPr>
        <xdr:cNvPr id="0" name="image34.png"/>
        <xdr:cNvPicPr preferRelativeResize="0"/>
      </xdr:nvPicPr>
      <xdr:blipFill>
        <a:blip cstate="print" r:embed="rId32"/>
        <a:stretch>
          <a:fillRect/>
        </a:stretch>
      </xdr:blipFill>
      <xdr:spPr>
        <a:prstGeom prst="rect">
          <a:avLst/>
        </a:prstGeom>
        <a:noFill/>
      </xdr:spPr>
    </xdr:pic>
    <xdr:clientData fLocksWithSheet="0"/>
  </xdr:oneCellAnchor>
  <xdr:oneCellAnchor>
    <xdr:from>
      <xdr:col>0</xdr:col>
      <xdr:colOff>0</xdr:colOff>
      <xdr:row>37</xdr:row>
      <xdr:rowOff>0</xdr:rowOff>
    </xdr:from>
    <xdr:ext cx="161925" cy="161925"/>
    <xdr:pic>
      <xdr:nvPicPr>
        <xdr:cNvPr id="0" name="image29.png"/>
        <xdr:cNvPicPr preferRelativeResize="0"/>
      </xdr:nvPicPr>
      <xdr:blipFill>
        <a:blip cstate="print" r:embed="rId33"/>
        <a:stretch>
          <a:fillRect/>
        </a:stretch>
      </xdr:blipFill>
      <xdr:spPr>
        <a:prstGeom prst="rect">
          <a:avLst/>
        </a:prstGeom>
        <a:noFill/>
      </xdr:spPr>
    </xdr:pic>
    <xdr:clientData fLocksWithSheet="0"/>
  </xdr:oneCellAnchor>
  <xdr:oneCellAnchor>
    <xdr:from>
      <xdr:col>5</xdr:col>
      <xdr:colOff>0</xdr:colOff>
      <xdr:row>40</xdr:row>
      <xdr:rowOff>0</xdr:rowOff>
    </xdr:from>
    <xdr:ext cx="238125" cy="1619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40</xdr:row>
      <xdr:rowOff>0</xdr:rowOff>
    </xdr:from>
    <xdr:ext cx="238125" cy="1619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40</xdr:row>
      <xdr:rowOff>0</xdr:rowOff>
    </xdr:from>
    <xdr:ext cx="238125" cy="1619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40</xdr:row>
      <xdr:rowOff>0</xdr:rowOff>
    </xdr:from>
    <xdr:ext cx="238125" cy="1619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xdr:row>
      <xdr:rowOff>0</xdr:rowOff>
    </xdr:from>
    <xdr:ext cx="238125" cy="161925"/>
    <xdr:pic>
      <xdr:nvPicPr>
        <xdr:cNvPr id="0" name="image3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xdr:row>
      <xdr:rowOff>0</xdr:rowOff>
    </xdr:from>
    <xdr:ext cx="161925" cy="161925"/>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3</xdr:row>
      <xdr:rowOff>0</xdr:rowOff>
    </xdr:from>
    <xdr:ext cx="161925" cy="1619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4</xdr:row>
      <xdr:rowOff>0</xdr:rowOff>
    </xdr:from>
    <xdr:ext cx="161925" cy="161925"/>
    <xdr:pic>
      <xdr:nvPicPr>
        <xdr:cNvPr id="0" name="image2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xdr:row>
      <xdr:rowOff>0</xdr:rowOff>
    </xdr:from>
    <xdr:ext cx="161925" cy="161925"/>
    <xdr:pic>
      <xdr:nvPicPr>
        <xdr:cNvPr id="0" name="image15.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xdr:row>
      <xdr:rowOff>0</xdr:rowOff>
    </xdr:from>
    <xdr:ext cx="161925" cy="161925"/>
    <xdr:pic>
      <xdr:nvPicPr>
        <xdr:cNvPr id="0" name="image13.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7</xdr:row>
      <xdr:rowOff>0</xdr:rowOff>
    </xdr:from>
    <xdr:ext cx="161925" cy="161925"/>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8</xdr:row>
      <xdr:rowOff>0</xdr:rowOff>
    </xdr:from>
    <xdr:ext cx="161925" cy="161925"/>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9</xdr:row>
      <xdr:rowOff>0</xdr:rowOff>
    </xdr:from>
    <xdr:ext cx="161925" cy="161925"/>
    <xdr:pic>
      <xdr:nvPicPr>
        <xdr:cNvPr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0</xdr:colOff>
      <xdr:row>12</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12</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12</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12</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12</xdr:row>
      <xdr:rowOff>0</xdr:rowOff>
    </xdr:from>
    <xdr:ext cx="238125" cy="161925"/>
    <xdr:pic>
      <xdr:nvPicPr>
        <xdr:cNvPr id="0" name="image3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13</xdr:row>
      <xdr:rowOff>0</xdr:rowOff>
    </xdr:from>
    <xdr:ext cx="161925" cy="161925"/>
    <xdr:pic>
      <xdr:nvPicPr>
        <xdr:cNvPr id="0" name="image32.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14</xdr:row>
      <xdr:rowOff>0</xdr:rowOff>
    </xdr:from>
    <xdr:ext cx="161925" cy="161925"/>
    <xdr:pic>
      <xdr:nvPicPr>
        <xdr:cNvPr id="0" name="image31.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15</xdr:row>
      <xdr:rowOff>0</xdr:rowOff>
    </xdr:from>
    <xdr:ext cx="161925" cy="161925"/>
    <xdr:pic>
      <xdr:nvPicPr>
        <xdr:cNvPr id="0" name="image26.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16</xdr:row>
      <xdr:rowOff>0</xdr:rowOff>
    </xdr:from>
    <xdr:ext cx="161925" cy="161925"/>
    <xdr:pic>
      <xdr:nvPicPr>
        <xdr:cNvPr id="0" name="image24.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17</xdr:row>
      <xdr:rowOff>0</xdr:rowOff>
    </xdr:from>
    <xdr:ext cx="161925" cy="161925"/>
    <xdr:pic>
      <xdr:nvPicPr>
        <xdr:cNvPr id="0" name="image36.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18</xdr:row>
      <xdr:rowOff>0</xdr:rowOff>
    </xdr:from>
    <xdr:ext cx="161925" cy="161925"/>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19</xdr:row>
      <xdr:rowOff>0</xdr:rowOff>
    </xdr:from>
    <xdr:ext cx="161925" cy="161925"/>
    <xdr:pic>
      <xdr:nvPicPr>
        <xdr:cNvPr id="0" name="image30.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20</xdr:row>
      <xdr:rowOff>0</xdr:rowOff>
    </xdr:from>
    <xdr:ext cx="161925" cy="161925"/>
    <xdr:pic>
      <xdr:nvPicPr>
        <xdr:cNvPr id="0" name="image34.png"/>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0</xdr:colOff>
      <xdr:row>23</xdr:row>
      <xdr:rowOff>0</xdr:rowOff>
    </xdr:from>
    <xdr:ext cx="2381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23</xdr:row>
      <xdr:rowOff>0</xdr:rowOff>
    </xdr:from>
    <xdr:ext cx="2381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23</xdr:row>
      <xdr:rowOff>0</xdr:rowOff>
    </xdr:from>
    <xdr:ext cx="238125" cy="1619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23</xdr:row>
      <xdr:rowOff>0</xdr:rowOff>
    </xdr:from>
    <xdr:ext cx="238125" cy="161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23</xdr:row>
      <xdr:rowOff>0</xdr:rowOff>
    </xdr:from>
    <xdr:ext cx="238125" cy="161925"/>
    <xdr:pic>
      <xdr:nvPicPr>
        <xdr:cNvPr id="0" name="image3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24</xdr:row>
      <xdr:rowOff>0</xdr:rowOff>
    </xdr:from>
    <xdr:ext cx="161925" cy="161925"/>
    <xdr:pic>
      <xdr:nvPicPr>
        <xdr:cNvPr id="0" name="image10.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25</xdr:row>
      <xdr:rowOff>0</xdr:rowOff>
    </xdr:from>
    <xdr:ext cx="161925" cy="161925"/>
    <xdr:pic>
      <xdr:nvPicPr>
        <xdr:cNvPr id="0" name="image2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26</xdr:row>
      <xdr:rowOff>0</xdr:rowOff>
    </xdr:from>
    <xdr:ext cx="161925" cy="161925"/>
    <xdr:pic>
      <xdr:nvPicPr>
        <xdr:cNvPr id="0" name="image27.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27</xdr:row>
      <xdr:rowOff>0</xdr:rowOff>
    </xdr:from>
    <xdr:ext cx="161925" cy="161925"/>
    <xdr:pic>
      <xdr:nvPicPr>
        <xdr:cNvPr id="0" name="image2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28</xdr:row>
      <xdr:rowOff>0</xdr:rowOff>
    </xdr:from>
    <xdr:ext cx="161925" cy="161925"/>
    <xdr:pic>
      <xdr:nvPicPr>
        <xdr:cNvPr id="0" name="image2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29</xdr:row>
      <xdr:rowOff>0</xdr:rowOff>
    </xdr:from>
    <xdr:ext cx="161925" cy="161925"/>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30</xdr:row>
      <xdr:rowOff>0</xdr:rowOff>
    </xdr:from>
    <xdr:ext cx="161925" cy="161925"/>
    <xdr:pic>
      <xdr:nvPicPr>
        <xdr:cNvPr id="0" name="image2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31</xdr:row>
      <xdr:rowOff>0</xdr:rowOff>
    </xdr:from>
    <xdr:ext cx="161925" cy="161925"/>
    <xdr:pic>
      <xdr:nvPicPr>
        <xdr:cNvPr id="0" name="image28.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M:\Misc%20Docs\Travian\Travian%20travel%20time.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op"/>
      <sheetName val="Attacking Time"/>
      <sheetName val="Data"/>
    </sheetNames>
    <sheetDataSet>
      <sheetData sheetId="0" refreshError="1"/>
      <sheetData sheetId="1"/>
      <sheetData sheetId="2"/>
    </sheetDataSet>
  </externalBook>
</externalLink>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1.travian.us/build.php?newdid=186492&amp;gid=24" TargetMode="External"/><Relationship Id="rId42" Type="http://schemas.openxmlformats.org/officeDocument/2006/relationships/hyperlink" Target="http://s1.travian.us/dorf1.php?newdid=79604" TargetMode="External"/><Relationship Id="rId41" Type="http://schemas.openxmlformats.org/officeDocument/2006/relationships/hyperlink" Target="http://s1.travian.us/dorf1.php?newdid=79604" TargetMode="External"/><Relationship Id="rId44" Type="http://schemas.openxmlformats.org/officeDocument/2006/relationships/hyperlink" Target="http://s1.travian.us/dorf1.php?newdid=79604" TargetMode="External"/><Relationship Id="rId43" Type="http://schemas.openxmlformats.org/officeDocument/2006/relationships/hyperlink" Target="http://s1.travian.us/build.php?gid=17&amp;z=301697" TargetMode="External"/><Relationship Id="rId46" Type="http://schemas.openxmlformats.org/officeDocument/2006/relationships/hyperlink" Target="http://s1.travian.us/karte.php?d=297693&amp;c=69" TargetMode="External"/><Relationship Id="rId45" Type="http://schemas.openxmlformats.org/officeDocument/2006/relationships/hyperlink" Target="http://s1.travian.us/build.php?newdid=79604&amp;gid=24" TargetMode="External"/><Relationship Id="rId107" Type="http://schemas.openxmlformats.org/officeDocument/2006/relationships/hyperlink" Target="http://s1.travian.us/karte.php?d=291278&amp;c=b2" TargetMode="External"/><Relationship Id="rId106" Type="http://schemas.openxmlformats.org/officeDocument/2006/relationships/hyperlink" Target="http://s1.travian.us/karte.php?d=303303&amp;c=b7" TargetMode="External"/><Relationship Id="rId105" Type="http://schemas.openxmlformats.org/officeDocument/2006/relationships/hyperlink" Target="http://s1.travian.us/karte.php?d=296893&amp;c=1d" TargetMode="External"/><Relationship Id="rId104" Type="http://schemas.openxmlformats.org/officeDocument/2006/relationships/hyperlink" Target="http://s1.travian.us/karte.php?d=297701&amp;c=51" TargetMode="External"/><Relationship Id="rId108" Type="http://schemas.openxmlformats.org/officeDocument/2006/relationships/drawing" Target="../drawings/drawing12.xml"/><Relationship Id="rId48" Type="http://schemas.openxmlformats.org/officeDocument/2006/relationships/hyperlink" Target="http://s1.travian.us/dorf1.php?newdid=180802" TargetMode="External"/><Relationship Id="rId47" Type="http://schemas.openxmlformats.org/officeDocument/2006/relationships/hyperlink" Target="http://s1.travian.us/dorf1.php?newdid=180802" TargetMode="External"/><Relationship Id="rId49" Type="http://schemas.openxmlformats.org/officeDocument/2006/relationships/hyperlink" Target="http://s1.travian.us/build.php?gid=17&amp;z=300898" TargetMode="External"/><Relationship Id="rId103" Type="http://schemas.openxmlformats.org/officeDocument/2006/relationships/hyperlink" Target="http://s1.travian.us/karte.php?d=293696&amp;c=63" TargetMode="External"/><Relationship Id="rId102" Type="http://schemas.openxmlformats.org/officeDocument/2006/relationships/hyperlink" Target="http://s1.travian.us/karte.php?d=298493&amp;c=a3" TargetMode="External"/><Relationship Id="rId101" Type="http://schemas.openxmlformats.org/officeDocument/2006/relationships/hyperlink" Target="http://s1.travian.us/karte.php?d=304910&amp;c=b1" TargetMode="External"/><Relationship Id="rId100" Type="http://schemas.openxmlformats.org/officeDocument/2006/relationships/hyperlink" Target="http://s1.travian.us/karte.php?d=303305&amp;c=5a" TargetMode="External"/><Relationship Id="rId31" Type="http://schemas.openxmlformats.org/officeDocument/2006/relationships/hyperlink" Target="http://s1.travian.us/karte.php?d=298494&amp;c=dd" TargetMode="External"/><Relationship Id="rId30" Type="http://schemas.openxmlformats.org/officeDocument/2006/relationships/hyperlink" Target="http://s1.travian.us/dorf1.php?newdid=79265" TargetMode="External"/><Relationship Id="rId33" Type="http://schemas.openxmlformats.org/officeDocument/2006/relationships/hyperlink" Target="http://s1.travian.us/dorf1.php?newdid=79956" TargetMode="External"/><Relationship Id="rId32" Type="http://schemas.openxmlformats.org/officeDocument/2006/relationships/hyperlink" Target="http://s1.travian.us/dorf1.php?newdid=79956" TargetMode="External"/><Relationship Id="rId35" Type="http://schemas.openxmlformats.org/officeDocument/2006/relationships/hyperlink" Target="http://s1.travian.us/dorf1.php?newdid=79956" TargetMode="External"/><Relationship Id="rId34" Type="http://schemas.openxmlformats.org/officeDocument/2006/relationships/hyperlink" Target="http://s1.travian.us/build.php?gid=17&amp;z=291283" TargetMode="External"/><Relationship Id="rId37" Type="http://schemas.openxmlformats.org/officeDocument/2006/relationships/hyperlink" Target="http://s1.travian.us/dorf1.php?newdid=186492" TargetMode="External"/><Relationship Id="rId36" Type="http://schemas.openxmlformats.org/officeDocument/2006/relationships/hyperlink" Target="http://s1.travian.us/dorf1.php?newdid=186492" TargetMode="External"/><Relationship Id="rId39" Type="http://schemas.openxmlformats.org/officeDocument/2006/relationships/hyperlink" Target="http://s1.travian.us/dorf1.php?newdid=186492" TargetMode="External"/><Relationship Id="rId38" Type="http://schemas.openxmlformats.org/officeDocument/2006/relationships/hyperlink" Target="http://s1.travian.us/build.php?gid=17&amp;z=302497" TargetMode="External"/><Relationship Id="rId20" Type="http://schemas.openxmlformats.org/officeDocument/2006/relationships/hyperlink" Target="http://s1.travian.us/dorf1.php?newdid=170508" TargetMode="External"/><Relationship Id="rId22" Type="http://schemas.openxmlformats.org/officeDocument/2006/relationships/hyperlink" Target="http://s1.travian.us/dorf1.php?newdid=170508" TargetMode="External"/><Relationship Id="rId21" Type="http://schemas.openxmlformats.org/officeDocument/2006/relationships/hyperlink" Target="http://s1.travian.us/build.php?gid=17&amp;z=296892" TargetMode="External"/><Relationship Id="rId24" Type="http://schemas.openxmlformats.org/officeDocument/2006/relationships/hyperlink" Target="http://s1.travian.us/dorf1.php?newdid=164480" TargetMode="External"/><Relationship Id="rId23" Type="http://schemas.openxmlformats.org/officeDocument/2006/relationships/hyperlink" Target="http://s1.travian.us/dorf1.php?newdid=164480" TargetMode="External"/><Relationship Id="rId26" Type="http://schemas.openxmlformats.org/officeDocument/2006/relationships/hyperlink" Target="http://s1.travian.us/dorf1.php?newdid=164480" TargetMode="External"/><Relationship Id="rId25" Type="http://schemas.openxmlformats.org/officeDocument/2006/relationships/hyperlink" Target="http://s1.travian.us/build.php?gid=17&amp;z=298492" TargetMode="External"/><Relationship Id="rId28" Type="http://schemas.openxmlformats.org/officeDocument/2006/relationships/hyperlink" Target="http://s1.travian.us/dorf1.php?newdid=79265" TargetMode="External"/><Relationship Id="rId27" Type="http://schemas.openxmlformats.org/officeDocument/2006/relationships/hyperlink" Target="http://s1.travian.us/dorf1.php?newdid=79265" TargetMode="External"/><Relationship Id="rId29" Type="http://schemas.openxmlformats.org/officeDocument/2006/relationships/hyperlink" Target="http://s1.travian.us/build.php?gid=17&amp;z=292084" TargetMode="External"/><Relationship Id="rId95" Type="http://schemas.openxmlformats.org/officeDocument/2006/relationships/hyperlink" Target="http://s1.travian.us/karte.php?d=296892&amp;c=6a" TargetMode="External"/><Relationship Id="rId94" Type="http://schemas.openxmlformats.org/officeDocument/2006/relationships/hyperlink" Target="http://s1.travian.us/karte.php?d=301697&amp;c=6a" TargetMode="External"/><Relationship Id="rId97" Type="http://schemas.openxmlformats.org/officeDocument/2006/relationships/hyperlink" Target="http://s1.travian.us/karte.php?d=302497&amp;c=21" TargetMode="External"/><Relationship Id="rId96" Type="http://schemas.openxmlformats.org/officeDocument/2006/relationships/hyperlink" Target="http://s1.travian.us/karte.php?d=300898&amp;c=f6" TargetMode="External"/><Relationship Id="rId11" Type="http://schemas.openxmlformats.org/officeDocument/2006/relationships/hyperlink" Target="http://s1.travian.us/dorf1.php?newdid=158372" TargetMode="External"/><Relationship Id="rId99" Type="http://schemas.openxmlformats.org/officeDocument/2006/relationships/hyperlink" Target="http://s1.travian.us/karte.php?d=298492&amp;c=f4" TargetMode="External"/><Relationship Id="rId10" Type="http://schemas.openxmlformats.org/officeDocument/2006/relationships/hyperlink" Target="http://s1.travian.us/dorf1.php?newdid=158372" TargetMode="External"/><Relationship Id="rId98" Type="http://schemas.openxmlformats.org/officeDocument/2006/relationships/hyperlink" Target="http://s1.travian.us/karte.php?d=299304&amp;c=38" TargetMode="External"/><Relationship Id="rId13" Type="http://schemas.openxmlformats.org/officeDocument/2006/relationships/hyperlink" Target="http://s1.travian.us/dorf1.php?newdid=158372" TargetMode="External"/><Relationship Id="rId12" Type="http://schemas.openxmlformats.org/officeDocument/2006/relationships/hyperlink" Target="http://s1.travian.us/build.php?gid=17&amp;z=297692" TargetMode="External"/><Relationship Id="rId91" Type="http://schemas.openxmlformats.org/officeDocument/2006/relationships/hyperlink" Target="http://s1.travian.us/dorf1.php?newdid=230726" TargetMode="External"/><Relationship Id="rId90" Type="http://schemas.openxmlformats.org/officeDocument/2006/relationships/hyperlink" Target="http://s1.travian.us/dorf1.php?newdid=229675" TargetMode="External"/><Relationship Id="rId93" Type="http://schemas.openxmlformats.org/officeDocument/2006/relationships/hyperlink" Target="http://s1.travian.us/dorf1.php?newdid=230726" TargetMode="External"/><Relationship Id="rId92" Type="http://schemas.openxmlformats.org/officeDocument/2006/relationships/hyperlink" Target="http://s1.travian.us/build.php?gid=17&amp;z=291278" TargetMode="External"/><Relationship Id="rId15" Type="http://schemas.openxmlformats.org/officeDocument/2006/relationships/hyperlink" Target="http://s1.travian.us/dorf1.php?newdid=135169" TargetMode="External"/><Relationship Id="rId14" Type="http://schemas.openxmlformats.org/officeDocument/2006/relationships/hyperlink" Target="http://s1.travian.us/dorf1.php?newdid=135169" TargetMode="External"/><Relationship Id="rId17" Type="http://schemas.openxmlformats.org/officeDocument/2006/relationships/hyperlink" Target="http://s1.travian.us/dorf1.php?newdid=135169" TargetMode="External"/><Relationship Id="rId16" Type="http://schemas.openxmlformats.org/officeDocument/2006/relationships/hyperlink" Target="http://s1.travian.us/build.php?gid=17&amp;z=297693" TargetMode="External"/><Relationship Id="rId19" Type="http://schemas.openxmlformats.org/officeDocument/2006/relationships/hyperlink" Target="http://s1.travian.us/dorf1.php?newdid=170508" TargetMode="External"/><Relationship Id="rId18" Type="http://schemas.openxmlformats.org/officeDocument/2006/relationships/hyperlink" Target="http://s1.travian.us/karte.php?d=296891&amp;c=80" TargetMode="External"/><Relationship Id="rId84" Type="http://schemas.openxmlformats.org/officeDocument/2006/relationships/hyperlink" Target="http://s1.travian.us/dorf1.php?newdid=82508" TargetMode="External"/><Relationship Id="rId83" Type="http://schemas.openxmlformats.org/officeDocument/2006/relationships/hyperlink" Target="http://s1.travian.us/dorf1.php?newdid=170306" TargetMode="External"/><Relationship Id="rId86" Type="http://schemas.openxmlformats.org/officeDocument/2006/relationships/hyperlink" Target="http://s1.travian.us/dorf1.php?newdid=82508" TargetMode="External"/><Relationship Id="rId85" Type="http://schemas.openxmlformats.org/officeDocument/2006/relationships/hyperlink" Target="http://s1.travian.us/build.php?gid=17&amp;z=297701" TargetMode="External"/><Relationship Id="rId88" Type="http://schemas.openxmlformats.org/officeDocument/2006/relationships/hyperlink" Target="http://s1.travian.us/dorf1.php?newdid=229675" TargetMode="External"/><Relationship Id="rId87" Type="http://schemas.openxmlformats.org/officeDocument/2006/relationships/hyperlink" Target="http://s1.travian.us/karte.php?d=292084&amp;c=af" TargetMode="External"/><Relationship Id="rId89" Type="http://schemas.openxmlformats.org/officeDocument/2006/relationships/hyperlink" Target="http://s1.travian.us/build.php?gid=17&amp;z=303303" TargetMode="External"/><Relationship Id="rId80" Type="http://schemas.openxmlformats.org/officeDocument/2006/relationships/hyperlink" Target="http://s1.travian.us/dorf1.php?newdid=170306" TargetMode="External"/><Relationship Id="rId82" Type="http://schemas.openxmlformats.org/officeDocument/2006/relationships/hyperlink" Target="http://s1.travian.us/build.php?gid=17&amp;z=304910" TargetMode="External"/><Relationship Id="rId81" Type="http://schemas.openxmlformats.org/officeDocument/2006/relationships/hyperlink" Target="http://s1.travian.us/dorf1.php?newdid=170306" TargetMode="External"/><Relationship Id="rId1" Type="http://schemas.openxmlformats.org/officeDocument/2006/relationships/hyperlink" Target="http://s1.travian.us/dorf1.php?newdid=118030" TargetMode="External"/><Relationship Id="rId2" Type="http://schemas.openxmlformats.org/officeDocument/2006/relationships/hyperlink" Target="http://s1.travian.us/dorf1.php?newdid=118030" TargetMode="External"/><Relationship Id="rId3" Type="http://schemas.openxmlformats.org/officeDocument/2006/relationships/hyperlink" Target="http://s1.travian.us/build.php?gid=17&amp;z=298494" TargetMode="External"/><Relationship Id="rId4" Type="http://schemas.openxmlformats.org/officeDocument/2006/relationships/hyperlink" Target="http://s1.travian.us/dorf1.php?newdid=118030" TargetMode="External"/><Relationship Id="rId9" Type="http://schemas.openxmlformats.org/officeDocument/2006/relationships/hyperlink" Target="http://s1.travian.us/dorf1.php?newdid=143899" TargetMode="External"/><Relationship Id="rId5" Type="http://schemas.openxmlformats.org/officeDocument/2006/relationships/hyperlink" Target="http://s1.travian.us/karte.php?d=297692&amp;c=1d" TargetMode="External"/><Relationship Id="rId6" Type="http://schemas.openxmlformats.org/officeDocument/2006/relationships/hyperlink" Target="http://s1.travian.us/dorf1.php?newdid=143899" TargetMode="External"/><Relationship Id="rId7" Type="http://schemas.openxmlformats.org/officeDocument/2006/relationships/hyperlink" Target="http://s1.travian.us/dorf1.php?newdid=143899" TargetMode="External"/><Relationship Id="rId8" Type="http://schemas.openxmlformats.org/officeDocument/2006/relationships/hyperlink" Target="http://s1.travian.us/build.php?gid=17&amp;z=296891" TargetMode="External"/><Relationship Id="rId73" Type="http://schemas.openxmlformats.org/officeDocument/2006/relationships/hyperlink" Target="http://s1.travian.us/build.php?gid=17&amp;z=298493" TargetMode="External"/><Relationship Id="rId72" Type="http://schemas.openxmlformats.org/officeDocument/2006/relationships/hyperlink" Target="http://s1.travian.us/dorf1.php?newdid=220805" TargetMode="External"/><Relationship Id="rId75" Type="http://schemas.openxmlformats.org/officeDocument/2006/relationships/hyperlink" Target="http://s1.travian.us/karte.php?d=298505&amp;c=66" TargetMode="External"/><Relationship Id="rId74" Type="http://schemas.openxmlformats.org/officeDocument/2006/relationships/hyperlink" Target="http://s1.travian.us/dorf1.php?newdid=220805" TargetMode="External"/><Relationship Id="rId77" Type="http://schemas.openxmlformats.org/officeDocument/2006/relationships/hyperlink" Target="http://s1.travian.us/dorf1.php?newdid=224887" TargetMode="External"/><Relationship Id="rId76" Type="http://schemas.openxmlformats.org/officeDocument/2006/relationships/hyperlink" Target="http://s1.travian.us/dorf1.php?newdid=224887" TargetMode="External"/><Relationship Id="rId79" Type="http://schemas.openxmlformats.org/officeDocument/2006/relationships/hyperlink" Target="http://s1.travian.us/dorf1.php?newdid=224887" TargetMode="External"/><Relationship Id="rId78" Type="http://schemas.openxmlformats.org/officeDocument/2006/relationships/hyperlink" Target="http://s1.travian.us/build.php?gid=17&amp;z=296893" TargetMode="External"/><Relationship Id="rId71" Type="http://schemas.openxmlformats.org/officeDocument/2006/relationships/hyperlink" Target="http://s1.travian.us/dorf1.php?newdid=220805" TargetMode="External"/><Relationship Id="rId70" Type="http://schemas.openxmlformats.org/officeDocument/2006/relationships/hyperlink" Target="http://s1.travian.us/build.php?newdid=83740&amp;gid=24" TargetMode="External"/><Relationship Id="rId62" Type="http://schemas.openxmlformats.org/officeDocument/2006/relationships/hyperlink" Target="http://s1.travian.us/dorf1.php?newdid=171842" TargetMode="External"/><Relationship Id="rId61" Type="http://schemas.openxmlformats.org/officeDocument/2006/relationships/hyperlink" Target="http://s1.travian.us/karte.php?d=291283&amp;c=21" TargetMode="External"/><Relationship Id="rId64" Type="http://schemas.openxmlformats.org/officeDocument/2006/relationships/hyperlink" Target="http://s1.travian.us/build.php?gid=17&amp;z=299304" TargetMode="External"/><Relationship Id="rId63" Type="http://schemas.openxmlformats.org/officeDocument/2006/relationships/hyperlink" Target="http://s1.travian.us/dorf1.php?newdid=171842" TargetMode="External"/><Relationship Id="rId66" Type="http://schemas.openxmlformats.org/officeDocument/2006/relationships/hyperlink" Target="http://s1.travian.us/dorf1.php?newdid=83740" TargetMode="External"/><Relationship Id="rId65" Type="http://schemas.openxmlformats.org/officeDocument/2006/relationships/hyperlink" Target="http://s1.travian.us/dorf1.php?newdid=171842" TargetMode="External"/><Relationship Id="rId68" Type="http://schemas.openxmlformats.org/officeDocument/2006/relationships/hyperlink" Target="http://s1.travian.us/build.php?gid=17&amp;z=298505" TargetMode="External"/><Relationship Id="rId67" Type="http://schemas.openxmlformats.org/officeDocument/2006/relationships/hyperlink" Target="http://s1.travian.us/dorf1.php?newdid=83740" TargetMode="External"/><Relationship Id="rId60" Type="http://schemas.openxmlformats.org/officeDocument/2006/relationships/hyperlink" Target="http://s1.travian.us/dorf1.php?newdid=192224" TargetMode="External"/><Relationship Id="rId69" Type="http://schemas.openxmlformats.org/officeDocument/2006/relationships/hyperlink" Target="http://s1.travian.us/dorf1.php?newdid=83740" TargetMode="External"/><Relationship Id="rId51" Type="http://schemas.openxmlformats.org/officeDocument/2006/relationships/hyperlink" Target="http://s1.travian.us/build.php?newdid=180802&amp;gid=24" TargetMode="External"/><Relationship Id="rId50" Type="http://schemas.openxmlformats.org/officeDocument/2006/relationships/hyperlink" Target="http://s1.travian.us/dorf1.php?newdid=180802" TargetMode="External"/><Relationship Id="rId53" Type="http://schemas.openxmlformats.org/officeDocument/2006/relationships/hyperlink" Target="http://s1.travian.us/dorf1.php?newdid=175512" TargetMode="External"/><Relationship Id="rId52" Type="http://schemas.openxmlformats.org/officeDocument/2006/relationships/hyperlink" Target="http://s1.travian.us/dorf1.php?newdid=175512" TargetMode="External"/><Relationship Id="rId55" Type="http://schemas.openxmlformats.org/officeDocument/2006/relationships/hyperlink" Target="http://s1.travian.us/dorf1.php?newdid=175512" TargetMode="External"/><Relationship Id="rId54" Type="http://schemas.openxmlformats.org/officeDocument/2006/relationships/hyperlink" Target="http://s1.travian.us/build.php?gid=17&amp;z=303305" TargetMode="External"/><Relationship Id="rId57" Type="http://schemas.openxmlformats.org/officeDocument/2006/relationships/hyperlink" Target="http://s1.travian.us/dorf1.php?newdid=192224" TargetMode="External"/><Relationship Id="rId56" Type="http://schemas.openxmlformats.org/officeDocument/2006/relationships/hyperlink" Target="http://s1.travian.us/build.php?newdid=175512&amp;gid=24" TargetMode="External"/><Relationship Id="rId59" Type="http://schemas.openxmlformats.org/officeDocument/2006/relationships/hyperlink" Target="http://s1.travian.us/build.php?gid=17&amp;z=293696" TargetMode="External"/><Relationship Id="rId58" Type="http://schemas.openxmlformats.org/officeDocument/2006/relationships/hyperlink" Target="http://s1.travian.us/dorf1.php?newdid=192224" TargetMode="External"/></Relationships>
</file>

<file path=xl/worksheets/_rels/sheet13.xml.rels><?xml version="1.0" encoding="UTF-8" standalone="yes"?><Relationships xmlns="http://schemas.openxmlformats.org/package/2006/relationships"><Relationship Id="rId31" Type="http://schemas.openxmlformats.org/officeDocument/2006/relationships/hyperlink" Target="http://s1.travian.us/build.php?&amp;gid=35" TargetMode="External"/><Relationship Id="rId30" Type="http://schemas.openxmlformats.org/officeDocument/2006/relationships/hyperlink" Target="http://s1.travian.us/build.php?&amp;gid=34" TargetMode="External"/><Relationship Id="rId33" Type="http://schemas.openxmlformats.org/officeDocument/2006/relationships/hyperlink" Target="http://s1.travian.us/build.php?&amp;gid=38" TargetMode="External"/><Relationship Id="rId32" Type="http://schemas.openxmlformats.org/officeDocument/2006/relationships/hyperlink" Target="http://s1.travian.us/build.php?&amp;gid=37" TargetMode="External"/><Relationship Id="rId35" Type="http://schemas.openxmlformats.org/officeDocument/2006/relationships/drawing" Target="../drawings/drawing13.xml"/><Relationship Id="rId34" Type="http://schemas.openxmlformats.org/officeDocument/2006/relationships/hyperlink" Target="http://s1.travian.us/build.php?&amp;gid=39" TargetMode="External"/><Relationship Id="rId20" Type="http://schemas.openxmlformats.org/officeDocument/2006/relationships/hyperlink" Target="http://s1.travian.us/build.php?&amp;gid=20" TargetMode="External"/><Relationship Id="rId22" Type="http://schemas.openxmlformats.org/officeDocument/2006/relationships/hyperlink" Target="http://s1.travian.us/build.php?&amp;gid=22" TargetMode="External"/><Relationship Id="rId21" Type="http://schemas.openxmlformats.org/officeDocument/2006/relationships/hyperlink" Target="http://s1.travian.us/build.php?&amp;gid=21" TargetMode="External"/><Relationship Id="rId24" Type="http://schemas.openxmlformats.org/officeDocument/2006/relationships/hyperlink" Target="http://s1.travian.us/build.php?&amp;gid=24" TargetMode="External"/><Relationship Id="rId23" Type="http://schemas.openxmlformats.org/officeDocument/2006/relationships/hyperlink" Target="http://s1.travian.us/build.php?&amp;gid=23" TargetMode="External"/><Relationship Id="rId26" Type="http://schemas.openxmlformats.org/officeDocument/2006/relationships/hyperlink" Target="http://s1.travian.us/build.php?&amp;gid=26" TargetMode="External"/><Relationship Id="rId25" Type="http://schemas.openxmlformats.org/officeDocument/2006/relationships/hyperlink" Target="http://s1.travian.us/build.php?&amp;gid=25" TargetMode="External"/><Relationship Id="rId28" Type="http://schemas.openxmlformats.org/officeDocument/2006/relationships/hyperlink" Target="http://s1.travian.us/build.php?&amp;gid=28" TargetMode="External"/><Relationship Id="rId27" Type="http://schemas.openxmlformats.org/officeDocument/2006/relationships/hyperlink" Target="http://s1.travian.us/build.php?&amp;gid=27" TargetMode="External"/><Relationship Id="rId29" Type="http://schemas.openxmlformats.org/officeDocument/2006/relationships/hyperlink" Target="http://s1.travian.us/build.php?&amp;gid=32" TargetMode="External"/><Relationship Id="rId11" Type="http://schemas.openxmlformats.org/officeDocument/2006/relationships/hyperlink" Target="http://s1.travian.us/build.php?&amp;gid=11" TargetMode="External"/><Relationship Id="rId10" Type="http://schemas.openxmlformats.org/officeDocument/2006/relationships/hyperlink" Target="http://s1.travian.us/build.php?&amp;gid=10" TargetMode="External"/><Relationship Id="rId13" Type="http://schemas.openxmlformats.org/officeDocument/2006/relationships/hyperlink" Target="http://s1.travian.us/build.php?&amp;gid=13" TargetMode="External"/><Relationship Id="rId12" Type="http://schemas.openxmlformats.org/officeDocument/2006/relationships/hyperlink" Target="http://s1.travian.us/build.php?&amp;gid=12" TargetMode="External"/><Relationship Id="rId15" Type="http://schemas.openxmlformats.org/officeDocument/2006/relationships/hyperlink" Target="http://s1.travian.us/build.php?&amp;gid=15" TargetMode="External"/><Relationship Id="rId14" Type="http://schemas.openxmlformats.org/officeDocument/2006/relationships/hyperlink" Target="http://s1.travian.us/build.php?&amp;gid=14" TargetMode="External"/><Relationship Id="rId17" Type="http://schemas.openxmlformats.org/officeDocument/2006/relationships/hyperlink" Target="http://s1.travian.us/build.php?&amp;gid=17" TargetMode="External"/><Relationship Id="rId16" Type="http://schemas.openxmlformats.org/officeDocument/2006/relationships/hyperlink" Target="http://s1.travian.us/build.php?&amp;gid=16" TargetMode="External"/><Relationship Id="rId19" Type="http://schemas.openxmlformats.org/officeDocument/2006/relationships/hyperlink" Target="http://s1.travian.us/build.php?&amp;gid=19" TargetMode="External"/><Relationship Id="rId18" Type="http://schemas.openxmlformats.org/officeDocument/2006/relationships/hyperlink" Target="http://s1.travian.us/build.php?&amp;gid=18" TargetMode="External"/><Relationship Id="rId1" Type="http://schemas.openxmlformats.org/officeDocument/2006/relationships/hyperlink" Target="http://s1.travian.us/build.php?&amp;gid=1" TargetMode="External"/><Relationship Id="rId2" Type="http://schemas.openxmlformats.org/officeDocument/2006/relationships/hyperlink" Target="http://s1.travian.us/build.php?&amp;gid=2" TargetMode="External"/><Relationship Id="rId3" Type="http://schemas.openxmlformats.org/officeDocument/2006/relationships/hyperlink" Target="http://s1.travian.us/build.php?&amp;gid=3" TargetMode="External"/><Relationship Id="rId4" Type="http://schemas.openxmlformats.org/officeDocument/2006/relationships/hyperlink" Target="http://s1.travian.us/build.php?&amp;gid=4" TargetMode="External"/><Relationship Id="rId9" Type="http://schemas.openxmlformats.org/officeDocument/2006/relationships/hyperlink" Target="http://s1.travian.us/build.php?&amp;gid=9" TargetMode="External"/><Relationship Id="rId5" Type="http://schemas.openxmlformats.org/officeDocument/2006/relationships/hyperlink" Target="http://s1.travian.us/build.php?&amp;gid=5" TargetMode="External"/><Relationship Id="rId6" Type="http://schemas.openxmlformats.org/officeDocument/2006/relationships/hyperlink" Target="http://s1.travian.us/build.php?&amp;gid=6" TargetMode="External"/><Relationship Id="rId7" Type="http://schemas.openxmlformats.org/officeDocument/2006/relationships/hyperlink" Target="http://s1.travian.us/build.php?&amp;gid=7" TargetMode="External"/><Relationship Id="rId8" Type="http://schemas.openxmlformats.org/officeDocument/2006/relationships/hyperlink" Target="http://s1.travian.us/build.php?&amp;gid=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help.travian.us/?type=faq&amp;tid=25" TargetMode="External"/><Relationship Id="rId22" Type="http://schemas.openxmlformats.org/officeDocument/2006/relationships/hyperlink" Target="http://help.travian.us/?type=faq&amp;tid=27" TargetMode="External"/><Relationship Id="rId21" Type="http://schemas.openxmlformats.org/officeDocument/2006/relationships/hyperlink" Target="http://help.travian.us/?type=faq&amp;tid=26" TargetMode="External"/><Relationship Id="rId24" Type="http://schemas.openxmlformats.org/officeDocument/2006/relationships/hyperlink" Target="http://help.travian.us/?type=faq&amp;tid=29" TargetMode="External"/><Relationship Id="rId23" Type="http://schemas.openxmlformats.org/officeDocument/2006/relationships/hyperlink" Target="http://help.travian.us/?type=faq&amp;tid=28" TargetMode="External"/><Relationship Id="rId1" Type="http://schemas.openxmlformats.org/officeDocument/2006/relationships/hyperlink" Target="http://help.travian.us/?type=faq&amp;tid=2" TargetMode="External"/><Relationship Id="rId2" Type="http://schemas.openxmlformats.org/officeDocument/2006/relationships/hyperlink" Target="http://help.travian.us/?type=faq&amp;tid=3" TargetMode="External"/><Relationship Id="rId3" Type="http://schemas.openxmlformats.org/officeDocument/2006/relationships/hyperlink" Target="http://help.travian.us/?type=faq&amp;tid=4" TargetMode="External"/><Relationship Id="rId4" Type="http://schemas.openxmlformats.org/officeDocument/2006/relationships/hyperlink" Target="http://help.travian.us/?type=faq&amp;tid=5" TargetMode="External"/><Relationship Id="rId9" Type="http://schemas.openxmlformats.org/officeDocument/2006/relationships/hyperlink" Target="http://help.travian.us/?type=faq&amp;tid=12" TargetMode="External"/><Relationship Id="rId25" Type="http://schemas.openxmlformats.org/officeDocument/2006/relationships/drawing" Target="../drawings/drawing8.xml"/><Relationship Id="rId5" Type="http://schemas.openxmlformats.org/officeDocument/2006/relationships/hyperlink" Target="http://help.travian.us/?type=faq&amp;tid=6" TargetMode="External"/><Relationship Id="rId6" Type="http://schemas.openxmlformats.org/officeDocument/2006/relationships/hyperlink" Target="http://help.travian.us/?type=faq&amp;tid=7" TargetMode="External"/><Relationship Id="rId7" Type="http://schemas.openxmlformats.org/officeDocument/2006/relationships/hyperlink" Target="http://help.travian.us/?type=faq&amp;tid=8" TargetMode="External"/><Relationship Id="rId8" Type="http://schemas.openxmlformats.org/officeDocument/2006/relationships/hyperlink" Target="http://help.travian.us/?type=faq&amp;tid=9" TargetMode="External"/><Relationship Id="rId11" Type="http://schemas.openxmlformats.org/officeDocument/2006/relationships/hyperlink" Target="http://help.travian.us/?type=faq&amp;tid=14" TargetMode="External"/><Relationship Id="rId10" Type="http://schemas.openxmlformats.org/officeDocument/2006/relationships/hyperlink" Target="http://help.travian.us/?type=faq&amp;tid=13" TargetMode="External"/><Relationship Id="rId13" Type="http://schemas.openxmlformats.org/officeDocument/2006/relationships/hyperlink" Target="http://help.travian.us/?type=faq&amp;tid=16" TargetMode="External"/><Relationship Id="rId12" Type="http://schemas.openxmlformats.org/officeDocument/2006/relationships/hyperlink" Target="http://help.travian.us/?type=faq&amp;tid=15" TargetMode="External"/><Relationship Id="rId15" Type="http://schemas.openxmlformats.org/officeDocument/2006/relationships/hyperlink" Target="http://help.travian.us/?type=faq&amp;tid=18" TargetMode="External"/><Relationship Id="rId14" Type="http://schemas.openxmlformats.org/officeDocument/2006/relationships/hyperlink" Target="http://help.travian.us/?type=faq&amp;tid=17" TargetMode="External"/><Relationship Id="rId17" Type="http://schemas.openxmlformats.org/officeDocument/2006/relationships/hyperlink" Target="http://help.travian.us/?type=faq&amp;tid=22" TargetMode="External"/><Relationship Id="rId16" Type="http://schemas.openxmlformats.org/officeDocument/2006/relationships/hyperlink" Target="http://help.travian.us/?type=faq&amp;tid=19" TargetMode="External"/><Relationship Id="rId19" Type="http://schemas.openxmlformats.org/officeDocument/2006/relationships/hyperlink" Target="http://help.travian.us/?type=faq&amp;tid=24" TargetMode="External"/><Relationship Id="rId18" Type="http://schemas.openxmlformats.org/officeDocument/2006/relationships/hyperlink" Target="http://help.travian.us/?type=faq&amp;tid=23"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8.14"/>
    <col customWidth="1" min="3" max="3" width="8.71"/>
    <col customWidth="1" min="4" max="4" width="8.86"/>
    <col customWidth="1" min="5" max="8" width="8.71"/>
    <col customWidth="1" min="9" max="9" width="10.0"/>
    <col customWidth="1" min="10" max="10" width="18.57"/>
    <col customWidth="1" min="11" max="11" width="11.71"/>
    <col customWidth="1" min="12" max="12" width="8.71"/>
    <col customWidth="1" min="13" max="15" width="13.14"/>
    <col customWidth="1" min="16" max="23" width="8.71"/>
    <col customWidth="1" min="24" max="24" width="10.0"/>
    <col customWidth="1" min="25" max="27" width="8.71"/>
    <col customWidth="1" min="28" max="28" width="19.0"/>
    <col customWidth="1" min="29" max="33" width="8.71"/>
  </cols>
  <sheetData>
    <row r="1" ht="12.75" customHeight="1">
      <c r="A1" s="1" t="s">
        <v>0</v>
      </c>
      <c r="C1" s="2" t="s">
        <v>1</v>
      </c>
      <c r="D1" s="2" t="s">
        <v>2</v>
      </c>
      <c r="E1" s="2" t="s">
        <v>3</v>
      </c>
      <c r="F1" s="2" t="s">
        <v>4</v>
      </c>
      <c r="G1" s="2" t="s">
        <v>5</v>
      </c>
      <c r="W1" s="3" t="s">
        <v>6</v>
      </c>
      <c r="X1" s="4"/>
      <c r="Y1" s="5"/>
      <c r="Z1" s="3"/>
      <c r="AA1" s="5"/>
      <c r="AB1" s="6" t="s">
        <v>7</v>
      </c>
      <c r="AC1" s="7">
        <v>115.0</v>
      </c>
      <c r="AD1" s="7">
        <v>150.0</v>
      </c>
      <c r="AE1" s="7">
        <v>115.0</v>
      </c>
      <c r="AF1" s="7">
        <v>35.0</v>
      </c>
      <c r="AG1" s="8"/>
    </row>
    <row r="2" ht="12.75" customHeight="1">
      <c r="A2" s="9" t="s">
        <v>8</v>
      </c>
      <c r="B2" s="10"/>
      <c r="C2" s="11">
        <v>70.0</v>
      </c>
      <c r="D2" s="11">
        <v>60.0</v>
      </c>
      <c r="E2" s="11">
        <v>30.0</v>
      </c>
      <c r="F2" s="11">
        <v>30.0</v>
      </c>
      <c r="G2" s="12">
        <f t="shared" ref="G2:G6" si="1">SUM(C2:F2)</f>
        <v>190</v>
      </c>
      <c r="W2" s="13"/>
      <c r="Y2" s="14"/>
      <c r="Z2" s="13"/>
      <c r="AA2" s="14"/>
      <c r="AB2" s="6" t="s">
        <v>9</v>
      </c>
      <c r="AC2" s="7">
        <f>SUM('Infra-'!B57:B61)</f>
        <v>2095</v>
      </c>
      <c r="AD2" s="7">
        <f>SUM('Infra-'!C57:C61)</f>
        <v>1195</v>
      </c>
      <c r="AE2" s="7">
        <f>SUM('Infra-'!D57:D61)</f>
        <v>1795</v>
      </c>
      <c r="AF2" s="7">
        <f>SUM('Infra-'!E57:E61)</f>
        <v>605</v>
      </c>
      <c r="AG2" s="8"/>
    </row>
    <row r="3" ht="12.75" customHeight="1">
      <c r="A3" s="9" t="s">
        <v>10</v>
      </c>
      <c r="B3" s="9"/>
      <c r="C3" s="11">
        <v>30.0</v>
      </c>
      <c r="D3" s="11">
        <v>30.0</v>
      </c>
      <c r="E3" s="11">
        <v>40.0</v>
      </c>
      <c r="F3" s="11">
        <v>30.0</v>
      </c>
      <c r="G3" s="15">
        <f t="shared" si="1"/>
        <v>130</v>
      </c>
      <c r="M3" s="16" t="s">
        <v>11</v>
      </c>
      <c r="N3" s="17"/>
      <c r="O3" s="18"/>
      <c r="W3" s="13"/>
      <c r="Y3" s="14"/>
      <c r="Z3" s="13"/>
      <c r="AA3" s="14"/>
      <c r="AB3" s="6" t="s">
        <v>12</v>
      </c>
      <c r="AC3" s="7">
        <v>195.0</v>
      </c>
      <c r="AD3" s="7">
        <v>250.0</v>
      </c>
      <c r="AE3" s="7">
        <v>195.0</v>
      </c>
      <c r="AF3" s="7">
        <v>55.0</v>
      </c>
      <c r="AG3" s="8"/>
    </row>
    <row r="4" ht="12.75" customHeight="1">
      <c r="A4" s="9" t="s">
        <v>13</v>
      </c>
      <c r="B4" s="9"/>
      <c r="C4" s="19">
        <v>0.0</v>
      </c>
      <c r="D4" s="19">
        <v>0.0</v>
      </c>
      <c r="E4" s="19">
        <v>0.0</v>
      </c>
      <c r="F4" s="19">
        <v>0.0</v>
      </c>
      <c r="G4" s="15">
        <f t="shared" si="1"/>
        <v>0</v>
      </c>
      <c r="M4" s="16"/>
      <c r="N4" s="20"/>
      <c r="O4" s="21"/>
      <c r="W4" s="22"/>
      <c r="X4" s="23"/>
      <c r="Y4" s="24"/>
      <c r="Z4" s="22"/>
      <c r="AA4" s="24"/>
      <c r="AB4" s="6" t="s">
        <v>14</v>
      </c>
      <c r="AC4" s="7">
        <v>500.0</v>
      </c>
      <c r="AD4" s="7">
        <v>440.0</v>
      </c>
      <c r="AE4" s="7">
        <v>380.0</v>
      </c>
      <c r="AF4" s="7">
        <v>1240.0</v>
      </c>
      <c r="AG4" s="8"/>
    </row>
    <row r="5" ht="12.75" customHeight="1">
      <c r="A5" s="9" t="s">
        <v>13</v>
      </c>
      <c r="B5" s="9"/>
      <c r="C5" s="19">
        <v>0.0</v>
      </c>
      <c r="D5" s="19">
        <v>0.0</v>
      </c>
      <c r="E5" s="19">
        <v>0.0</v>
      </c>
      <c r="F5" s="19">
        <v>0.0</v>
      </c>
      <c r="G5" s="15">
        <f t="shared" si="1"/>
        <v>0</v>
      </c>
      <c r="M5" s="16"/>
      <c r="N5" s="20"/>
      <c r="O5" s="21"/>
      <c r="AB5" t="s">
        <v>15</v>
      </c>
      <c r="AC5">
        <v>95.0</v>
      </c>
      <c r="AD5">
        <v>75.0</v>
      </c>
      <c r="AE5">
        <v>40.0</v>
      </c>
      <c r="AF5">
        <v>40.0</v>
      </c>
      <c r="AG5" s="25">
        <v>0.0011226851851851851</v>
      </c>
    </row>
    <row r="6" ht="12.75" customHeight="1">
      <c r="A6" s="9" t="s">
        <v>13</v>
      </c>
      <c r="B6" s="9"/>
      <c r="C6" s="19">
        <v>0.0</v>
      </c>
      <c r="D6" s="19">
        <v>0.0</v>
      </c>
      <c r="E6" s="19">
        <v>0.0</v>
      </c>
      <c r="F6" s="19">
        <v>0.0</v>
      </c>
      <c r="G6" s="15">
        <f t="shared" si="1"/>
        <v>0</v>
      </c>
      <c r="M6" s="26" t="s">
        <v>16</v>
      </c>
      <c r="N6" s="17"/>
      <c r="O6" s="18"/>
      <c r="AB6" t="s">
        <v>17</v>
      </c>
      <c r="AC6">
        <v>145.0</v>
      </c>
      <c r="AD6">
        <v>70.0</v>
      </c>
      <c r="AE6">
        <v>85.0</v>
      </c>
      <c r="AF6">
        <v>40.0</v>
      </c>
      <c r="AG6" s="25">
        <v>0.0017476851851851852</v>
      </c>
    </row>
    <row r="7" ht="12.75" customHeight="1">
      <c r="C7" s="15">
        <f t="shared" ref="C7:G7" si="2">SUM(C2:C6)</f>
        <v>100</v>
      </c>
      <c r="D7" s="15">
        <f t="shared" si="2"/>
        <v>90</v>
      </c>
      <c r="E7" s="15">
        <f t="shared" si="2"/>
        <v>70</v>
      </c>
      <c r="F7" s="15">
        <f t="shared" si="2"/>
        <v>60</v>
      </c>
      <c r="G7" s="15">
        <f t="shared" si="2"/>
        <v>320</v>
      </c>
      <c r="M7" s="27" t="s">
        <v>18</v>
      </c>
      <c r="N7" s="4"/>
      <c r="O7" s="5"/>
      <c r="AB7" t="s">
        <v>19</v>
      </c>
      <c r="AC7">
        <v>130.0</v>
      </c>
      <c r="AD7">
        <v>120.0</v>
      </c>
      <c r="AE7">
        <v>170.0</v>
      </c>
      <c r="AF7">
        <v>70.0</v>
      </c>
      <c r="AG7" s="25">
        <v>0.001875</v>
      </c>
    </row>
    <row r="8" ht="12.75" customHeight="1">
      <c r="A8" s="1" t="s">
        <v>20</v>
      </c>
      <c r="C8" s="28"/>
      <c r="D8" s="28"/>
      <c r="E8" s="28"/>
      <c r="F8" s="28"/>
      <c r="G8" s="28"/>
      <c r="M8" s="13"/>
      <c r="O8" s="14"/>
      <c r="AB8" t="s">
        <v>21</v>
      </c>
      <c r="AC8">
        <v>160.0</v>
      </c>
      <c r="AD8">
        <v>100.0</v>
      </c>
      <c r="AE8">
        <v>50.0</v>
      </c>
      <c r="AF8">
        <v>50.0</v>
      </c>
      <c r="AG8" s="25">
        <v>0.0017476851851851852</v>
      </c>
    </row>
    <row r="9" ht="12.75" customHeight="1">
      <c r="A9" s="9" t="s">
        <v>8</v>
      </c>
      <c r="B9" s="9"/>
      <c r="C9" s="11">
        <v>40.0</v>
      </c>
      <c r="D9" s="11">
        <v>40.0</v>
      </c>
      <c r="E9" s="11">
        <v>40.0</v>
      </c>
      <c r="F9" s="11">
        <v>60.0</v>
      </c>
      <c r="G9" s="15">
        <f t="shared" ref="G9:G13" si="3">SUM(C9:F9)</f>
        <v>180</v>
      </c>
      <c r="M9" s="13"/>
      <c r="O9" s="14"/>
      <c r="AB9" t="s">
        <v>22</v>
      </c>
      <c r="AC9">
        <v>370.0</v>
      </c>
      <c r="AD9">
        <v>270.0</v>
      </c>
      <c r="AE9">
        <v>290.0</v>
      </c>
      <c r="AF9">
        <v>75.0</v>
      </c>
      <c r="AG9" s="25">
        <v>0.00375</v>
      </c>
    </row>
    <row r="10" ht="12.75" customHeight="1">
      <c r="A10" s="9" t="s">
        <v>10</v>
      </c>
      <c r="B10" s="9"/>
      <c r="C10" s="11">
        <v>3.0</v>
      </c>
      <c r="D10" s="11">
        <v>3.0</v>
      </c>
      <c r="E10" s="11">
        <v>3.0</v>
      </c>
      <c r="F10" s="11">
        <v>480.0</v>
      </c>
      <c r="G10" s="15">
        <f t="shared" si="3"/>
        <v>489</v>
      </c>
      <c r="M10" s="13"/>
      <c r="O10" s="14"/>
      <c r="AB10" t="s">
        <v>23</v>
      </c>
      <c r="AC10">
        <v>450.0</v>
      </c>
      <c r="AD10">
        <v>515.0</v>
      </c>
      <c r="AE10">
        <v>480.0</v>
      </c>
      <c r="AF10">
        <v>80.0</v>
      </c>
      <c r="AG10" s="25">
        <v>0.00462962962962963</v>
      </c>
    </row>
    <row r="11" ht="12.75" customHeight="1">
      <c r="A11" s="9" t="s">
        <v>13</v>
      </c>
      <c r="B11" s="9"/>
      <c r="C11" s="19">
        <v>0.0</v>
      </c>
      <c r="D11" s="19">
        <v>0.0</v>
      </c>
      <c r="E11" s="19">
        <v>0.0</v>
      </c>
      <c r="F11" s="19">
        <v>0.0</v>
      </c>
      <c r="G11" s="15">
        <f t="shared" si="3"/>
        <v>0</v>
      </c>
      <c r="M11" s="13"/>
      <c r="O11" s="14"/>
      <c r="AB11" t="s">
        <v>24</v>
      </c>
      <c r="AC11">
        <v>1000.0</v>
      </c>
      <c r="AD11">
        <v>300.0</v>
      </c>
      <c r="AE11">
        <v>350.0</v>
      </c>
      <c r="AF11">
        <v>70.0</v>
      </c>
      <c r="AG11" s="25">
        <v>0.0065625</v>
      </c>
    </row>
    <row r="12" ht="12.75" customHeight="1">
      <c r="A12" s="29" t="s">
        <v>13</v>
      </c>
      <c r="B12" s="9"/>
      <c r="C12" s="19">
        <v>0.0</v>
      </c>
      <c r="D12" s="19">
        <v>0.0</v>
      </c>
      <c r="E12" s="19">
        <v>0.0</v>
      </c>
      <c r="F12" s="19">
        <v>0.0</v>
      </c>
      <c r="G12" s="15">
        <f t="shared" si="3"/>
        <v>0</v>
      </c>
      <c r="M12" s="13"/>
      <c r="O12" s="14"/>
      <c r="AB12" t="s">
        <v>25</v>
      </c>
      <c r="AC12">
        <v>900.0</v>
      </c>
      <c r="AD12">
        <v>1200.0</v>
      </c>
      <c r="AE12">
        <v>600.0</v>
      </c>
      <c r="AF12">
        <v>60.0</v>
      </c>
      <c r="AG12" s="25">
        <v>0.014074074074074074</v>
      </c>
    </row>
    <row r="13" ht="12.75" customHeight="1">
      <c r="A13" s="9" t="s">
        <v>13</v>
      </c>
      <c r="B13" s="9"/>
      <c r="C13" s="19">
        <v>0.0</v>
      </c>
      <c r="D13" s="19">
        <v>0.0</v>
      </c>
      <c r="E13" s="19">
        <v>0.0</v>
      </c>
      <c r="F13" s="19">
        <v>0.0</v>
      </c>
      <c r="G13" s="15">
        <f t="shared" si="3"/>
        <v>0</v>
      </c>
      <c r="M13" s="22"/>
      <c r="N13" s="23"/>
      <c r="O13" s="24"/>
      <c r="AB13" t="s">
        <v>26</v>
      </c>
      <c r="AC13">
        <v>35500.0</v>
      </c>
      <c r="AD13">
        <v>26600.0</v>
      </c>
      <c r="AE13">
        <v>25000.0</v>
      </c>
      <c r="AF13">
        <v>27200.0</v>
      </c>
      <c r="AG13" s="30">
        <v>0.0</v>
      </c>
    </row>
    <row r="14" ht="12.75" customHeight="1">
      <c r="C14" s="15">
        <f t="shared" ref="C14:G14" si="4">SUM(C9:C13)</f>
        <v>43</v>
      </c>
      <c r="D14" s="15">
        <f t="shared" si="4"/>
        <v>43</v>
      </c>
      <c r="E14" s="15">
        <f t="shared" si="4"/>
        <v>43</v>
      </c>
      <c r="F14" s="15">
        <f t="shared" si="4"/>
        <v>540</v>
      </c>
      <c r="G14" s="15">
        <f t="shared" si="4"/>
        <v>669</v>
      </c>
      <c r="M14" s="31" t="s">
        <v>18</v>
      </c>
      <c r="N14" s="4"/>
      <c r="O14" s="5"/>
      <c r="W14" t="s">
        <v>27</v>
      </c>
      <c r="X14">
        <v>270.0</v>
      </c>
      <c r="AB14" t="s">
        <v>28</v>
      </c>
      <c r="AC14">
        <v>5800.0</v>
      </c>
      <c r="AD14">
        <v>4400.0</v>
      </c>
      <c r="AE14">
        <v>4600.0</v>
      </c>
      <c r="AF14">
        <v>5200.0</v>
      </c>
      <c r="AG14" s="30">
        <v>0.0</v>
      </c>
    </row>
    <row r="15" ht="12.75" customHeight="1">
      <c r="C15" s="28"/>
      <c r="D15" s="28"/>
      <c r="E15" s="28"/>
      <c r="F15" s="28"/>
      <c r="G15" s="28"/>
      <c r="I15" s="32"/>
      <c r="J15" s="32"/>
      <c r="K15" s="32"/>
      <c r="M15" s="13"/>
      <c r="O15" s="14"/>
      <c r="W15" t="s">
        <v>29</v>
      </c>
      <c r="X15">
        <f>(X14*24)</f>
        <v>6480</v>
      </c>
      <c r="AB15" t="s">
        <v>30</v>
      </c>
      <c r="AC15">
        <v>100.0</v>
      </c>
      <c r="AD15">
        <v>130.0</v>
      </c>
      <c r="AE15">
        <v>55.0</v>
      </c>
      <c r="AF15">
        <v>30.0</v>
      </c>
      <c r="AG15" s="30">
        <v>0.0</v>
      </c>
    </row>
    <row r="16" ht="12.75" customHeight="1">
      <c r="B16" t="s">
        <v>31</v>
      </c>
      <c r="C16" s="28"/>
      <c r="D16" s="28"/>
      <c r="E16" s="28"/>
      <c r="F16" s="28"/>
      <c r="G16" s="28"/>
      <c r="I16" s="32" t="s">
        <v>32</v>
      </c>
      <c r="J16" s="32" t="s">
        <v>33</v>
      </c>
      <c r="K16" s="32" t="s">
        <v>34</v>
      </c>
      <c r="M16" s="13"/>
      <c r="O16" s="14"/>
      <c r="W16" t="s">
        <v>35</v>
      </c>
      <c r="X16">
        <f>(X15*60)</f>
        <v>388800</v>
      </c>
      <c r="AB16" t="s">
        <v>36</v>
      </c>
      <c r="AC16">
        <v>140.0</v>
      </c>
      <c r="AD16">
        <v>150.0</v>
      </c>
      <c r="AE16">
        <v>185.0</v>
      </c>
      <c r="AF16">
        <v>60.0</v>
      </c>
      <c r="AG16" s="30">
        <v>0.0</v>
      </c>
    </row>
    <row r="17" ht="12.75" customHeight="1">
      <c r="A17" s="29" t="s">
        <v>12</v>
      </c>
      <c r="B17" s="33">
        <v>4.0</v>
      </c>
      <c r="C17" s="34">
        <f t="shared" ref="C17:C26" si="5">VLOOKUP(A17,$AB$1:$AF$108,2,FALSE)*B17</f>
        <v>780</v>
      </c>
      <c r="D17" s="34">
        <f t="shared" ref="D17:D26" si="6">VLOOKUP(A17,$AB$1:$AF$108,3,FALSE)*B17</f>
        <v>1000</v>
      </c>
      <c r="E17" s="34">
        <f t="shared" ref="E17:E26" si="7">VLOOKUP(A17,$AB$1:$AF$108,4,FALSE)*B17</f>
        <v>780</v>
      </c>
      <c r="F17" s="34">
        <f t="shared" ref="F17:F26" si="8">VLOOKUP(A17,$AB$1:$AF$108,5,FALSE)*B17</f>
        <v>220</v>
      </c>
      <c r="G17" s="15">
        <f t="shared" ref="G17:G26" si="9">SUM(C17:F17)</f>
        <v>2780</v>
      </c>
      <c r="I17" s="35">
        <f t="shared" ref="I17:I20" si="10">VLOOKUP(A17,$AB$1:$AG$108,6,FALSE)*B17</f>
        <v>0</v>
      </c>
      <c r="J17" s="25">
        <v>0.1486111111111111</v>
      </c>
      <c r="K17" s="36">
        <f t="shared" ref="K17:K20" si="11">(I17+J17)</f>
        <v>0.1486111111</v>
      </c>
      <c r="M17" s="13"/>
      <c r="O17" s="14"/>
      <c r="AB17" t="s">
        <v>37</v>
      </c>
      <c r="AC17">
        <v>170.0</v>
      </c>
      <c r="AD17">
        <v>150.0</v>
      </c>
      <c r="AE17">
        <v>20.0</v>
      </c>
      <c r="AF17">
        <v>40.0</v>
      </c>
      <c r="AG17" s="30">
        <v>0.0</v>
      </c>
    </row>
    <row r="18" ht="12.75" customHeight="1">
      <c r="A18" t="s">
        <v>14</v>
      </c>
      <c r="B18" s="33">
        <v>0.0</v>
      </c>
      <c r="C18" s="34">
        <f t="shared" si="5"/>
        <v>0</v>
      </c>
      <c r="D18" s="34">
        <f t="shared" si="6"/>
        <v>0</v>
      </c>
      <c r="E18" s="34">
        <f t="shared" si="7"/>
        <v>0</v>
      </c>
      <c r="F18" s="34">
        <f t="shared" si="8"/>
        <v>0</v>
      </c>
      <c r="G18" s="15">
        <f t="shared" si="9"/>
        <v>0</v>
      </c>
      <c r="I18" s="35">
        <f t="shared" si="10"/>
        <v>0</v>
      </c>
      <c r="J18" s="25">
        <v>0.14791666666666667</v>
      </c>
      <c r="K18" s="36">
        <f t="shared" si="11"/>
        <v>0.1479166667</v>
      </c>
      <c r="M18" s="22"/>
      <c r="N18" s="23"/>
      <c r="O18" s="24"/>
      <c r="AB18" t="s">
        <v>38</v>
      </c>
      <c r="AC18">
        <v>350.0</v>
      </c>
      <c r="AD18">
        <v>450.0</v>
      </c>
      <c r="AE18">
        <v>230.0</v>
      </c>
      <c r="AF18">
        <v>60.0</v>
      </c>
      <c r="AG18" s="30">
        <v>0.0</v>
      </c>
    </row>
    <row r="19" ht="12.75" customHeight="1">
      <c r="A19" t="s">
        <v>25</v>
      </c>
      <c r="B19" s="33">
        <v>0.0</v>
      </c>
      <c r="C19" s="34">
        <f t="shared" si="5"/>
        <v>0</v>
      </c>
      <c r="D19" s="34">
        <f t="shared" si="6"/>
        <v>0</v>
      </c>
      <c r="E19" s="34">
        <f t="shared" si="7"/>
        <v>0</v>
      </c>
      <c r="F19" s="34">
        <f t="shared" si="8"/>
        <v>0</v>
      </c>
      <c r="G19" s="15">
        <f t="shared" si="9"/>
        <v>0</v>
      </c>
      <c r="I19" s="35">
        <f t="shared" si="10"/>
        <v>0</v>
      </c>
      <c r="J19" s="25">
        <v>0.14166666666666666</v>
      </c>
      <c r="K19" s="36">
        <f t="shared" si="11"/>
        <v>0.1416666667</v>
      </c>
      <c r="M19" s="37" t="s">
        <v>18</v>
      </c>
      <c r="N19" s="4"/>
      <c r="O19" s="5"/>
      <c r="X19" s="38" t="s">
        <v>39</v>
      </c>
      <c r="Y19" s="38" t="s">
        <v>40</v>
      </c>
      <c r="AB19" t="s">
        <v>41</v>
      </c>
      <c r="AC19">
        <v>360.0</v>
      </c>
      <c r="AD19">
        <v>330.0</v>
      </c>
      <c r="AE19">
        <v>280.0</v>
      </c>
      <c r="AF19">
        <v>120.0</v>
      </c>
      <c r="AG19" s="30">
        <v>0.0</v>
      </c>
    </row>
    <row r="20" ht="12.75" customHeight="1">
      <c r="A20" t="s">
        <v>42</v>
      </c>
      <c r="B20" s="33">
        <v>0.0</v>
      </c>
      <c r="C20" s="34">
        <f t="shared" si="5"/>
        <v>0</v>
      </c>
      <c r="D20" s="34">
        <f t="shared" si="6"/>
        <v>0</v>
      </c>
      <c r="E20" s="34">
        <f t="shared" si="7"/>
        <v>0</v>
      </c>
      <c r="F20" s="34">
        <f t="shared" si="8"/>
        <v>0</v>
      </c>
      <c r="G20" s="15">
        <f t="shared" si="9"/>
        <v>0</v>
      </c>
      <c r="I20" s="35">
        <f t="shared" si="10"/>
        <v>0</v>
      </c>
      <c r="J20" s="25">
        <v>0.4444444444444444</v>
      </c>
      <c r="K20" s="36">
        <f t="shared" si="11"/>
        <v>0.4444444444</v>
      </c>
      <c r="M20" s="13"/>
      <c r="O20" s="14"/>
      <c r="AB20" t="s">
        <v>43</v>
      </c>
      <c r="AC20">
        <v>500.0</v>
      </c>
      <c r="AD20">
        <v>620.0</v>
      </c>
      <c r="AE20">
        <v>675.0</v>
      </c>
      <c r="AF20">
        <v>170.0</v>
      </c>
      <c r="AG20" s="30">
        <v>0.0</v>
      </c>
    </row>
    <row r="21" ht="12.75" customHeight="1">
      <c r="A21" t="s">
        <v>44</v>
      </c>
      <c r="B21" s="33">
        <v>0.0</v>
      </c>
      <c r="C21" s="34">
        <f t="shared" si="5"/>
        <v>0</v>
      </c>
      <c r="D21" s="34">
        <f t="shared" si="6"/>
        <v>0</v>
      </c>
      <c r="E21" s="34">
        <f t="shared" si="7"/>
        <v>0</v>
      </c>
      <c r="F21" s="34">
        <f t="shared" si="8"/>
        <v>0</v>
      </c>
      <c r="G21" s="15">
        <f t="shared" si="9"/>
        <v>0</v>
      </c>
      <c r="M21" s="13"/>
      <c r="O21" s="14"/>
      <c r="AB21" t="s">
        <v>45</v>
      </c>
      <c r="AC21">
        <v>950.0</v>
      </c>
      <c r="AD21">
        <v>555.0</v>
      </c>
      <c r="AE21">
        <v>330.0</v>
      </c>
      <c r="AF21">
        <v>75.0</v>
      </c>
      <c r="AG21" s="30">
        <v>0.0</v>
      </c>
    </row>
    <row r="22" ht="12.75" customHeight="1">
      <c r="A22" t="s">
        <v>46</v>
      </c>
      <c r="B22" s="33">
        <v>0.0</v>
      </c>
      <c r="C22" s="34">
        <f t="shared" si="5"/>
        <v>0</v>
      </c>
      <c r="D22" s="34">
        <f t="shared" si="6"/>
        <v>0</v>
      </c>
      <c r="E22" s="34">
        <f t="shared" si="7"/>
        <v>0</v>
      </c>
      <c r="F22" s="34">
        <f t="shared" si="8"/>
        <v>0</v>
      </c>
      <c r="G22" s="15">
        <f t="shared" si="9"/>
        <v>0</v>
      </c>
      <c r="M22" s="13"/>
      <c r="O22" s="14"/>
      <c r="W22" t="s">
        <v>47</v>
      </c>
      <c r="X22" s="28">
        <f>(X16/AG7/1440)</f>
        <v>144000</v>
      </c>
      <c r="Y22" s="28">
        <f t="shared" ref="Y22:Y23" si="12">(X22*2)</f>
        <v>288000</v>
      </c>
      <c r="AB22" t="s">
        <v>48</v>
      </c>
      <c r="AC22">
        <v>960.0</v>
      </c>
      <c r="AD22">
        <v>1450.0</v>
      </c>
      <c r="AE22">
        <v>630.0</v>
      </c>
      <c r="AF22">
        <v>90.0</v>
      </c>
      <c r="AG22" s="30">
        <v>0.0</v>
      </c>
    </row>
    <row r="23" ht="12.75" customHeight="1">
      <c r="A23" t="s">
        <v>15</v>
      </c>
      <c r="B23" s="33">
        <v>0.0</v>
      </c>
      <c r="C23" s="34">
        <f t="shared" si="5"/>
        <v>0</v>
      </c>
      <c r="D23" s="34">
        <f t="shared" si="6"/>
        <v>0</v>
      </c>
      <c r="E23" s="34">
        <f t="shared" si="7"/>
        <v>0</v>
      </c>
      <c r="F23" s="34">
        <f t="shared" si="8"/>
        <v>0</v>
      </c>
      <c r="G23" s="15">
        <f t="shared" si="9"/>
        <v>0</v>
      </c>
      <c r="M23" s="22"/>
      <c r="N23" s="23"/>
      <c r="O23" s="24"/>
      <c r="W23" t="s">
        <v>49</v>
      </c>
      <c r="X23" s="28">
        <f>(X16/AG10/1440)</f>
        <v>58320</v>
      </c>
      <c r="Y23" s="28">
        <f t="shared" si="12"/>
        <v>116640</v>
      </c>
      <c r="AB23" t="s">
        <v>26</v>
      </c>
      <c r="AC23">
        <v>30750.0</v>
      </c>
      <c r="AD23">
        <v>45400.0</v>
      </c>
      <c r="AE23">
        <v>31000.0</v>
      </c>
      <c r="AF23">
        <v>37500.0</v>
      </c>
      <c r="AG23" s="30">
        <v>0.0</v>
      </c>
    </row>
    <row r="24" ht="12.75" customHeight="1">
      <c r="A24" t="s">
        <v>44</v>
      </c>
      <c r="B24" s="33">
        <v>0.0</v>
      </c>
      <c r="C24" s="34">
        <f t="shared" si="5"/>
        <v>0</v>
      </c>
      <c r="D24" s="34">
        <f t="shared" si="6"/>
        <v>0</v>
      </c>
      <c r="E24" s="34">
        <f t="shared" si="7"/>
        <v>0</v>
      </c>
      <c r="F24" s="34">
        <f t="shared" si="8"/>
        <v>0</v>
      </c>
      <c r="G24" s="15">
        <f t="shared" si="9"/>
        <v>0</v>
      </c>
      <c r="AB24" t="s">
        <v>50</v>
      </c>
      <c r="AC24">
        <v>5500.0</v>
      </c>
      <c r="AD24">
        <v>7000.0</v>
      </c>
      <c r="AE24">
        <v>5300.0</v>
      </c>
      <c r="AF24">
        <v>4900.0</v>
      </c>
      <c r="AG24" s="30">
        <v>0.0</v>
      </c>
    </row>
    <row r="25" ht="12.75" customHeight="1">
      <c r="A25" t="s">
        <v>15</v>
      </c>
      <c r="B25" s="33">
        <v>0.0</v>
      </c>
      <c r="C25" s="34">
        <f t="shared" si="5"/>
        <v>0</v>
      </c>
      <c r="D25" s="34">
        <f t="shared" si="6"/>
        <v>0</v>
      </c>
      <c r="E25" s="34">
        <f t="shared" si="7"/>
        <v>0</v>
      </c>
      <c r="F25" s="34">
        <f t="shared" si="8"/>
        <v>0</v>
      </c>
      <c r="G25" s="15">
        <f t="shared" si="9"/>
        <v>0</v>
      </c>
      <c r="AB25" t="s">
        <v>51</v>
      </c>
      <c r="AC25">
        <v>120.0</v>
      </c>
      <c r="AD25">
        <v>100.0</v>
      </c>
      <c r="AE25">
        <v>180.0</v>
      </c>
      <c r="AF25">
        <v>40.0</v>
      </c>
      <c r="AG25" s="30">
        <v>0.0</v>
      </c>
    </row>
    <row r="26" ht="12.75" customHeight="1">
      <c r="A26" t="s">
        <v>15</v>
      </c>
      <c r="B26" s="33">
        <v>0.0</v>
      </c>
      <c r="C26" s="34">
        <f t="shared" si="5"/>
        <v>0</v>
      </c>
      <c r="D26" s="34">
        <f t="shared" si="6"/>
        <v>0</v>
      </c>
      <c r="E26" s="34">
        <f t="shared" si="7"/>
        <v>0</v>
      </c>
      <c r="F26" s="34">
        <f t="shared" si="8"/>
        <v>0</v>
      </c>
      <c r="G26" s="15">
        <f t="shared" si="9"/>
        <v>0</v>
      </c>
      <c r="AB26" t="s">
        <v>52</v>
      </c>
      <c r="AC26">
        <v>100.0</v>
      </c>
      <c r="AD26">
        <v>130.0</v>
      </c>
      <c r="AE26">
        <v>160.0</v>
      </c>
      <c r="AF26">
        <v>70.0</v>
      </c>
      <c r="AG26" s="30">
        <v>0.0</v>
      </c>
    </row>
    <row r="27" ht="12.75" customHeight="1">
      <c r="A27" t="s">
        <v>53</v>
      </c>
      <c r="C27" s="15">
        <f t="shared" ref="C27:G27" si="13">SUM(C17:C26)</f>
        <v>780</v>
      </c>
      <c r="D27" s="15">
        <f t="shared" si="13"/>
        <v>1000</v>
      </c>
      <c r="E27" s="15">
        <f t="shared" si="13"/>
        <v>780</v>
      </c>
      <c r="F27" s="15">
        <f t="shared" si="13"/>
        <v>220</v>
      </c>
      <c r="G27" s="15">
        <f t="shared" si="13"/>
        <v>2780</v>
      </c>
      <c r="AB27" t="s">
        <v>54</v>
      </c>
      <c r="AC27">
        <v>150.0</v>
      </c>
      <c r="AD27">
        <v>160.0</v>
      </c>
      <c r="AE27">
        <v>210.0</v>
      </c>
      <c r="AF27">
        <v>80.0</v>
      </c>
      <c r="AG27" s="30">
        <v>0.0</v>
      </c>
    </row>
    <row r="28" ht="12.75" customHeight="1">
      <c r="AB28" t="s">
        <v>55</v>
      </c>
      <c r="AC28">
        <v>140.0</v>
      </c>
      <c r="AD28">
        <v>160.0</v>
      </c>
      <c r="AE28">
        <v>20.0</v>
      </c>
      <c r="AF28">
        <v>40.0</v>
      </c>
      <c r="AG28" s="30">
        <v>0.0</v>
      </c>
    </row>
    <row r="29" ht="12.75" customHeight="1">
      <c r="A29" t="s">
        <v>56</v>
      </c>
      <c r="D29" s="15">
        <f>(G27-G7)</f>
        <v>2460</v>
      </c>
      <c r="AB29" t="s">
        <v>57</v>
      </c>
      <c r="AC29">
        <v>550.0</v>
      </c>
      <c r="AD29">
        <v>440.0</v>
      </c>
      <c r="AE29">
        <v>320.0</v>
      </c>
      <c r="AF29">
        <v>100.0</v>
      </c>
      <c r="AG29" s="30">
        <v>0.0</v>
      </c>
    </row>
    <row r="30" ht="12.75" customHeight="1">
      <c r="AB30" t="s">
        <v>58</v>
      </c>
      <c r="AC30">
        <v>550.0</v>
      </c>
      <c r="AD30">
        <v>640.0</v>
      </c>
      <c r="AE30">
        <v>800.0</v>
      </c>
      <c r="AF30">
        <v>180.0</v>
      </c>
      <c r="AG30" s="30">
        <v>0.0</v>
      </c>
    </row>
    <row r="31" ht="12.75" customHeight="1">
      <c r="A31" t="s">
        <v>59</v>
      </c>
      <c r="D31" s="25">
        <f>NOW()</f>
        <v>44459.58779</v>
      </c>
      <c r="AB31" t="s">
        <v>60</v>
      </c>
      <c r="AC31">
        <v>900.0</v>
      </c>
      <c r="AD31">
        <v>360.0</v>
      </c>
      <c r="AE31">
        <v>500.0</v>
      </c>
      <c r="AF31">
        <v>70.0</v>
      </c>
      <c r="AG31" s="30">
        <v>0.0</v>
      </c>
    </row>
    <row r="32" ht="12.75" customHeight="1">
      <c r="F32" t="s">
        <v>61</v>
      </c>
      <c r="G32" t="s">
        <v>62</v>
      </c>
      <c r="AB32" t="s">
        <v>63</v>
      </c>
      <c r="AC32">
        <v>950.0</v>
      </c>
      <c r="AD32">
        <v>1350.0</v>
      </c>
      <c r="AE32">
        <v>600.0</v>
      </c>
      <c r="AF32">
        <v>90.0</v>
      </c>
      <c r="AG32" s="30">
        <v>0.0</v>
      </c>
    </row>
    <row r="33" ht="12.75" customHeight="1">
      <c r="A33" t="s">
        <v>64</v>
      </c>
      <c r="D33" s="39" t="str">
        <f>TEXT((D29/G14/24),"hh:mm:ss")</f>
        <v>03:40:38</v>
      </c>
      <c r="F33" s="40">
        <f>(D29/G14)</f>
        <v>3.677130045</v>
      </c>
      <c r="G33" s="40">
        <f>(F33/24)</f>
        <v>0.1532137519</v>
      </c>
      <c r="AB33" t="s">
        <v>65</v>
      </c>
      <c r="AC33">
        <v>30750.0</v>
      </c>
      <c r="AD33">
        <v>27200.0</v>
      </c>
      <c r="AE33">
        <v>45000.0</v>
      </c>
      <c r="AF33">
        <v>37500.0</v>
      </c>
      <c r="AG33" s="30">
        <v>0.0</v>
      </c>
    </row>
    <row r="34" ht="12.75" customHeight="1">
      <c r="AB34" t="s">
        <v>66</v>
      </c>
      <c r="AC34">
        <v>5800.0</v>
      </c>
      <c r="AD34">
        <v>5300.0</v>
      </c>
      <c r="AE34">
        <v>7200.0</v>
      </c>
      <c r="AF34">
        <v>5500.0</v>
      </c>
      <c r="AG34" s="30">
        <v>0.0</v>
      </c>
    </row>
    <row r="35" ht="12.75" customHeight="1">
      <c r="A35" t="s">
        <v>67</v>
      </c>
      <c r="D35" s="36">
        <f>(D31+D33)</f>
        <v>44459.74101</v>
      </c>
      <c r="AB35" t="s">
        <v>68</v>
      </c>
      <c r="AC35">
        <v>40.0</v>
      </c>
      <c r="AD35">
        <v>100.0</v>
      </c>
      <c r="AE35">
        <v>50.0</v>
      </c>
      <c r="AF35">
        <v>60.0</v>
      </c>
    </row>
    <row r="36" ht="12.75" customHeight="1">
      <c r="AB36" t="s">
        <v>69</v>
      </c>
      <c r="AC36">
        <v>65.0</v>
      </c>
      <c r="AD36">
        <v>165.0</v>
      </c>
      <c r="AE36">
        <v>85.0</v>
      </c>
      <c r="AF36">
        <v>100.0</v>
      </c>
    </row>
    <row r="37" ht="12.75" customHeight="1">
      <c r="A37" t="s">
        <v>70</v>
      </c>
      <c r="C37" s="15">
        <f>(C14*F33)</f>
        <v>158.1165919</v>
      </c>
      <c r="D37" s="15">
        <f>(D14*F33)</f>
        <v>158.1165919</v>
      </c>
      <c r="E37" s="15">
        <f>(E14*F33)</f>
        <v>158.1165919</v>
      </c>
      <c r="F37" s="15">
        <f>(F14*F33)</f>
        <v>1985.650224</v>
      </c>
      <c r="AB37" t="s">
        <v>71</v>
      </c>
      <c r="AC37">
        <v>110.0</v>
      </c>
      <c r="AD37">
        <v>280.0</v>
      </c>
      <c r="AE37">
        <v>140.0</v>
      </c>
      <c r="AF37">
        <v>165.0</v>
      </c>
    </row>
    <row r="38" ht="12.75" customHeight="1">
      <c r="C38" s="28"/>
      <c r="D38" s="28"/>
      <c r="E38" s="28"/>
      <c r="F38" s="28"/>
      <c r="AB38" t="s">
        <v>72</v>
      </c>
      <c r="AC38">
        <v>185.0</v>
      </c>
      <c r="AD38">
        <v>465.0</v>
      </c>
      <c r="AE38">
        <v>235.0</v>
      </c>
      <c r="AF38">
        <v>280.0</v>
      </c>
    </row>
    <row r="39" ht="12.75" customHeight="1">
      <c r="A39" t="s">
        <v>73</v>
      </c>
      <c r="C39" s="41">
        <f t="shared" ref="C39:F39" si="14">(C27-C37)</f>
        <v>621.8834081</v>
      </c>
      <c r="D39" s="41">
        <f t="shared" si="14"/>
        <v>841.8834081</v>
      </c>
      <c r="E39" s="41">
        <f t="shared" si="14"/>
        <v>621.8834081</v>
      </c>
      <c r="F39" s="41">
        <f t="shared" si="14"/>
        <v>-1765.650224</v>
      </c>
      <c r="AB39" t="s">
        <v>74</v>
      </c>
      <c r="AC39">
        <v>310.0</v>
      </c>
      <c r="AD39">
        <v>780.0</v>
      </c>
      <c r="AE39">
        <v>390.0</v>
      </c>
      <c r="AF39">
        <v>465.0</v>
      </c>
    </row>
    <row r="40" ht="12.75" customHeight="1">
      <c r="C40" s="28"/>
      <c r="D40" s="28"/>
      <c r="E40" s="28"/>
      <c r="F40" s="28"/>
      <c r="AB40" t="s">
        <v>75</v>
      </c>
      <c r="AC40">
        <v>520.0</v>
      </c>
      <c r="AD40">
        <v>1300.0</v>
      </c>
      <c r="AE40">
        <v>650.0</v>
      </c>
      <c r="AF40">
        <v>780.0</v>
      </c>
    </row>
    <row r="41" ht="12.75" customHeight="1">
      <c r="A41" t="s">
        <v>76</v>
      </c>
      <c r="C41" s="41">
        <f t="shared" ref="C41:F41" si="15">(C39-C7)</f>
        <v>521.8834081</v>
      </c>
      <c r="D41" s="41">
        <f t="shared" si="15"/>
        <v>751.8834081</v>
      </c>
      <c r="E41" s="41">
        <f t="shared" si="15"/>
        <v>551.8834081</v>
      </c>
      <c r="F41" s="41">
        <f t="shared" si="15"/>
        <v>-1825.650224</v>
      </c>
      <c r="AB41" t="s">
        <v>77</v>
      </c>
      <c r="AC41">
        <v>870.0</v>
      </c>
      <c r="AD41">
        <v>2170.0</v>
      </c>
      <c r="AE41">
        <v>1085.0</v>
      </c>
      <c r="AF41">
        <v>1300.0</v>
      </c>
    </row>
    <row r="42" ht="12.75" customHeight="1">
      <c r="AB42" t="s">
        <v>78</v>
      </c>
      <c r="AC42">
        <v>1450.0</v>
      </c>
      <c r="AD42">
        <v>3625.0</v>
      </c>
      <c r="AE42">
        <v>1810.0</v>
      </c>
      <c r="AF42">
        <v>2175.0</v>
      </c>
    </row>
    <row r="43" ht="12.75" customHeight="1">
      <c r="C43" s="28"/>
      <c r="D43" s="28">
        <f>ABS(D29/3)</f>
        <v>820</v>
      </c>
      <c r="E43" s="28"/>
      <c r="F43" s="28"/>
      <c r="AB43" t="s">
        <v>79</v>
      </c>
      <c r="AC43">
        <v>2420.0</v>
      </c>
      <c r="AD43">
        <v>6050.0</v>
      </c>
      <c r="AE43">
        <v>3025.0</v>
      </c>
      <c r="AF43">
        <v>3630.0</v>
      </c>
    </row>
    <row r="44" ht="12.75" customHeight="1">
      <c r="A44" t="s">
        <v>80</v>
      </c>
      <c r="C44" s="28">
        <f>(C27+D43)</f>
        <v>1600</v>
      </c>
      <c r="D44" s="28">
        <f>(D27+D43)</f>
        <v>1820</v>
      </c>
      <c r="E44" s="28">
        <f>(E27+D43)</f>
        <v>1600</v>
      </c>
      <c r="F44" s="28">
        <f>(F27)</f>
        <v>220</v>
      </c>
      <c r="G44" s="28">
        <f>SUM(C44:F44)</f>
        <v>5240</v>
      </c>
      <c r="AB44" t="s">
        <v>81</v>
      </c>
      <c r="AC44">
        <v>4040.0</v>
      </c>
      <c r="AD44">
        <v>10105.0</v>
      </c>
      <c r="AE44">
        <v>5050.0</v>
      </c>
      <c r="AF44">
        <v>6060.0</v>
      </c>
    </row>
    <row r="45" ht="12.75" customHeight="1">
      <c r="C45" s="28"/>
      <c r="D45" s="28"/>
      <c r="E45" s="28"/>
      <c r="F45" s="28"/>
      <c r="AB45" t="s">
        <v>82</v>
      </c>
      <c r="AC45">
        <v>80.0</v>
      </c>
      <c r="AD45">
        <v>40.0</v>
      </c>
      <c r="AE45">
        <v>80.0</v>
      </c>
      <c r="AF45">
        <v>50.0</v>
      </c>
    </row>
    <row r="46" ht="12.75" customHeight="1">
      <c r="A46" t="s">
        <v>83</v>
      </c>
      <c r="C46" s="28">
        <f t="shared" ref="C46:F46" si="16">(C27-C6)</f>
        <v>780</v>
      </c>
      <c r="D46" s="28">
        <f t="shared" si="16"/>
        <v>1000</v>
      </c>
      <c r="E46" s="28">
        <f t="shared" si="16"/>
        <v>780</v>
      </c>
      <c r="F46" s="28">
        <f t="shared" si="16"/>
        <v>220</v>
      </c>
      <c r="AB46" t="s">
        <v>84</v>
      </c>
      <c r="AC46">
        <v>135.0</v>
      </c>
      <c r="AD46">
        <v>65.0</v>
      </c>
      <c r="AE46">
        <v>135.0</v>
      </c>
      <c r="AF46">
        <v>85.0</v>
      </c>
    </row>
    <row r="47" ht="12.75" customHeight="1">
      <c r="A47" t="s">
        <v>85</v>
      </c>
      <c r="C47" s="28">
        <f>(C46+D43)</f>
        <v>1600</v>
      </c>
      <c r="D47" s="28">
        <f>(D46+D43)</f>
        <v>1820</v>
      </c>
      <c r="E47" s="28">
        <f>(E46+D43)</f>
        <v>1600</v>
      </c>
      <c r="F47" s="28">
        <f>(F46+D43)</f>
        <v>1040</v>
      </c>
      <c r="AB47" t="s">
        <v>86</v>
      </c>
      <c r="AC47">
        <v>225.0</v>
      </c>
      <c r="AD47">
        <v>110.0</v>
      </c>
      <c r="AE47">
        <v>225.0</v>
      </c>
      <c r="AF47">
        <v>140.0</v>
      </c>
    </row>
    <row r="48" ht="12.75" customHeight="1">
      <c r="AB48" t="s">
        <v>87</v>
      </c>
      <c r="AC48">
        <v>375.0</v>
      </c>
      <c r="AD48">
        <v>185.0</v>
      </c>
      <c r="AE48">
        <v>375.0</v>
      </c>
      <c r="AF48">
        <v>235.0</v>
      </c>
    </row>
    <row r="49" ht="12.75" customHeight="1">
      <c r="A49" s="42"/>
      <c r="C49" s="28">
        <f t="shared" ref="C49:F49" si="17">(C39-C3)</f>
        <v>591.8834081</v>
      </c>
      <c r="D49" s="28">
        <f t="shared" si="17"/>
        <v>811.8834081</v>
      </c>
      <c r="E49" s="28">
        <f t="shared" si="17"/>
        <v>581.8834081</v>
      </c>
      <c r="F49" s="28">
        <f t="shared" si="17"/>
        <v>-1795.650224</v>
      </c>
      <c r="AB49" t="s">
        <v>88</v>
      </c>
      <c r="AC49">
        <v>620.0</v>
      </c>
      <c r="AD49">
        <v>310.0</v>
      </c>
      <c r="AE49">
        <v>620.0</v>
      </c>
      <c r="AF49">
        <v>390.0</v>
      </c>
    </row>
    <row r="50" ht="12.75" customHeight="1">
      <c r="AB50" t="s">
        <v>89</v>
      </c>
      <c r="AC50">
        <v>1040.0</v>
      </c>
      <c r="AD50">
        <v>520.0</v>
      </c>
      <c r="AE50">
        <v>1040.0</v>
      </c>
      <c r="AF50">
        <v>650.0</v>
      </c>
    </row>
    <row r="51" ht="12.75" customHeight="1">
      <c r="AB51" t="s">
        <v>90</v>
      </c>
      <c r="AC51">
        <v>1735.0</v>
      </c>
      <c r="AD51">
        <v>870.0</v>
      </c>
      <c r="AE51">
        <v>1735.0</v>
      </c>
      <c r="AF51">
        <v>1085.0</v>
      </c>
    </row>
    <row r="52" ht="12.75" customHeight="1">
      <c r="AB52" t="s">
        <v>91</v>
      </c>
      <c r="AC52">
        <v>2900.0</v>
      </c>
      <c r="AD52">
        <v>1450.0</v>
      </c>
      <c r="AE52">
        <v>2900.0</v>
      </c>
      <c r="AF52">
        <v>1810.0</v>
      </c>
    </row>
    <row r="53" ht="12.75" customHeight="1">
      <c r="AB53" t="s">
        <v>92</v>
      </c>
      <c r="AC53">
        <v>4840.0</v>
      </c>
      <c r="AD53">
        <v>2420.0</v>
      </c>
      <c r="AE53">
        <v>4840.0</v>
      </c>
      <c r="AF53">
        <v>3025.0</v>
      </c>
    </row>
    <row r="54" ht="12.75" customHeight="1">
      <c r="AB54" t="s">
        <v>93</v>
      </c>
      <c r="AC54">
        <v>8080.0</v>
      </c>
      <c r="AD54">
        <v>4040.0</v>
      </c>
      <c r="AE54">
        <v>8080.0</v>
      </c>
      <c r="AF54">
        <v>5050.0</v>
      </c>
    </row>
    <row r="55" ht="12.75" customHeight="1">
      <c r="AB55" t="s">
        <v>94</v>
      </c>
      <c r="AC55">
        <v>100.0</v>
      </c>
      <c r="AD55">
        <v>80.0</v>
      </c>
      <c r="AE55">
        <v>30.0</v>
      </c>
      <c r="AF55">
        <v>60.0</v>
      </c>
    </row>
    <row r="56" ht="12.75" customHeight="1">
      <c r="AB56" t="s">
        <v>95</v>
      </c>
      <c r="AC56">
        <v>165.0</v>
      </c>
      <c r="AD56">
        <v>135.0</v>
      </c>
      <c r="AE56">
        <v>50.0</v>
      </c>
      <c r="AF56">
        <v>100.0</v>
      </c>
    </row>
    <row r="57" ht="12.75" customHeight="1">
      <c r="AB57" t="s">
        <v>96</v>
      </c>
      <c r="AC57">
        <v>280.0</v>
      </c>
      <c r="AD57">
        <v>225.0</v>
      </c>
      <c r="AE57">
        <v>85.0</v>
      </c>
      <c r="AF57">
        <v>165.0</v>
      </c>
    </row>
    <row r="58" ht="12.75" customHeight="1">
      <c r="AB58" t="s">
        <v>97</v>
      </c>
      <c r="AC58">
        <v>465.0</v>
      </c>
      <c r="AD58">
        <v>375.0</v>
      </c>
      <c r="AE58">
        <v>140.0</v>
      </c>
      <c r="AF58">
        <v>280.0</v>
      </c>
    </row>
    <row r="59" ht="12.75" customHeight="1">
      <c r="AB59" t="s">
        <v>98</v>
      </c>
      <c r="AC59">
        <v>780.0</v>
      </c>
      <c r="AD59">
        <v>620.0</v>
      </c>
      <c r="AE59">
        <v>235.0</v>
      </c>
      <c r="AF59">
        <v>465.0</v>
      </c>
    </row>
    <row r="60" ht="12.75" customHeight="1">
      <c r="AB60" t="s">
        <v>99</v>
      </c>
      <c r="AC60">
        <v>1300.0</v>
      </c>
      <c r="AD60">
        <v>1040.0</v>
      </c>
      <c r="AE60">
        <v>390.0</v>
      </c>
      <c r="AF60">
        <v>780.0</v>
      </c>
    </row>
    <row r="61" ht="12.75" customHeight="1">
      <c r="AB61" t="s">
        <v>100</v>
      </c>
      <c r="AC61">
        <v>2170.0</v>
      </c>
      <c r="AD61">
        <v>1735.0</v>
      </c>
      <c r="AE61">
        <v>650.0</v>
      </c>
      <c r="AF61">
        <v>1300.0</v>
      </c>
    </row>
    <row r="62" ht="12.75" customHeight="1">
      <c r="AB62" t="s">
        <v>101</v>
      </c>
      <c r="AC62">
        <v>3625.0</v>
      </c>
      <c r="AD62">
        <v>2900.0</v>
      </c>
      <c r="AE62">
        <v>1085.0</v>
      </c>
      <c r="AF62">
        <v>2175.0</v>
      </c>
    </row>
    <row r="63" ht="12.75" customHeight="1">
      <c r="AB63" t="s">
        <v>102</v>
      </c>
      <c r="AC63">
        <v>6050.0</v>
      </c>
      <c r="AD63">
        <v>4840.0</v>
      </c>
      <c r="AE63">
        <v>1815.0</v>
      </c>
      <c r="AF63">
        <v>3630.0</v>
      </c>
    </row>
    <row r="64" ht="12.75" customHeight="1">
      <c r="AB64" t="s">
        <v>42</v>
      </c>
      <c r="AC64">
        <v>10105.0</v>
      </c>
      <c r="AD64">
        <v>8080.0</v>
      </c>
      <c r="AE64">
        <v>3030.0</v>
      </c>
      <c r="AF64">
        <v>6060.0</v>
      </c>
    </row>
    <row r="65" ht="12.75" customHeight="1">
      <c r="AB65" t="s">
        <v>103</v>
      </c>
      <c r="AC65">
        <v>70.0</v>
      </c>
      <c r="AD65">
        <v>90.0</v>
      </c>
      <c r="AE65">
        <v>70.0</v>
      </c>
      <c r="AF65">
        <v>20.0</v>
      </c>
    </row>
    <row r="66" ht="12.75" customHeight="1">
      <c r="AB66" t="s">
        <v>104</v>
      </c>
      <c r="AC66">
        <v>115.0</v>
      </c>
      <c r="AD66">
        <v>150.0</v>
      </c>
      <c r="AE66">
        <v>115.0</v>
      </c>
      <c r="AF66">
        <v>35.0</v>
      </c>
    </row>
    <row r="67" ht="12.75" customHeight="1">
      <c r="AB67" t="s">
        <v>105</v>
      </c>
      <c r="AC67">
        <v>195.0</v>
      </c>
      <c r="AD67">
        <v>250.0</v>
      </c>
      <c r="AE67">
        <v>195.0</v>
      </c>
      <c r="AF67">
        <v>55.0</v>
      </c>
    </row>
    <row r="68" ht="12.75" customHeight="1">
      <c r="AB68" t="s">
        <v>106</v>
      </c>
      <c r="AC68">
        <v>325.0</v>
      </c>
      <c r="AD68">
        <v>420.0</v>
      </c>
      <c r="AE68">
        <v>325.0</v>
      </c>
      <c r="AF68">
        <v>95.0</v>
      </c>
    </row>
    <row r="69" ht="12.75" customHeight="1">
      <c r="AB69" t="s">
        <v>107</v>
      </c>
      <c r="AC69">
        <v>545.0</v>
      </c>
      <c r="AD69">
        <v>700.0</v>
      </c>
      <c r="AE69">
        <v>545.0</v>
      </c>
      <c r="AF69">
        <v>155.0</v>
      </c>
    </row>
    <row r="70" ht="12.75" customHeight="1">
      <c r="AB70" t="s">
        <v>108</v>
      </c>
      <c r="AC70">
        <v>910.0</v>
      </c>
      <c r="AD70">
        <v>1170.0</v>
      </c>
      <c r="AE70">
        <v>910.0</v>
      </c>
      <c r="AF70">
        <v>260.0</v>
      </c>
    </row>
    <row r="71" ht="12.75" customHeight="1">
      <c r="AB71" t="s">
        <v>109</v>
      </c>
      <c r="AC71">
        <v>1520.0</v>
      </c>
      <c r="AD71">
        <v>1950.0</v>
      </c>
      <c r="AE71">
        <v>1520.0</v>
      </c>
      <c r="AF71">
        <v>435.0</v>
      </c>
    </row>
    <row r="72" ht="12.75" customHeight="1">
      <c r="AB72" s="29" t="s">
        <v>110</v>
      </c>
      <c r="AC72" s="29">
        <v>2535.0</v>
      </c>
      <c r="AD72" s="29">
        <v>3260.0</v>
      </c>
      <c r="AE72" s="29">
        <v>2535.0</v>
      </c>
      <c r="AF72" s="29">
        <v>725.0</v>
      </c>
      <c r="AG72" s="29"/>
    </row>
    <row r="73" ht="12.75" customHeight="1">
      <c r="AB73" s="29" t="s">
        <v>111</v>
      </c>
      <c r="AC73" s="29">
        <v>4235.0</v>
      </c>
      <c r="AD73" s="29">
        <v>5445.0</v>
      </c>
      <c r="AE73" s="29">
        <v>4235.0</v>
      </c>
      <c r="AF73" s="29">
        <v>1210.0</v>
      </c>
      <c r="AG73" s="29"/>
    </row>
    <row r="74" ht="12.75" customHeight="1">
      <c r="AB74" s="29" t="s">
        <v>112</v>
      </c>
      <c r="AC74" s="29">
        <v>7070.0</v>
      </c>
      <c r="AD74" s="29">
        <v>9095.0</v>
      </c>
      <c r="AE74" s="29">
        <v>7070.0</v>
      </c>
      <c r="AF74" s="29">
        <v>2020.0</v>
      </c>
      <c r="AG74" s="29"/>
    </row>
    <row r="75" ht="12.75" customHeight="1">
      <c r="AB75" s="29" t="s">
        <v>113</v>
      </c>
      <c r="AC75" s="43">
        <v>11810.0</v>
      </c>
      <c r="AD75" s="43">
        <v>15185.0</v>
      </c>
      <c r="AE75" s="43">
        <v>11810.0</v>
      </c>
      <c r="AF75" s="43">
        <v>3375.0</v>
      </c>
      <c r="AG75" s="29"/>
    </row>
    <row r="76" ht="12.75" customHeight="1">
      <c r="AB76" s="29" t="s">
        <v>114</v>
      </c>
      <c r="AC76" s="43">
        <v>19725.0</v>
      </c>
      <c r="AD76" s="43">
        <v>25360.0</v>
      </c>
      <c r="AE76" s="43">
        <v>19725.0</v>
      </c>
      <c r="AF76" s="43">
        <v>5635.0</v>
      </c>
      <c r="AG76" s="29"/>
    </row>
    <row r="77" ht="12.75" customHeight="1">
      <c r="AB77" s="29" t="s">
        <v>115</v>
      </c>
      <c r="AC77" s="43">
        <v>32940.0</v>
      </c>
      <c r="AD77" s="43">
        <v>42350.0</v>
      </c>
      <c r="AE77" s="43">
        <v>32940.0</v>
      </c>
      <c r="AF77" s="43">
        <v>9410.0</v>
      </c>
      <c r="AG77" s="29"/>
    </row>
    <row r="78" ht="12.75" customHeight="1">
      <c r="AB78" s="29" t="s">
        <v>116</v>
      </c>
      <c r="AC78" s="43">
        <v>55005.0</v>
      </c>
      <c r="AD78" s="43">
        <v>70720.0</v>
      </c>
      <c r="AE78" s="43">
        <v>55005.0</v>
      </c>
      <c r="AF78" s="43">
        <v>15715.0</v>
      </c>
      <c r="AG78" s="29"/>
    </row>
    <row r="79" ht="12.75" customHeight="1">
      <c r="AB79" s="29" t="s">
        <v>117</v>
      </c>
      <c r="AC79" s="43">
        <v>91860.0</v>
      </c>
      <c r="AD79" s="43">
        <v>118105.0</v>
      </c>
      <c r="AE79" s="43">
        <v>91860.0</v>
      </c>
      <c r="AF79" s="43">
        <v>26245.0</v>
      </c>
      <c r="AG79" s="29"/>
    </row>
    <row r="80" ht="12.75" customHeight="1">
      <c r="AB80" s="29" t="s">
        <v>118</v>
      </c>
      <c r="AC80" s="43">
        <v>153405.0</v>
      </c>
      <c r="AD80" s="43">
        <v>197240.0</v>
      </c>
      <c r="AE80" s="43">
        <v>153405.0</v>
      </c>
      <c r="AF80" s="43">
        <v>43830.0</v>
      </c>
      <c r="AG80" s="29"/>
    </row>
    <row r="81" ht="12.75" customHeight="1">
      <c r="AB81" s="29" t="s">
        <v>44</v>
      </c>
      <c r="AC81" s="43">
        <v>256190.0</v>
      </c>
      <c r="AD81" s="43">
        <v>329385.0</v>
      </c>
      <c r="AE81" s="43">
        <v>256190.0</v>
      </c>
      <c r="AF81" s="43">
        <v>73195.0</v>
      </c>
      <c r="AG81" s="29"/>
    </row>
    <row r="82" ht="12.75" customHeight="1">
      <c r="AB82" s="29" t="s">
        <v>119</v>
      </c>
      <c r="AC82" s="43">
        <v>427835.0</v>
      </c>
      <c r="AD82" s="43">
        <v>550075.0</v>
      </c>
      <c r="AE82" s="43">
        <v>427835.0</v>
      </c>
      <c r="AF82" s="43">
        <v>122240.0</v>
      </c>
      <c r="AG82" s="29"/>
    </row>
    <row r="83" ht="12.75" customHeight="1">
      <c r="AB83" s="29" t="s">
        <v>46</v>
      </c>
      <c r="AC83" s="43">
        <v>714485.0</v>
      </c>
      <c r="AD83" s="43">
        <v>918625.0</v>
      </c>
      <c r="AE83" s="43">
        <v>714485.0</v>
      </c>
      <c r="AF83" s="43">
        <v>204140.0</v>
      </c>
      <c r="AG83" s="29"/>
    </row>
    <row r="84" ht="12.75" customHeight="1">
      <c r="AB84" s="29" t="s">
        <v>120</v>
      </c>
      <c r="AC84" s="29">
        <v>500.0</v>
      </c>
      <c r="AD84" s="29">
        <v>440.0</v>
      </c>
      <c r="AE84" s="29">
        <v>380.0</v>
      </c>
      <c r="AF84" s="29">
        <v>1240.0</v>
      </c>
      <c r="AG84" s="29"/>
    </row>
    <row r="85" ht="12.75" customHeight="1">
      <c r="AB85" s="29" t="s">
        <v>121</v>
      </c>
      <c r="AC85" s="29">
        <v>900.0</v>
      </c>
      <c r="AD85" s="29">
        <v>790.0</v>
      </c>
      <c r="AE85" s="29">
        <v>685.0</v>
      </c>
      <c r="AF85" s="29">
        <v>2230.0</v>
      </c>
      <c r="AG85" s="29"/>
    </row>
    <row r="86" ht="12.75" customHeight="1">
      <c r="AB86" s="29" t="s">
        <v>122</v>
      </c>
      <c r="AC86" s="29">
        <v>1620.0</v>
      </c>
      <c r="AD86" s="29">
        <v>1425.0</v>
      </c>
      <c r="AE86" s="29">
        <v>1230.0</v>
      </c>
      <c r="AF86" s="29">
        <v>4020.0</v>
      </c>
      <c r="AG86" s="29"/>
    </row>
    <row r="87" ht="12.75" customHeight="1">
      <c r="AB87" s="29" t="s">
        <v>123</v>
      </c>
      <c r="AC87" s="29">
        <v>2915.0</v>
      </c>
      <c r="AD87" s="29">
        <v>2565.0</v>
      </c>
      <c r="AE87" s="29">
        <v>2215.0</v>
      </c>
      <c r="AF87" s="29">
        <v>7230.0</v>
      </c>
      <c r="AG87" s="29"/>
    </row>
    <row r="88" ht="12.75" customHeight="1">
      <c r="AB88" t="s">
        <v>124</v>
      </c>
      <c r="AC88">
        <v>5250.0</v>
      </c>
      <c r="AD88">
        <v>4620.0</v>
      </c>
      <c r="AE88">
        <v>3990.0</v>
      </c>
      <c r="AF88">
        <v>13015.0</v>
      </c>
    </row>
    <row r="89" ht="12.75" customHeight="1">
      <c r="AB89" t="s">
        <v>125</v>
      </c>
      <c r="AC89">
        <v>1200.0</v>
      </c>
      <c r="AD89">
        <v>1480.0</v>
      </c>
      <c r="AE89">
        <v>870.0</v>
      </c>
      <c r="AF89">
        <v>1600.0</v>
      </c>
    </row>
    <row r="90" ht="12.75" customHeight="1">
      <c r="AB90" t="s">
        <v>126</v>
      </c>
      <c r="AC90">
        <v>2160.0</v>
      </c>
      <c r="AD90">
        <v>2665.0</v>
      </c>
      <c r="AE90">
        <v>1565.0</v>
      </c>
      <c r="AF90">
        <v>2880.0</v>
      </c>
    </row>
    <row r="91" ht="12.75" customHeight="1">
      <c r="AB91" t="s">
        <v>127</v>
      </c>
      <c r="AC91">
        <v>3890.0</v>
      </c>
      <c r="AD91">
        <v>4795.0</v>
      </c>
      <c r="AE91">
        <v>2820.0</v>
      </c>
      <c r="AF91">
        <v>5185.0</v>
      </c>
    </row>
    <row r="92" ht="12.75" customHeight="1">
      <c r="AB92" t="s">
        <v>128</v>
      </c>
      <c r="AC92">
        <v>7000.0</v>
      </c>
      <c r="AD92">
        <v>8630.0</v>
      </c>
      <c r="AE92">
        <v>5075.0</v>
      </c>
      <c r="AF92">
        <v>9330.0</v>
      </c>
    </row>
    <row r="93" ht="12.75" customHeight="1">
      <c r="AB93" t="s">
        <v>129</v>
      </c>
      <c r="AC93">
        <v>12595.0</v>
      </c>
      <c r="AD93">
        <v>15535.0</v>
      </c>
      <c r="AE93">
        <v>9135.0</v>
      </c>
      <c r="AF93">
        <v>16795.0</v>
      </c>
    </row>
    <row r="94" ht="12.75" customHeight="1">
      <c r="AB94" t="s">
        <v>130</v>
      </c>
      <c r="AC94">
        <v>520.0</v>
      </c>
      <c r="AD94">
        <v>380.0</v>
      </c>
      <c r="AE94">
        <v>290.0</v>
      </c>
      <c r="AF94">
        <v>90.0</v>
      </c>
    </row>
    <row r="95" ht="12.75" customHeight="1">
      <c r="AB95" t="s">
        <v>131</v>
      </c>
      <c r="AC95">
        <v>935.0</v>
      </c>
      <c r="AD95">
        <v>685.0</v>
      </c>
      <c r="AE95">
        <v>520.0</v>
      </c>
      <c r="AF95">
        <v>160.0</v>
      </c>
    </row>
    <row r="96" ht="12.75" customHeight="1">
      <c r="AB96" t="s">
        <v>132</v>
      </c>
      <c r="AC96">
        <v>1685.0</v>
      </c>
      <c r="AD96">
        <v>1230.0</v>
      </c>
      <c r="AE96">
        <v>940.0</v>
      </c>
      <c r="AF96">
        <v>290.0</v>
      </c>
    </row>
    <row r="97" ht="12.75" customHeight="1">
      <c r="AB97" t="s">
        <v>133</v>
      </c>
      <c r="AC97">
        <v>3035.0</v>
      </c>
      <c r="AD97">
        <v>2215.0</v>
      </c>
      <c r="AE97">
        <v>1690.0</v>
      </c>
      <c r="AF97">
        <v>525.0</v>
      </c>
    </row>
    <row r="98" ht="12.75" customHeight="1">
      <c r="AB98" t="s">
        <v>134</v>
      </c>
      <c r="AC98">
        <v>5460.0</v>
      </c>
      <c r="AD98">
        <v>3990.0</v>
      </c>
      <c r="AE98">
        <v>3045.0</v>
      </c>
      <c r="AF98">
        <v>945.0</v>
      </c>
    </row>
    <row r="99" ht="12.75" customHeight="1">
      <c r="AB99" t="s">
        <v>135</v>
      </c>
      <c r="AC99">
        <v>440.0</v>
      </c>
      <c r="AD99">
        <v>480.0</v>
      </c>
      <c r="AE99">
        <v>320.0</v>
      </c>
      <c r="AF99">
        <v>50.0</v>
      </c>
    </row>
    <row r="100" ht="12.75" customHeight="1">
      <c r="AB100" t="s">
        <v>136</v>
      </c>
      <c r="AC100">
        <v>790.0</v>
      </c>
      <c r="AD100">
        <v>865.0</v>
      </c>
      <c r="AE100">
        <v>575.0</v>
      </c>
      <c r="AF100">
        <v>90.0</v>
      </c>
    </row>
    <row r="101" ht="12.75" customHeight="1">
      <c r="AB101" t="s">
        <v>137</v>
      </c>
      <c r="AC101">
        <v>1425.0</v>
      </c>
      <c r="AD101">
        <v>1555.0</v>
      </c>
      <c r="AE101">
        <v>1035.0</v>
      </c>
      <c r="AF101">
        <v>160.0</v>
      </c>
    </row>
    <row r="102" ht="12.75" customHeight="1">
      <c r="W102" s="29"/>
      <c r="X102" s="29"/>
      <c r="Y102" s="29"/>
      <c r="Z102" s="29"/>
      <c r="AA102" s="29"/>
      <c r="AB102" t="s">
        <v>138</v>
      </c>
      <c r="AC102">
        <v>2565.0</v>
      </c>
      <c r="AD102">
        <v>2800.0</v>
      </c>
      <c r="AE102">
        <v>1865.0</v>
      </c>
      <c r="AF102">
        <v>290.0</v>
      </c>
    </row>
    <row r="103" ht="12.75" customHeight="1">
      <c r="W103" s="29"/>
      <c r="X103" s="29"/>
      <c r="Y103" s="29"/>
      <c r="Z103" s="29"/>
      <c r="AA103" s="29"/>
      <c r="AB103" t="s">
        <v>139</v>
      </c>
      <c r="AC103">
        <v>4620.0</v>
      </c>
      <c r="AD103">
        <v>5040.0</v>
      </c>
      <c r="AE103">
        <v>3360.0</v>
      </c>
      <c r="AF103">
        <v>525.0</v>
      </c>
    </row>
    <row r="104" ht="12.75" customHeight="1">
      <c r="W104" s="29"/>
      <c r="X104" s="29"/>
      <c r="Y104" s="29"/>
      <c r="Z104" s="29"/>
      <c r="AA104" s="29"/>
      <c r="AB104" t="s">
        <v>140</v>
      </c>
      <c r="AC104">
        <v>200.0</v>
      </c>
      <c r="AD104">
        <v>450.0</v>
      </c>
      <c r="AE104">
        <v>510.0</v>
      </c>
      <c r="AF104">
        <v>120.0</v>
      </c>
    </row>
    <row r="105" ht="12.75" customHeight="1">
      <c r="W105" s="29"/>
      <c r="X105" s="29"/>
      <c r="Y105" s="29"/>
      <c r="Z105" s="29"/>
      <c r="AA105" s="29"/>
      <c r="AB105" t="s">
        <v>141</v>
      </c>
      <c r="AC105">
        <v>360.0</v>
      </c>
      <c r="AD105">
        <v>810.0</v>
      </c>
      <c r="AE105">
        <v>920.0</v>
      </c>
      <c r="AF105">
        <v>215.0</v>
      </c>
    </row>
    <row r="106" ht="12.75" customHeight="1">
      <c r="W106" s="44"/>
      <c r="X106" s="44"/>
      <c r="Y106" s="44"/>
      <c r="Z106" s="44"/>
      <c r="AA106" s="44"/>
      <c r="AB106" t="s">
        <v>142</v>
      </c>
      <c r="AC106">
        <v>650.0</v>
      </c>
      <c r="AD106">
        <v>1460.0</v>
      </c>
      <c r="AE106">
        <v>1650.0</v>
      </c>
      <c r="AF106">
        <v>390.0</v>
      </c>
    </row>
    <row r="107" ht="12.75" customHeight="1">
      <c r="W107" s="44"/>
      <c r="X107" s="44"/>
      <c r="Y107" s="44"/>
      <c r="Z107" s="44"/>
      <c r="AA107" s="44"/>
      <c r="AB107" t="s">
        <v>143</v>
      </c>
      <c r="AC107">
        <v>1165.0</v>
      </c>
      <c r="AD107">
        <v>2625.0</v>
      </c>
      <c r="AE107">
        <v>2975.0</v>
      </c>
      <c r="AF107">
        <v>700.0</v>
      </c>
    </row>
    <row r="108" ht="12.75" customHeight="1">
      <c r="W108" s="44"/>
      <c r="X108" s="44"/>
      <c r="Y108" s="44"/>
      <c r="Z108" s="44"/>
      <c r="AA108" s="44"/>
      <c r="AB108" t="s">
        <v>144</v>
      </c>
      <c r="AC108">
        <v>2100.0</v>
      </c>
      <c r="AD108">
        <v>4725.0</v>
      </c>
      <c r="AE108">
        <v>5355.0</v>
      </c>
      <c r="AF108">
        <v>1260.0</v>
      </c>
    </row>
    <row r="109" ht="12.75" customHeight="1">
      <c r="W109" s="44"/>
      <c r="X109" s="44"/>
      <c r="Y109" s="44"/>
      <c r="Z109" s="44"/>
      <c r="AA109" s="44"/>
      <c r="AB109" s="29"/>
      <c r="AC109" s="45"/>
      <c r="AD109" s="45"/>
      <c r="AE109" s="45"/>
      <c r="AF109" s="45"/>
      <c r="AG109" s="29"/>
    </row>
    <row r="110" ht="12.75" customHeight="1">
      <c r="W110" s="44"/>
      <c r="X110" s="44"/>
      <c r="Y110" s="44"/>
      <c r="Z110" s="44"/>
      <c r="AA110" s="44"/>
      <c r="AB110" s="29"/>
      <c r="AC110" s="45"/>
      <c r="AD110" s="45"/>
      <c r="AE110" s="45"/>
      <c r="AF110" s="45"/>
      <c r="AG110" s="29"/>
    </row>
    <row r="111" ht="12.75" customHeight="1">
      <c r="W111" s="44"/>
      <c r="X111" s="44"/>
      <c r="Y111" s="44"/>
      <c r="Z111" s="44"/>
      <c r="AA111" s="44"/>
      <c r="AB111" s="29"/>
      <c r="AC111" s="45"/>
      <c r="AD111" s="45"/>
      <c r="AE111" s="45"/>
      <c r="AF111" s="45"/>
      <c r="AG111" s="29"/>
    </row>
    <row r="112" ht="12.75" customHeight="1">
      <c r="W112" s="29"/>
      <c r="X112" s="29"/>
      <c r="Y112" s="29"/>
      <c r="Z112" s="29"/>
      <c r="AA112" s="29"/>
      <c r="AB112" s="29"/>
      <c r="AC112" s="29"/>
      <c r="AD112" s="29"/>
      <c r="AE112" s="29"/>
      <c r="AF112" s="29"/>
      <c r="AG112" s="29"/>
    </row>
    <row r="113" ht="12.75" customHeight="1">
      <c r="W113" s="29"/>
      <c r="X113" s="29"/>
      <c r="Y113" s="29"/>
      <c r="Z113" s="29"/>
      <c r="AA113" s="29"/>
      <c r="AB113" s="29"/>
      <c r="AC113" s="29"/>
      <c r="AD113" s="29"/>
      <c r="AE113" s="29"/>
      <c r="AF113" s="29"/>
      <c r="AG113" s="29"/>
    </row>
    <row r="114" ht="12.75" customHeight="1">
      <c r="W114" s="29"/>
      <c r="X114" s="29"/>
      <c r="Y114" s="29"/>
      <c r="Z114" s="29"/>
      <c r="AA114" s="29"/>
      <c r="AB114" s="29"/>
      <c r="AC114" s="29"/>
      <c r="AD114" s="29"/>
      <c r="AE114" s="29"/>
      <c r="AF114" s="29"/>
      <c r="AG114" s="29"/>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X19:X21"/>
    <mergeCell ref="Y19:Y21"/>
    <mergeCell ref="W1:Y4"/>
    <mergeCell ref="Z1:AA4"/>
    <mergeCell ref="M3:O3"/>
    <mergeCell ref="M6:O6"/>
    <mergeCell ref="M7:O13"/>
    <mergeCell ref="M14:O18"/>
    <mergeCell ref="M19:O23"/>
  </mergeCells>
  <dataValidations>
    <dataValidation type="list" allowBlank="1" showInputMessage="1" showErrorMessage="1" prompt="Build Select - Select item to build" sqref="A17:A26">
      <formula1>$AB$1:$AB$108</formula1>
    </dataValidation>
  </dataValidation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26.43"/>
    <col customWidth="1" min="2" max="23" width="5.14"/>
    <col customWidth="1" min="24" max="24" width="3.71"/>
    <col customWidth="1" min="25" max="25" width="24.0"/>
    <col customWidth="1" min="26" max="26" width="20.14"/>
    <col customWidth="1" min="27" max="27" width="10.14"/>
    <col customWidth="1" min="28" max="28" width="5.29"/>
    <col customWidth="1" min="29" max="29" width="17.43"/>
    <col customWidth="1" min="30" max="32" width="6.71"/>
    <col customWidth="1" min="33" max="33" width="6.14"/>
    <col customWidth="1" min="34" max="34" width="5.57"/>
    <col customWidth="1" min="35" max="35" width="9.14"/>
    <col customWidth="1" min="36" max="36" width="11.14"/>
    <col customWidth="1" min="37" max="37" width="13.43"/>
    <col customWidth="1" min="38" max="38" width="9.14"/>
    <col customWidth="1" min="39" max="39" width="8.29"/>
    <col customWidth="1" min="40" max="40" width="11.29"/>
    <col customWidth="1" min="41" max="60" width="9.14"/>
  </cols>
  <sheetData>
    <row r="1" ht="12.75" customHeight="1">
      <c r="A1" s="67" t="s">
        <v>275</v>
      </c>
      <c r="B1" s="17"/>
      <c r="C1" s="17"/>
      <c r="D1" s="17"/>
      <c r="E1" s="17"/>
      <c r="F1" s="17"/>
      <c r="G1" s="17"/>
      <c r="H1" s="17"/>
      <c r="I1" s="17"/>
      <c r="J1" s="17"/>
      <c r="K1" s="17"/>
      <c r="L1" s="17"/>
      <c r="M1" s="17"/>
      <c r="N1" s="17"/>
      <c r="O1" s="17"/>
      <c r="P1" s="17"/>
      <c r="Q1" s="17"/>
      <c r="R1" s="17"/>
      <c r="S1" s="17"/>
      <c r="T1" s="17"/>
      <c r="U1" s="18"/>
      <c r="V1" s="119"/>
      <c r="W1" s="119"/>
      <c r="X1" s="120"/>
      <c r="Y1" s="121" t="s">
        <v>276</v>
      </c>
      <c r="Z1" s="54" t="s">
        <v>277</v>
      </c>
      <c r="AA1" s="32"/>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row>
    <row r="2" ht="12.75" customHeight="1">
      <c r="A2" s="71" t="s">
        <v>278</v>
      </c>
      <c r="B2" s="70" t="s">
        <v>169</v>
      </c>
      <c r="C2" s="17"/>
      <c r="D2" s="17"/>
      <c r="E2" s="17"/>
      <c r="F2" s="17"/>
      <c r="G2" s="17"/>
      <c r="H2" s="17"/>
      <c r="I2" s="17"/>
      <c r="J2" s="17"/>
      <c r="K2" s="17"/>
      <c r="L2" s="17"/>
      <c r="M2" s="17"/>
      <c r="N2" s="17"/>
      <c r="O2" s="17"/>
      <c r="P2" s="17"/>
      <c r="Q2" s="17"/>
      <c r="R2" s="17"/>
      <c r="S2" s="17"/>
      <c r="T2" s="17"/>
      <c r="U2" s="18"/>
      <c r="V2" s="122"/>
      <c r="W2" s="122"/>
      <c r="X2" s="120"/>
      <c r="Y2" s="123"/>
      <c r="Z2" s="123"/>
      <c r="AA2" s="32"/>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row>
    <row r="3" ht="12.75" customHeight="1">
      <c r="A3" s="71"/>
      <c r="B3" s="59">
        <v>1.0</v>
      </c>
      <c r="C3" s="59">
        <v>2.0</v>
      </c>
      <c r="D3" s="59">
        <v>3.0</v>
      </c>
      <c r="E3" s="59">
        <v>4.0</v>
      </c>
      <c r="F3" s="59">
        <v>5.0</v>
      </c>
      <c r="G3" s="59">
        <v>6.0</v>
      </c>
      <c r="H3" s="59">
        <v>7.0</v>
      </c>
      <c r="I3" s="59">
        <v>8.0</v>
      </c>
      <c r="J3" s="59">
        <v>9.0</v>
      </c>
      <c r="K3" s="59">
        <v>10.0</v>
      </c>
      <c r="L3" s="59">
        <v>11.0</v>
      </c>
      <c r="M3" s="59">
        <v>12.0</v>
      </c>
      <c r="N3" s="59">
        <v>13.0</v>
      </c>
      <c r="O3" s="59">
        <v>14.0</v>
      </c>
      <c r="P3" s="59">
        <v>15.0</v>
      </c>
      <c r="Q3" s="59">
        <v>16.0</v>
      </c>
      <c r="R3" s="59">
        <v>17.0</v>
      </c>
      <c r="S3" s="59">
        <v>18.0</v>
      </c>
      <c r="T3" s="59">
        <v>19.0</v>
      </c>
      <c r="U3" s="59">
        <v>20.0</v>
      </c>
      <c r="V3" s="119"/>
      <c r="W3" s="119"/>
      <c r="X3" s="120"/>
      <c r="Y3" s="56"/>
      <c r="Z3" s="56"/>
      <c r="AA3" s="32"/>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row>
    <row r="4" ht="12.75" customHeight="1">
      <c r="A4" s="124" t="s">
        <v>186</v>
      </c>
      <c r="B4" s="124">
        <v>7.0</v>
      </c>
      <c r="C4" s="124">
        <v>9.0</v>
      </c>
      <c r="D4" s="124">
        <v>10.0</v>
      </c>
      <c r="E4" s="124">
        <v>12.0</v>
      </c>
      <c r="F4" s="124">
        <v>15.0</v>
      </c>
      <c r="G4" s="124">
        <v>18.0</v>
      </c>
      <c r="H4" s="124">
        <v>21.0</v>
      </c>
      <c r="I4" s="124">
        <v>26.0</v>
      </c>
      <c r="J4" s="124">
        <v>31.0</v>
      </c>
      <c r="K4" s="124">
        <v>37.0</v>
      </c>
      <c r="L4" s="124">
        <v>45.0</v>
      </c>
      <c r="M4" s="124">
        <v>53.0</v>
      </c>
      <c r="N4" s="124">
        <v>64.0</v>
      </c>
      <c r="O4" s="124">
        <v>77.0</v>
      </c>
      <c r="P4" s="124">
        <v>92.0</v>
      </c>
      <c r="Q4" s="124">
        <v>111.0</v>
      </c>
      <c r="R4" s="124">
        <v>133.0</v>
      </c>
      <c r="S4" s="124">
        <v>160.0</v>
      </c>
      <c r="T4" s="124">
        <v>192.0</v>
      </c>
      <c r="U4" s="124">
        <v>230.0</v>
      </c>
      <c r="V4" s="125"/>
      <c r="W4" s="125"/>
      <c r="X4" s="32">
        <v>20.0</v>
      </c>
      <c r="Y4" s="126">
        <v>15479.0</v>
      </c>
      <c r="Z4" s="126" t="s">
        <v>264</v>
      </c>
      <c r="AA4" s="32"/>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row>
    <row r="5" ht="12.75" customHeight="1">
      <c r="A5" s="127" t="s">
        <v>179</v>
      </c>
      <c r="B5" s="127">
        <v>6.0</v>
      </c>
      <c r="C5" s="127">
        <v>7.0</v>
      </c>
      <c r="D5" s="127">
        <v>9.0</v>
      </c>
      <c r="E5" s="127">
        <v>10.0</v>
      </c>
      <c r="F5" s="127">
        <v>12.0</v>
      </c>
      <c r="G5" s="127">
        <v>15.0</v>
      </c>
      <c r="H5" s="127">
        <v>18.0</v>
      </c>
      <c r="I5" s="127">
        <v>21.0</v>
      </c>
      <c r="J5" s="127">
        <v>26.0</v>
      </c>
      <c r="K5" s="127">
        <v>31.0</v>
      </c>
      <c r="L5" s="127">
        <v>37.0</v>
      </c>
      <c r="M5" s="127">
        <v>45.0</v>
      </c>
      <c r="N5" s="127">
        <v>53.0</v>
      </c>
      <c r="O5" s="127">
        <v>64.0</v>
      </c>
      <c r="P5" s="127">
        <v>77.0</v>
      </c>
      <c r="Q5" s="127">
        <v>92.0</v>
      </c>
      <c r="R5" s="127">
        <v>111.0</v>
      </c>
      <c r="S5" s="127">
        <v>133.0</v>
      </c>
      <c r="T5" s="127">
        <v>160.0</v>
      </c>
      <c r="U5" s="127">
        <v>192.0</v>
      </c>
      <c r="V5" s="125"/>
      <c r="W5" s="125"/>
      <c r="X5" s="32">
        <v>11.0</v>
      </c>
      <c r="Y5" s="109">
        <v>6049.0</v>
      </c>
      <c r="Z5" s="109" t="s">
        <v>264</v>
      </c>
      <c r="AA5" s="32"/>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row>
    <row r="6" ht="12.75" customHeight="1">
      <c r="A6" s="127" t="s">
        <v>279</v>
      </c>
      <c r="B6" s="127">
        <v>6.0</v>
      </c>
      <c r="C6" s="127">
        <v>7.0</v>
      </c>
      <c r="D6" s="127">
        <v>9.0</v>
      </c>
      <c r="E6" s="127">
        <v>10.0</v>
      </c>
      <c r="F6" s="127">
        <v>12.0</v>
      </c>
      <c r="G6" s="127">
        <v>15.0</v>
      </c>
      <c r="H6" s="127">
        <v>18.0</v>
      </c>
      <c r="I6" s="127">
        <v>21.0</v>
      </c>
      <c r="J6" s="127">
        <v>26.0</v>
      </c>
      <c r="K6" s="127">
        <v>31.0</v>
      </c>
      <c r="L6" s="127">
        <v>37.0</v>
      </c>
      <c r="M6" s="127">
        <v>45.0</v>
      </c>
      <c r="N6" s="127">
        <v>53.0</v>
      </c>
      <c r="O6" s="127">
        <v>64.0</v>
      </c>
      <c r="P6" s="127">
        <v>77.0</v>
      </c>
      <c r="Q6" s="127">
        <v>92.0</v>
      </c>
      <c r="R6" s="127">
        <v>111.0</v>
      </c>
      <c r="S6" s="127">
        <v>133.0</v>
      </c>
      <c r="T6" s="127">
        <v>160.0</v>
      </c>
      <c r="U6" s="127">
        <v>192.0</v>
      </c>
      <c r="V6" s="125"/>
      <c r="W6" s="125"/>
      <c r="X6" s="32">
        <v>17.0</v>
      </c>
      <c r="Y6" s="109">
        <v>10862.0</v>
      </c>
      <c r="Z6" s="109" t="s">
        <v>264</v>
      </c>
      <c r="AA6" s="32"/>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row>
    <row r="7" ht="12.75" customHeight="1">
      <c r="A7" s="128" t="s">
        <v>189</v>
      </c>
      <c r="B7" s="128">
        <v>5.0</v>
      </c>
      <c r="C7" s="128">
        <v>6.0</v>
      </c>
      <c r="D7" s="128">
        <v>7.0</v>
      </c>
      <c r="E7" s="128">
        <v>8.0</v>
      </c>
      <c r="F7" s="128">
        <v>10.0</v>
      </c>
      <c r="G7" s="128">
        <v>12.0</v>
      </c>
      <c r="H7" s="128">
        <v>14.0</v>
      </c>
      <c r="I7" s="128">
        <v>17.0</v>
      </c>
      <c r="J7" s="128">
        <v>21.0</v>
      </c>
      <c r="K7" s="128">
        <v>25.0</v>
      </c>
      <c r="L7" s="128">
        <v>30.0</v>
      </c>
      <c r="M7" s="128">
        <v>36.0</v>
      </c>
      <c r="N7" s="128">
        <v>43.0</v>
      </c>
      <c r="O7" s="128">
        <v>51.0</v>
      </c>
      <c r="P7" s="128">
        <v>62.0</v>
      </c>
      <c r="Q7" s="128">
        <v>74.0</v>
      </c>
      <c r="R7" s="128">
        <v>89.0</v>
      </c>
      <c r="S7" s="128">
        <v>106.0</v>
      </c>
      <c r="T7" s="128">
        <v>128.0</v>
      </c>
      <c r="U7" s="128">
        <v>153.0</v>
      </c>
      <c r="V7" s="125"/>
      <c r="W7" s="125"/>
      <c r="X7" s="129">
        <v>3.0</v>
      </c>
      <c r="Y7" s="94">
        <v>1647.0</v>
      </c>
      <c r="Z7" s="94" t="s">
        <v>264</v>
      </c>
      <c r="AA7" s="129"/>
      <c r="AB7" s="29"/>
      <c r="AC7" s="29"/>
      <c r="AD7" s="29"/>
      <c r="AE7" s="29"/>
      <c r="AF7" s="29"/>
      <c r="AG7" s="29"/>
      <c r="AH7" s="29"/>
      <c r="AI7" s="29"/>
      <c r="AJ7" s="29"/>
      <c r="AK7" s="29"/>
      <c r="AL7" s="29"/>
      <c r="AM7" s="55" t="s">
        <v>280</v>
      </c>
      <c r="AN7" s="55" t="s">
        <v>281</v>
      </c>
      <c r="AO7" s="29"/>
      <c r="AP7" s="29"/>
      <c r="AQ7" s="29"/>
      <c r="AR7" s="29"/>
      <c r="AS7" s="29"/>
      <c r="AT7" s="29"/>
      <c r="AU7" s="29"/>
      <c r="AV7" s="29"/>
      <c r="AW7" s="29"/>
      <c r="AX7" s="29"/>
      <c r="AY7" s="29"/>
      <c r="AZ7" s="29"/>
      <c r="BA7" s="29"/>
      <c r="BB7" s="29"/>
      <c r="BC7" s="29"/>
      <c r="BD7" s="29"/>
      <c r="BE7" s="29"/>
      <c r="BF7" s="29"/>
      <c r="BG7" s="29"/>
      <c r="BH7" s="29"/>
    </row>
    <row r="8" ht="12.75" customHeight="1">
      <c r="A8" s="128" t="s">
        <v>173</v>
      </c>
      <c r="B8" s="128">
        <v>5.0</v>
      </c>
      <c r="C8" s="128">
        <v>6.0</v>
      </c>
      <c r="D8" s="128">
        <v>7.0</v>
      </c>
      <c r="E8" s="128">
        <v>8.0</v>
      </c>
      <c r="F8" s="128">
        <v>10.0</v>
      </c>
      <c r="G8" s="128">
        <v>12.0</v>
      </c>
      <c r="H8" s="128">
        <v>14.0</v>
      </c>
      <c r="I8" s="128">
        <v>17.0</v>
      </c>
      <c r="J8" s="128">
        <v>21.0</v>
      </c>
      <c r="K8" s="128">
        <v>25.0</v>
      </c>
      <c r="L8" s="128">
        <v>30.0</v>
      </c>
      <c r="M8" s="128">
        <v>36.0</v>
      </c>
      <c r="N8" s="128">
        <v>43.0</v>
      </c>
      <c r="O8" s="128">
        <v>51.0</v>
      </c>
      <c r="P8" s="128">
        <v>62.0</v>
      </c>
      <c r="Q8" s="128">
        <v>74.0</v>
      </c>
      <c r="R8" s="128">
        <v>89.0</v>
      </c>
      <c r="S8" s="128">
        <v>106.0</v>
      </c>
      <c r="T8" s="128">
        <v>128.0</v>
      </c>
      <c r="U8" s="128">
        <v>153.0</v>
      </c>
      <c r="V8" s="125"/>
      <c r="W8" s="125"/>
      <c r="X8" s="32">
        <v>4.0</v>
      </c>
      <c r="Y8" s="109">
        <v>1744.0</v>
      </c>
      <c r="Z8" s="109" t="s">
        <v>264</v>
      </c>
      <c r="AA8" s="32"/>
      <c r="AB8" s="29"/>
      <c r="AC8" s="29"/>
      <c r="AD8" s="29"/>
      <c r="AE8" s="29"/>
      <c r="AF8" s="29"/>
      <c r="AG8" s="29"/>
      <c r="AH8" s="29"/>
      <c r="AI8" s="29"/>
      <c r="AJ8" s="29"/>
      <c r="AK8" s="29"/>
      <c r="AL8" s="29"/>
      <c r="AM8" s="130">
        <v>1.0</v>
      </c>
      <c r="AN8" s="130">
        <v>0.0</v>
      </c>
      <c r="AO8" s="29"/>
      <c r="AP8" s="29"/>
      <c r="AQ8" s="29"/>
      <c r="AR8" s="29"/>
      <c r="AS8" s="29"/>
      <c r="AT8" s="29"/>
      <c r="AU8" s="29"/>
      <c r="AV8" s="29"/>
      <c r="AW8" s="29"/>
      <c r="AX8" s="29"/>
      <c r="AY8" s="29"/>
      <c r="AZ8" s="29"/>
      <c r="BA8" s="29"/>
      <c r="BB8" s="29"/>
      <c r="BC8" s="29"/>
      <c r="BD8" s="29"/>
      <c r="BE8" s="29"/>
      <c r="BF8" s="29"/>
      <c r="BG8" s="29"/>
      <c r="BH8" s="29"/>
    </row>
    <row r="9" ht="12.75" customHeight="1">
      <c r="A9" s="131" t="s">
        <v>282</v>
      </c>
      <c r="B9" s="131">
        <v>4.0</v>
      </c>
      <c r="C9" s="131">
        <v>4.0</v>
      </c>
      <c r="D9" s="131">
        <v>5.0</v>
      </c>
      <c r="E9" s="131">
        <v>6.0</v>
      </c>
      <c r="F9" s="131">
        <v>7.0</v>
      </c>
      <c r="G9" s="131">
        <v>9.0</v>
      </c>
      <c r="H9" s="131">
        <v>11.0</v>
      </c>
      <c r="I9" s="131">
        <v>13.0</v>
      </c>
      <c r="J9" s="131">
        <v>15.0</v>
      </c>
      <c r="K9" s="131">
        <v>19.0</v>
      </c>
      <c r="L9" s="131">
        <v>22.0</v>
      </c>
      <c r="M9" s="131">
        <v>27.0</v>
      </c>
      <c r="N9" s="131">
        <v>32.0</v>
      </c>
      <c r="O9" s="131">
        <v>39.0</v>
      </c>
      <c r="P9" s="131">
        <v>46.0</v>
      </c>
      <c r="Q9" s="131">
        <v>55.0</v>
      </c>
      <c r="R9" s="131">
        <v>67.0</v>
      </c>
      <c r="S9" s="131">
        <v>80.0</v>
      </c>
      <c r="T9" s="131">
        <v>96.0</v>
      </c>
      <c r="U9" s="131">
        <v>115.0</v>
      </c>
      <c r="V9" s="125"/>
      <c r="W9" s="125"/>
      <c r="X9" s="32" t="s">
        <v>13</v>
      </c>
      <c r="Y9" s="109" t="s">
        <v>13</v>
      </c>
      <c r="Z9" s="109"/>
      <c r="AA9" s="32"/>
      <c r="AB9" s="29"/>
      <c r="AC9" s="29"/>
      <c r="AD9" s="29"/>
      <c r="AE9" s="29"/>
      <c r="AF9" s="29"/>
      <c r="AG9" s="29"/>
      <c r="AH9" s="29"/>
      <c r="AI9" s="29"/>
      <c r="AJ9" s="29"/>
      <c r="AK9" s="29"/>
      <c r="AL9" s="29"/>
      <c r="AM9" s="130">
        <v>2.0</v>
      </c>
      <c r="AN9" s="130">
        <v>2000.0</v>
      </c>
      <c r="AO9" s="29"/>
      <c r="AP9" s="29"/>
      <c r="AQ9" s="29"/>
      <c r="AR9" s="29"/>
      <c r="AS9" s="29"/>
      <c r="AT9" s="29"/>
      <c r="AU9" s="29"/>
      <c r="AV9" s="29"/>
      <c r="AW9" s="29"/>
      <c r="AX9" s="29"/>
      <c r="AY9" s="29"/>
      <c r="AZ9" s="29"/>
      <c r="BA9" s="29"/>
      <c r="BB9" s="29"/>
      <c r="BC9" s="29"/>
      <c r="BD9" s="29"/>
      <c r="BE9" s="29"/>
      <c r="BF9" s="29"/>
      <c r="BG9" s="29"/>
      <c r="BH9" s="29"/>
    </row>
    <row r="10" ht="12.75" customHeight="1">
      <c r="A10" s="131" t="s">
        <v>177</v>
      </c>
      <c r="B10" s="131">
        <v>4.0</v>
      </c>
      <c r="C10" s="131">
        <v>4.0</v>
      </c>
      <c r="D10" s="131">
        <v>5.0</v>
      </c>
      <c r="E10" s="131">
        <v>6.0</v>
      </c>
      <c r="F10" s="131">
        <v>7.0</v>
      </c>
      <c r="G10" s="131">
        <v>9.0</v>
      </c>
      <c r="H10" s="131">
        <v>11.0</v>
      </c>
      <c r="I10" s="131">
        <v>13.0</v>
      </c>
      <c r="J10" s="131">
        <v>15.0</v>
      </c>
      <c r="K10" s="131">
        <v>19.0</v>
      </c>
      <c r="L10" s="131">
        <v>22.0</v>
      </c>
      <c r="M10" s="131">
        <v>27.0</v>
      </c>
      <c r="N10" s="131">
        <v>32.0</v>
      </c>
      <c r="O10" s="131">
        <v>39.0</v>
      </c>
      <c r="P10" s="131">
        <v>46.0</v>
      </c>
      <c r="Q10" s="131">
        <v>55.0</v>
      </c>
      <c r="R10" s="131">
        <v>67.0</v>
      </c>
      <c r="S10" s="131">
        <v>80.0</v>
      </c>
      <c r="T10" s="131">
        <v>96.0</v>
      </c>
      <c r="U10" s="131">
        <v>115.0</v>
      </c>
      <c r="V10" s="125"/>
      <c r="W10" s="125"/>
      <c r="X10" s="129">
        <v>2.0</v>
      </c>
      <c r="Y10" s="94">
        <v>1461.0</v>
      </c>
      <c r="Z10" s="94" t="s">
        <v>264</v>
      </c>
      <c r="AA10" s="129"/>
      <c r="AB10" s="29"/>
      <c r="AC10" s="29"/>
      <c r="AD10" s="29"/>
      <c r="AE10" s="29"/>
      <c r="AF10" s="29"/>
      <c r="AG10" s="29"/>
      <c r="AH10" s="29"/>
      <c r="AI10" s="29"/>
      <c r="AJ10" s="29"/>
      <c r="AK10" s="29"/>
      <c r="AL10" s="29"/>
      <c r="AM10" s="130">
        <v>3.0</v>
      </c>
      <c r="AN10" s="130">
        <v>8000.0</v>
      </c>
      <c r="AO10" s="29"/>
      <c r="AP10" s="29"/>
      <c r="AQ10" s="29"/>
      <c r="AR10" s="29"/>
      <c r="AS10" s="29"/>
      <c r="AT10" s="29"/>
      <c r="AU10" s="29"/>
      <c r="AV10" s="29"/>
      <c r="AW10" s="29"/>
      <c r="AX10" s="29"/>
      <c r="AY10" s="29"/>
      <c r="AZ10" s="29"/>
      <c r="BA10" s="29"/>
      <c r="BB10" s="29"/>
      <c r="BC10" s="29"/>
      <c r="BD10" s="29"/>
      <c r="BE10" s="29"/>
      <c r="BF10" s="29"/>
      <c r="BG10" s="29"/>
      <c r="BH10" s="29"/>
    </row>
    <row r="11" ht="12.75" customHeight="1">
      <c r="A11" s="131" t="s">
        <v>184</v>
      </c>
      <c r="B11" s="131">
        <v>4.0</v>
      </c>
      <c r="C11" s="131">
        <v>4.0</v>
      </c>
      <c r="D11" s="131">
        <v>5.0</v>
      </c>
      <c r="E11" s="131">
        <v>6.0</v>
      </c>
      <c r="F11" s="131">
        <v>7.0</v>
      </c>
      <c r="G11" s="131">
        <v>9.0</v>
      </c>
      <c r="H11" s="131">
        <v>11.0</v>
      </c>
      <c r="I11" s="131">
        <v>13.0</v>
      </c>
      <c r="J11" s="131">
        <v>15.0</v>
      </c>
      <c r="K11" s="131">
        <v>19.0</v>
      </c>
      <c r="L11" s="131">
        <v>22.0</v>
      </c>
      <c r="M11" s="131">
        <v>27.0</v>
      </c>
      <c r="N11" s="131">
        <v>32.0</v>
      </c>
      <c r="O11" s="131">
        <v>39.0</v>
      </c>
      <c r="P11" s="131">
        <v>46.0</v>
      </c>
      <c r="Q11" s="131">
        <v>55.0</v>
      </c>
      <c r="R11" s="131">
        <v>67.0</v>
      </c>
      <c r="S11" s="131">
        <v>80.0</v>
      </c>
      <c r="T11" s="131">
        <v>96.0</v>
      </c>
      <c r="U11" s="131">
        <v>115.0</v>
      </c>
      <c r="V11" s="125"/>
      <c r="W11" s="125"/>
      <c r="X11" s="32">
        <v>22.0</v>
      </c>
      <c r="Y11" s="109">
        <v>18608.0</v>
      </c>
      <c r="Z11" s="109" t="s">
        <v>264</v>
      </c>
      <c r="AA11" s="32"/>
      <c r="AB11" s="29"/>
      <c r="AC11" s="29"/>
      <c r="AD11" s="29"/>
      <c r="AE11" s="29"/>
      <c r="AF11" s="29"/>
      <c r="AG11" s="29"/>
      <c r="AH11" s="29"/>
      <c r="AI11" s="29"/>
      <c r="AJ11" s="29"/>
      <c r="AK11" s="29"/>
      <c r="AL11" s="29"/>
      <c r="AM11" s="130">
        <v>4.0</v>
      </c>
      <c r="AN11" s="130">
        <v>20000.0</v>
      </c>
      <c r="AO11" s="29"/>
      <c r="AP11" s="29"/>
      <c r="AQ11" s="29"/>
      <c r="AR11" s="29"/>
      <c r="AS11" s="29"/>
      <c r="AT11" s="29"/>
      <c r="AU11" s="29"/>
      <c r="AV11" s="29"/>
      <c r="AW11" s="29"/>
      <c r="AX11" s="29"/>
      <c r="AY11" s="29"/>
      <c r="AZ11" s="29"/>
      <c r="BA11" s="29"/>
      <c r="BB11" s="29"/>
      <c r="BC11" s="29"/>
      <c r="BD11" s="29"/>
      <c r="BE11" s="29"/>
      <c r="BF11" s="29"/>
      <c r="BG11" s="29"/>
      <c r="BH11" s="29"/>
    </row>
    <row r="12" ht="12.75" customHeight="1">
      <c r="A12" s="131" t="s">
        <v>209</v>
      </c>
      <c r="B12" s="131">
        <v>4.0</v>
      </c>
      <c r="C12" s="131">
        <v>4.0</v>
      </c>
      <c r="D12" s="131">
        <v>5.0</v>
      </c>
      <c r="E12" s="131">
        <v>6.0</v>
      </c>
      <c r="F12" s="131">
        <v>7.0</v>
      </c>
      <c r="G12" s="131">
        <v>9.0</v>
      </c>
      <c r="H12" s="131">
        <v>11.0</v>
      </c>
      <c r="I12" s="131">
        <v>13.0</v>
      </c>
      <c r="J12" s="131">
        <v>15.0</v>
      </c>
      <c r="K12" s="131">
        <v>19.0</v>
      </c>
      <c r="L12" s="131">
        <v>22.0</v>
      </c>
      <c r="M12" s="131">
        <v>27.0</v>
      </c>
      <c r="N12" s="131">
        <v>32.0</v>
      </c>
      <c r="O12" s="131">
        <v>39.0</v>
      </c>
      <c r="P12" s="131">
        <v>46.0</v>
      </c>
      <c r="Q12" s="131">
        <v>55.0</v>
      </c>
      <c r="R12" s="131">
        <v>67.0</v>
      </c>
      <c r="S12" s="131">
        <v>80.0</v>
      </c>
      <c r="T12" s="131">
        <v>96.0</v>
      </c>
      <c r="U12" s="131">
        <v>115.0</v>
      </c>
      <c r="V12" s="125"/>
      <c r="W12" s="125"/>
      <c r="X12" s="32">
        <v>13.0</v>
      </c>
      <c r="Y12" s="109">
        <v>8122.0</v>
      </c>
      <c r="Z12" s="109" t="s">
        <v>264</v>
      </c>
      <c r="AA12" s="32"/>
      <c r="AB12" s="29"/>
      <c r="AC12" s="29"/>
      <c r="AD12" s="29"/>
      <c r="AE12" s="29"/>
      <c r="AF12" s="29"/>
      <c r="AG12" s="29"/>
      <c r="AH12" s="29"/>
      <c r="AI12" s="29"/>
      <c r="AJ12" s="29"/>
      <c r="AK12" s="29"/>
      <c r="AL12" s="29"/>
      <c r="AM12" s="130">
        <v>5.0</v>
      </c>
      <c r="AN12" s="130">
        <v>39000.0</v>
      </c>
      <c r="AO12" s="29"/>
      <c r="AP12" s="29"/>
      <c r="AQ12" s="29"/>
      <c r="AR12" s="29"/>
      <c r="AS12" s="29"/>
      <c r="AT12" s="29"/>
      <c r="AU12" s="29"/>
      <c r="AV12" s="29"/>
      <c r="AW12" s="29"/>
      <c r="AX12" s="29"/>
      <c r="AY12" s="29"/>
      <c r="AZ12" s="29"/>
      <c r="BA12" s="29"/>
      <c r="BB12" s="29"/>
      <c r="BC12" s="29"/>
      <c r="BD12" s="29"/>
      <c r="BE12" s="29"/>
      <c r="BF12" s="29"/>
      <c r="BG12" s="29"/>
      <c r="BH12" s="29"/>
    </row>
    <row r="13" ht="12.75" customHeight="1">
      <c r="A13" s="132" t="s">
        <v>190</v>
      </c>
      <c r="B13" s="132">
        <v>2.0</v>
      </c>
      <c r="C13" s="132">
        <v>3.0</v>
      </c>
      <c r="D13" s="132">
        <v>3.0</v>
      </c>
      <c r="E13" s="132">
        <v>4.0</v>
      </c>
      <c r="F13" s="132">
        <v>5.0</v>
      </c>
      <c r="G13" s="132">
        <v>6.0</v>
      </c>
      <c r="H13" s="132">
        <v>7.0</v>
      </c>
      <c r="I13" s="132">
        <v>9.0</v>
      </c>
      <c r="J13" s="132">
        <v>10.0</v>
      </c>
      <c r="K13" s="132">
        <v>12.0</v>
      </c>
      <c r="L13" s="132">
        <v>15.0</v>
      </c>
      <c r="M13" s="132">
        <v>18.0</v>
      </c>
      <c r="N13" s="132">
        <v>21.0</v>
      </c>
      <c r="O13" s="132">
        <v>26.0</v>
      </c>
      <c r="P13" s="132">
        <v>31.0</v>
      </c>
      <c r="Q13" s="132">
        <v>37.0</v>
      </c>
      <c r="R13" s="132">
        <v>44.0</v>
      </c>
      <c r="S13" s="132">
        <v>53.0</v>
      </c>
      <c r="T13" s="132">
        <v>64.0</v>
      </c>
      <c r="U13" s="132">
        <v>77.0</v>
      </c>
      <c r="V13" s="125"/>
      <c r="W13" s="125"/>
      <c r="X13" s="32">
        <v>10.0</v>
      </c>
      <c r="Y13" s="109">
        <v>5648.0</v>
      </c>
      <c r="Z13" s="109" t="s">
        <v>283</v>
      </c>
      <c r="AA13" s="32"/>
      <c r="AB13" s="29"/>
      <c r="AC13" s="29"/>
      <c r="AD13" s="29"/>
      <c r="AE13" s="29"/>
      <c r="AF13" s="29"/>
      <c r="AG13" s="29"/>
      <c r="AH13" s="29"/>
      <c r="AI13" s="29"/>
      <c r="AJ13" s="29"/>
      <c r="AK13" s="29"/>
      <c r="AL13" s="29"/>
      <c r="AM13" s="130">
        <v>6.0</v>
      </c>
      <c r="AN13" s="130">
        <v>65000.0</v>
      </c>
      <c r="AO13" s="29"/>
      <c r="AP13" s="29"/>
      <c r="AQ13" s="29"/>
      <c r="AR13" s="29"/>
      <c r="AS13" s="29"/>
      <c r="AT13" s="29"/>
      <c r="AU13" s="29"/>
      <c r="AV13" s="29"/>
      <c r="AW13" s="29"/>
      <c r="AX13" s="29"/>
      <c r="AY13" s="29"/>
      <c r="AZ13" s="29"/>
      <c r="BA13" s="29"/>
      <c r="BB13" s="29"/>
      <c r="BC13" s="29"/>
      <c r="BD13" s="29"/>
      <c r="BE13" s="29"/>
      <c r="BF13" s="29"/>
      <c r="BG13" s="29"/>
      <c r="BH13" s="29"/>
    </row>
    <row r="14" ht="12.75" customHeight="1">
      <c r="A14" s="132" t="s">
        <v>193</v>
      </c>
      <c r="B14" s="132">
        <v>2.0</v>
      </c>
      <c r="C14" s="132">
        <v>3.0</v>
      </c>
      <c r="D14" s="132">
        <v>3.0</v>
      </c>
      <c r="E14" s="132">
        <v>4.0</v>
      </c>
      <c r="F14" s="132">
        <v>5.0</v>
      </c>
      <c r="G14" s="132">
        <v>6.0</v>
      </c>
      <c r="H14" s="132">
        <v>7.0</v>
      </c>
      <c r="I14" s="132">
        <v>9.0</v>
      </c>
      <c r="J14" s="132">
        <v>10.0</v>
      </c>
      <c r="K14" s="132">
        <v>12.0</v>
      </c>
      <c r="L14" s="132">
        <v>15.0</v>
      </c>
      <c r="M14" s="132">
        <v>18.0</v>
      </c>
      <c r="N14" s="132">
        <v>21.0</v>
      </c>
      <c r="O14" s="132">
        <v>26.0</v>
      </c>
      <c r="P14" s="132">
        <v>31.0</v>
      </c>
      <c r="Q14" s="132">
        <v>37.0</v>
      </c>
      <c r="R14" s="132">
        <v>44.0</v>
      </c>
      <c r="S14" s="132">
        <v>53.0</v>
      </c>
      <c r="T14" s="132">
        <v>64.0</v>
      </c>
      <c r="U14" s="132">
        <v>77.0</v>
      </c>
      <c r="V14" s="125"/>
      <c r="W14" s="125"/>
      <c r="X14" s="32">
        <v>10.0</v>
      </c>
      <c r="Y14" s="109">
        <v>5648.0</v>
      </c>
      <c r="Z14" s="109" t="s">
        <v>284</v>
      </c>
      <c r="AA14" s="32"/>
      <c r="AB14" s="29"/>
      <c r="AC14" s="29"/>
      <c r="AD14" s="29"/>
      <c r="AE14" s="29"/>
      <c r="AF14" s="29"/>
      <c r="AG14" s="29"/>
      <c r="AH14" s="29"/>
      <c r="AI14" s="29"/>
      <c r="AJ14" s="29"/>
      <c r="AK14" s="29"/>
      <c r="AL14" s="29"/>
      <c r="AM14" s="130">
        <v>7.0</v>
      </c>
      <c r="AN14" s="130">
        <v>99000.0</v>
      </c>
      <c r="AO14" s="29"/>
      <c r="AP14" s="29"/>
      <c r="AQ14" s="29"/>
      <c r="AR14" s="29"/>
      <c r="AS14" s="29"/>
      <c r="AT14" s="29"/>
      <c r="AU14" s="29"/>
      <c r="AV14" s="29"/>
      <c r="AW14" s="29"/>
      <c r="AX14" s="29"/>
      <c r="AY14" s="29"/>
      <c r="AZ14" s="29"/>
      <c r="BA14" s="29"/>
      <c r="BB14" s="29"/>
      <c r="BC14" s="29"/>
      <c r="BD14" s="29"/>
      <c r="BE14" s="29"/>
      <c r="BF14" s="29"/>
      <c r="BG14" s="29"/>
      <c r="BH14" s="29"/>
    </row>
    <row r="15" ht="12.75" customHeight="1">
      <c r="A15" s="132" t="s">
        <v>285</v>
      </c>
      <c r="B15" s="132">
        <v>2.0</v>
      </c>
      <c r="C15" s="132">
        <v>3.0</v>
      </c>
      <c r="D15" s="132">
        <v>3.0</v>
      </c>
      <c r="E15" s="132">
        <v>4.0</v>
      </c>
      <c r="F15" s="132">
        <v>5.0</v>
      </c>
      <c r="G15" s="132">
        <v>6.0</v>
      </c>
      <c r="H15" s="132">
        <v>7.0</v>
      </c>
      <c r="I15" s="132">
        <v>9.0</v>
      </c>
      <c r="J15" s="132">
        <v>10.0</v>
      </c>
      <c r="K15" s="132">
        <v>12.0</v>
      </c>
      <c r="L15" s="132">
        <v>15.0</v>
      </c>
      <c r="M15" s="132">
        <v>18.0</v>
      </c>
      <c r="N15" s="132">
        <v>21.0</v>
      </c>
      <c r="O15" s="132">
        <v>26.0</v>
      </c>
      <c r="P15" s="132">
        <v>31.0</v>
      </c>
      <c r="Q15" s="132">
        <v>37.0</v>
      </c>
      <c r="R15" s="132">
        <v>44.0</v>
      </c>
      <c r="S15" s="132">
        <v>53.0</v>
      </c>
      <c r="T15" s="132">
        <v>64.0</v>
      </c>
      <c r="U15" s="132">
        <v>77.0</v>
      </c>
      <c r="V15" s="125"/>
      <c r="W15" s="125"/>
      <c r="X15" s="32">
        <v>19.0</v>
      </c>
      <c r="Y15" s="109">
        <v>13864.0</v>
      </c>
      <c r="Z15" s="109" t="s">
        <v>286</v>
      </c>
      <c r="AA15" s="32"/>
      <c r="AB15" s="29"/>
      <c r="AC15" s="29"/>
      <c r="AD15" s="29"/>
      <c r="AE15" s="29"/>
      <c r="AF15" s="29"/>
      <c r="AG15" s="29"/>
      <c r="AH15" s="29"/>
      <c r="AI15" s="29"/>
      <c r="AJ15" s="29"/>
      <c r="AK15" s="29"/>
      <c r="AL15" s="29"/>
      <c r="AM15" s="130">
        <v>8.0</v>
      </c>
      <c r="AN15" s="130">
        <v>141000.0</v>
      </c>
      <c r="AO15" s="29"/>
      <c r="AP15" s="29"/>
      <c r="AQ15" s="29"/>
      <c r="AR15" s="29"/>
      <c r="AS15" s="29"/>
      <c r="AT15" s="29"/>
      <c r="AU15" s="29"/>
      <c r="AV15" s="29"/>
      <c r="AW15" s="29"/>
      <c r="AX15" s="29"/>
      <c r="AY15" s="29"/>
      <c r="AZ15" s="29"/>
      <c r="BA15" s="29"/>
      <c r="BB15" s="29"/>
      <c r="BC15" s="29"/>
      <c r="BD15" s="29"/>
      <c r="BE15" s="29"/>
      <c r="BF15" s="29"/>
      <c r="BG15" s="29"/>
      <c r="BH15" s="29"/>
    </row>
    <row r="16" ht="12.75" customHeight="1">
      <c r="A16" s="132" t="s">
        <v>175</v>
      </c>
      <c r="B16" s="132">
        <v>2.0</v>
      </c>
      <c r="C16" s="132">
        <v>3.0</v>
      </c>
      <c r="D16" s="132">
        <v>3.0</v>
      </c>
      <c r="E16" s="132">
        <v>4.0</v>
      </c>
      <c r="F16" s="132">
        <v>5.0</v>
      </c>
      <c r="G16" s="132">
        <v>6.0</v>
      </c>
      <c r="H16" s="132">
        <v>7.0</v>
      </c>
      <c r="I16" s="132">
        <v>9.0</v>
      </c>
      <c r="J16" s="132">
        <v>10.0</v>
      </c>
      <c r="K16" s="132">
        <v>12.0</v>
      </c>
      <c r="L16" s="132">
        <v>15.0</v>
      </c>
      <c r="M16" s="132">
        <v>18.0</v>
      </c>
      <c r="N16" s="132">
        <v>21.0</v>
      </c>
      <c r="O16" s="132">
        <v>26.0</v>
      </c>
      <c r="P16" s="132">
        <v>31.0</v>
      </c>
      <c r="Q16" s="132">
        <v>37.0</v>
      </c>
      <c r="R16" s="132">
        <v>44.0</v>
      </c>
      <c r="S16" s="132">
        <v>53.0</v>
      </c>
      <c r="T16" s="132">
        <v>64.0</v>
      </c>
      <c r="U16" s="132">
        <v>77.0</v>
      </c>
      <c r="V16" s="125"/>
      <c r="W16" s="125"/>
      <c r="X16" s="129">
        <v>1.0</v>
      </c>
      <c r="Y16" s="94">
        <v>1220.0</v>
      </c>
      <c r="Z16" s="94" t="s">
        <v>264</v>
      </c>
      <c r="AA16" s="129"/>
      <c r="AB16" s="53" t="s">
        <v>287</v>
      </c>
      <c r="AC16" s="17"/>
      <c r="AD16" s="17"/>
      <c r="AE16" s="17"/>
      <c r="AF16" s="17"/>
      <c r="AG16" s="17"/>
      <c r="AH16" s="18"/>
      <c r="AI16" s="29"/>
      <c r="AJ16" s="29"/>
      <c r="AK16" s="29"/>
      <c r="AL16" s="29"/>
      <c r="AM16" s="130">
        <v>9.0</v>
      </c>
      <c r="AN16" s="130">
        <v>191000.0</v>
      </c>
      <c r="AO16" s="29"/>
      <c r="AP16" s="29"/>
      <c r="AQ16" s="29"/>
      <c r="AR16" s="29"/>
      <c r="AS16" s="29"/>
      <c r="AT16" s="29"/>
      <c r="AU16" s="29"/>
      <c r="AV16" s="29"/>
      <c r="AW16" s="29"/>
      <c r="AX16" s="29"/>
      <c r="AY16" s="29"/>
      <c r="AZ16" s="29"/>
      <c r="BA16" s="29"/>
      <c r="BB16" s="29"/>
      <c r="BC16" s="29"/>
      <c r="BD16" s="29"/>
      <c r="BE16" s="29"/>
      <c r="BF16" s="29"/>
      <c r="BG16" s="29"/>
      <c r="BH16" s="29"/>
    </row>
    <row r="17" ht="12.75" customHeight="1">
      <c r="A17" s="132" t="s">
        <v>180</v>
      </c>
      <c r="B17" s="132">
        <v>2.0</v>
      </c>
      <c r="C17" s="132">
        <v>3.0</v>
      </c>
      <c r="D17" s="132">
        <v>3.0</v>
      </c>
      <c r="E17" s="132">
        <v>4.0</v>
      </c>
      <c r="F17" s="132">
        <v>5.0</v>
      </c>
      <c r="G17" s="132">
        <v>6.0</v>
      </c>
      <c r="H17" s="132">
        <v>7.0</v>
      </c>
      <c r="I17" s="132">
        <v>9.0</v>
      </c>
      <c r="J17" s="132">
        <v>10.0</v>
      </c>
      <c r="K17" s="132">
        <v>12.0</v>
      </c>
      <c r="L17" s="132">
        <v>15.0</v>
      </c>
      <c r="M17" s="132">
        <v>18.0</v>
      </c>
      <c r="N17" s="132">
        <v>21.0</v>
      </c>
      <c r="O17" s="132">
        <v>26.0</v>
      </c>
      <c r="P17" s="132">
        <v>31.0</v>
      </c>
      <c r="Q17" s="132">
        <v>37.0</v>
      </c>
      <c r="R17" s="132">
        <v>44.0</v>
      </c>
      <c r="S17" s="132">
        <v>53.0</v>
      </c>
      <c r="T17" s="132">
        <v>64.0</v>
      </c>
      <c r="U17" s="132">
        <v>77.0</v>
      </c>
      <c r="V17" s="125"/>
      <c r="W17" s="125"/>
      <c r="X17" s="129">
        <v>15.0</v>
      </c>
      <c r="Y17" s="94">
        <v>10077.0</v>
      </c>
      <c r="Z17" s="94" t="s">
        <v>264</v>
      </c>
      <c r="AA17" s="129"/>
      <c r="AB17" s="94" t="s">
        <v>288</v>
      </c>
      <c r="AC17" s="94"/>
      <c r="AD17" s="94"/>
      <c r="AE17" s="94"/>
      <c r="AF17" s="94"/>
      <c r="AG17" s="94"/>
      <c r="AH17" s="94" t="s">
        <v>170</v>
      </c>
      <c r="AI17" s="29"/>
      <c r="AJ17" s="133" t="s">
        <v>214</v>
      </c>
      <c r="AK17" s="133" t="s">
        <v>289</v>
      </c>
      <c r="AL17" s="29"/>
      <c r="AM17" s="130">
        <v>10.0</v>
      </c>
      <c r="AN17" s="130">
        <v>251000.0</v>
      </c>
      <c r="AO17" s="29"/>
      <c r="AP17" s="29"/>
      <c r="AQ17" s="29"/>
      <c r="AR17" s="29"/>
      <c r="AS17" s="29"/>
      <c r="AT17" s="29"/>
      <c r="AU17" s="29"/>
      <c r="AV17" s="29"/>
      <c r="AW17" s="29"/>
      <c r="AX17" s="29"/>
      <c r="AY17" s="29"/>
      <c r="AZ17" s="29"/>
      <c r="BA17" s="29"/>
      <c r="BB17" s="29"/>
      <c r="BC17" s="29"/>
      <c r="BD17" s="29"/>
      <c r="BE17" s="29"/>
      <c r="BF17" s="29"/>
      <c r="BG17" s="29"/>
      <c r="BH17" s="29"/>
    </row>
    <row r="18" ht="12.75" customHeight="1">
      <c r="A18" s="132" t="s">
        <v>204</v>
      </c>
      <c r="B18" s="132">
        <v>2.0</v>
      </c>
      <c r="C18" s="132">
        <v>3.0</v>
      </c>
      <c r="D18" s="132">
        <v>3.0</v>
      </c>
      <c r="E18" s="132">
        <v>4.0</v>
      </c>
      <c r="F18" s="132">
        <v>5.0</v>
      </c>
      <c r="G18" s="132">
        <v>6.0</v>
      </c>
      <c r="H18" s="132">
        <v>7.0</v>
      </c>
      <c r="I18" s="132">
        <v>9.0</v>
      </c>
      <c r="J18" s="132">
        <v>10.0</v>
      </c>
      <c r="K18" s="132">
        <v>12.0</v>
      </c>
      <c r="L18" s="132">
        <v>15.0</v>
      </c>
      <c r="M18" s="132">
        <v>18.0</v>
      </c>
      <c r="N18" s="132">
        <v>21.0</v>
      </c>
      <c r="O18" s="132">
        <v>26.0</v>
      </c>
      <c r="P18" s="132">
        <v>31.0</v>
      </c>
      <c r="Q18" s="132">
        <v>37.0</v>
      </c>
      <c r="R18" s="132">
        <v>44.0</v>
      </c>
      <c r="S18" s="132">
        <v>53.0</v>
      </c>
      <c r="T18" s="132">
        <v>64.0</v>
      </c>
      <c r="U18" s="132">
        <v>77.0</v>
      </c>
      <c r="V18" s="125"/>
      <c r="W18" s="125"/>
      <c r="X18" s="32">
        <v>6.0</v>
      </c>
      <c r="Y18" s="109">
        <v>4621.0</v>
      </c>
      <c r="Z18" s="109" t="s">
        <v>286</v>
      </c>
      <c r="AA18" s="32"/>
      <c r="AB18" s="97">
        <v>1.0</v>
      </c>
      <c r="AC18" s="96" t="s">
        <v>290</v>
      </c>
      <c r="AD18" s="97">
        <v>6400.0</v>
      </c>
      <c r="AE18" s="97">
        <v>6650.0</v>
      </c>
      <c r="AF18" s="97">
        <v>5940.0</v>
      </c>
      <c r="AG18" s="97">
        <v>1340.0</v>
      </c>
      <c r="AH18" s="97">
        <v>500.0</v>
      </c>
      <c r="AI18" s="29"/>
      <c r="AJ18" s="9">
        <f t="shared" ref="AJ18:AJ19" si="1">SUM(AD18:AG18)</f>
        <v>20330</v>
      </c>
      <c r="AK18" s="9">
        <f t="shared" ref="AK18:AK19" si="2">(AJ18/AH18)</f>
        <v>40.66</v>
      </c>
      <c r="AL18" s="29"/>
      <c r="AM18" s="130">
        <v>11.0</v>
      </c>
      <c r="AN18" s="130">
        <v>319000.0</v>
      </c>
      <c r="AO18" s="29"/>
      <c r="AP18" s="29"/>
      <c r="AQ18" s="29"/>
      <c r="AR18" s="29"/>
      <c r="AS18" s="29"/>
      <c r="AT18" s="29"/>
      <c r="AU18" s="29"/>
      <c r="AV18" s="29"/>
      <c r="AW18" s="29"/>
      <c r="AX18" s="29"/>
      <c r="AY18" s="29"/>
      <c r="AZ18" s="29"/>
      <c r="BA18" s="29"/>
      <c r="BB18" s="29"/>
      <c r="BC18" s="29"/>
      <c r="BD18" s="29"/>
      <c r="BE18" s="29"/>
      <c r="BF18" s="29"/>
      <c r="BG18" s="29"/>
      <c r="BH18" s="29"/>
    </row>
    <row r="19" ht="12.75" customHeight="1">
      <c r="A19" s="134" t="s">
        <v>191</v>
      </c>
      <c r="B19" s="134">
        <v>1.0</v>
      </c>
      <c r="C19" s="134">
        <v>1.0</v>
      </c>
      <c r="D19" s="134">
        <v>2.0</v>
      </c>
      <c r="E19" s="134">
        <v>2.0</v>
      </c>
      <c r="F19" s="134">
        <v>2.0</v>
      </c>
      <c r="G19" s="134">
        <v>3.0</v>
      </c>
      <c r="H19" s="134">
        <v>4.0</v>
      </c>
      <c r="I19" s="134">
        <v>4.0</v>
      </c>
      <c r="J19" s="134">
        <v>5.0</v>
      </c>
      <c r="K19" s="134">
        <v>6.0</v>
      </c>
      <c r="L19" s="134">
        <v>7.0</v>
      </c>
      <c r="M19" s="134">
        <v>9.0</v>
      </c>
      <c r="N19" s="134">
        <v>11.0</v>
      </c>
      <c r="O19" s="134">
        <v>13.0</v>
      </c>
      <c r="P19" s="134">
        <v>15.0</v>
      </c>
      <c r="Q19" s="134">
        <v>18.0</v>
      </c>
      <c r="R19" s="134">
        <v>22.0</v>
      </c>
      <c r="S19" s="134">
        <v>27.0</v>
      </c>
      <c r="T19" s="134">
        <v>32.0</v>
      </c>
      <c r="U19" s="134">
        <v>38.0</v>
      </c>
      <c r="V19" s="125"/>
      <c r="W19" s="125"/>
      <c r="X19" s="32">
        <v>14.0</v>
      </c>
      <c r="Y19" s="109">
        <v>9494.0</v>
      </c>
      <c r="Z19" s="109" t="s">
        <v>291</v>
      </c>
      <c r="AA19" s="29"/>
      <c r="AB19" s="97">
        <v>10.0</v>
      </c>
      <c r="AC19" s="96" t="s">
        <v>292</v>
      </c>
      <c r="AD19" s="97">
        <v>29700.0</v>
      </c>
      <c r="AE19" s="97">
        <v>33250.0</v>
      </c>
      <c r="AF19" s="97">
        <v>32000.0</v>
      </c>
      <c r="AG19" s="97">
        <v>6700.0</v>
      </c>
      <c r="AH19" s="97">
        <v>2000.0</v>
      </c>
      <c r="AI19" s="29"/>
      <c r="AJ19" s="9">
        <f t="shared" si="1"/>
        <v>101650</v>
      </c>
      <c r="AK19" s="9">
        <f t="shared" si="2"/>
        <v>50.825</v>
      </c>
      <c r="AL19" s="29"/>
      <c r="AM19" s="130">
        <v>12.0</v>
      </c>
      <c r="AN19" s="130">
        <v>397000.0</v>
      </c>
      <c r="AO19" s="29"/>
      <c r="AP19" s="29"/>
      <c r="AQ19" s="29"/>
      <c r="AR19" s="29"/>
      <c r="AS19" s="29"/>
      <c r="AT19" s="29"/>
      <c r="AU19" s="29"/>
      <c r="AV19" s="29"/>
      <c r="AW19" s="29"/>
      <c r="AX19" s="29"/>
      <c r="AY19" s="29"/>
      <c r="AZ19" s="29"/>
      <c r="BA19" s="29"/>
      <c r="BB19" s="29"/>
      <c r="BC19" s="29"/>
      <c r="BD19" s="29"/>
      <c r="BE19" s="29"/>
      <c r="BF19" s="29"/>
      <c r="BG19" s="29"/>
      <c r="BH19" s="29"/>
    </row>
    <row r="20" ht="12.75" customHeight="1">
      <c r="A20" s="134" t="s">
        <v>293</v>
      </c>
      <c r="B20" s="134">
        <v>1.0</v>
      </c>
      <c r="C20" s="134">
        <v>1.0</v>
      </c>
      <c r="D20" s="134">
        <v>2.0</v>
      </c>
      <c r="E20" s="134">
        <v>2.0</v>
      </c>
      <c r="F20" s="134">
        <v>2.0</v>
      </c>
      <c r="G20" s="134">
        <v>3.0</v>
      </c>
      <c r="H20" s="134">
        <v>4.0</v>
      </c>
      <c r="I20" s="134">
        <v>4.0</v>
      </c>
      <c r="J20" s="134">
        <v>5.0</v>
      </c>
      <c r="K20" s="134">
        <v>6.0</v>
      </c>
      <c r="L20" s="134">
        <v>7.0</v>
      </c>
      <c r="M20" s="134">
        <v>9.0</v>
      </c>
      <c r="N20" s="134">
        <v>11.0</v>
      </c>
      <c r="O20" s="134">
        <v>13.0</v>
      </c>
      <c r="P20" s="134">
        <v>15.0</v>
      </c>
      <c r="Q20" s="134">
        <v>18.0</v>
      </c>
      <c r="R20" s="134">
        <v>22.0</v>
      </c>
      <c r="S20" s="134">
        <v>27.0</v>
      </c>
      <c r="T20" s="134">
        <v>32.0</v>
      </c>
      <c r="U20" s="134">
        <v>38.0</v>
      </c>
      <c r="V20" s="125"/>
      <c r="W20" s="125"/>
      <c r="X20" s="32">
        <v>7.0</v>
      </c>
      <c r="Y20" s="109">
        <v>5203.0</v>
      </c>
      <c r="Z20" s="109" t="s">
        <v>264</v>
      </c>
      <c r="AA20" s="29"/>
      <c r="AB20" s="29"/>
      <c r="AC20" s="29"/>
      <c r="AD20" s="29">
        <f t="shared" ref="AD20:AG20" si="3">(AD19*2)</f>
        <v>59400</v>
      </c>
      <c r="AE20" s="29">
        <f t="shared" si="3"/>
        <v>66500</v>
      </c>
      <c r="AF20" s="29">
        <f t="shared" si="3"/>
        <v>64000</v>
      </c>
      <c r="AG20" s="29">
        <f t="shared" si="3"/>
        <v>13400</v>
      </c>
      <c r="AH20" s="29"/>
      <c r="AI20" s="29"/>
      <c r="AJ20" s="29"/>
      <c r="AK20" s="29"/>
      <c r="AL20" s="29"/>
      <c r="AM20" s="130">
        <v>13.0</v>
      </c>
      <c r="AN20" s="130">
        <v>486000.0</v>
      </c>
      <c r="AO20" s="29"/>
      <c r="AP20" s="29"/>
      <c r="AQ20" s="29"/>
      <c r="AR20" s="29"/>
      <c r="AS20" s="29"/>
      <c r="AT20" s="29"/>
      <c r="AU20" s="29"/>
      <c r="AV20" s="29"/>
      <c r="AW20" s="29"/>
      <c r="AX20" s="29"/>
      <c r="AY20" s="29"/>
      <c r="AZ20" s="29"/>
      <c r="BA20" s="29"/>
      <c r="BB20" s="29"/>
      <c r="BC20" s="29"/>
      <c r="BD20" s="29"/>
      <c r="BE20" s="29"/>
      <c r="BF20" s="29"/>
      <c r="BG20" s="29"/>
      <c r="BH20" s="29"/>
    </row>
    <row r="21" ht="12.75" customHeight="1">
      <c r="A21" s="134" t="s">
        <v>294</v>
      </c>
      <c r="B21" s="134">
        <v>1.0</v>
      </c>
      <c r="C21" s="134">
        <v>1.0</v>
      </c>
      <c r="D21" s="134">
        <v>2.0</v>
      </c>
      <c r="E21" s="134">
        <v>2.0</v>
      </c>
      <c r="F21" s="134">
        <v>2.0</v>
      </c>
      <c r="G21" s="134">
        <v>3.0</v>
      </c>
      <c r="H21" s="134">
        <v>4.0</v>
      </c>
      <c r="I21" s="134">
        <v>4.0</v>
      </c>
      <c r="J21" s="134">
        <v>5.0</v>
      </c>
      <c r="K21" s="134">
        <v>6.0</v>
      </c>
      <c r="L21" s="134">
        <v>7.0</v>
      </c>
      <c r="M21" s="134">
        <v>9.0</v>
      </c>
      <c r="N21" s="134">
        <v>11.0</v>
      </c>
      <c r="O21" s="134">
        <v>13.0</v>
      </c>
      <c r="P21" s="134">
        <v>15.0</v>
      </c>
      <c r="Q21" s="134">
        <v>18.0</v>
      </c>
      <c r="R21" s="134">
        <v>22.0</v>
      </c>
      <c r="S21" s="134">
        <v>27.0</v>
      </c>
      <c r="T21" s="134">
        <v>32.0</v>
      </c>
      <c r="U21" s="134">
        <v>38.0</v>
      </c>
      <c r="V21" s="125"/>
      <c r="W21" s="125"/>
      <c r="X21" s="32">
        <v>16.0</v>
      </c>
      <c r="Y21" s="109">
        <v>10432.0</v>
      </c>
      <c r="Z21" s="109" t="s">
        <v>295</v>
      </c>
      <c r="AA21" s="29"/>
      <c r="AB21" s="29"/>
      <c r="AC21" s="29"/>
      <c r="AD21" s="29"/>
      <c r="AE21" s="29"/>
      <c r="AF21" s="29"/>
      <c r="AG21" s="29"/>
      <c r="AH21" s="29"/>
      <c r="AI21" s="29"/>
      <c r="AJ21" s="29"/>
      <c r="AK21" s="29"/>
      <c r="AL21" s="29"/>
      <c r="AM21" s="130">
        <v>14.0</v>
      </c>
      <c r="AN21" s="130">
        <v>584000.0</v>
      </c>
      <c r="AO21" s="29"/>
      <c r="AP21" s="29"/>
      <c r="AQ21" s="29"/>
      <c r="AR21" s="29"/>
      <c r="AS21" s="29"/>
      <c r="AT21" s="29"/>
      <c r="AU21" s="29"/>
      <c r="AV21" s="29"/>
      <c r="AW21" s="29"/>
      <c r="AX21" s="29"/>
      <c r="AY21" s="29"/>
      <c r="AZ21" s="29"/>
      <c r="BA21" s="29"/>
      <c r="BB21" s="29"/>
      <c r="BC21" s="29"/>
      <c r="BD21" s="29"/>
      <c r="BE21" s="29"/>
      <c r="BF21" s="29"/>
      <c r="BG21" s="29"/>
      <c r="BH21" s="29"/>
    </row>
    <row r="22" ht="12.75" customHeight="1">
      <c r="A22" s="134" t="s">
        <v>296</v>
      </c>
      <c r="B22" s="134">
        <v>1.0</v>
      </c>
      <c r="C22" s="134">
        <v>1.0</v>
      </c>
      <c r="D22" s="134">
        <v>2.0</v>
      </c>
      <c r="E22" s="134">
        <v>2.0</v>
      </c>
      <c r="F22" s="134">
        <v>2.0</v>
      </c>
      <c r="G22" s="134">
        <v>3.0</v>
      </c>
      <c r="H22" s="134">
        <v>4.0</v>
      </c>
      <c r="I22" s="134">
        <v>4.0</v>
      </c>
      <c r="J22" s="134">
        <v>5.0</v>
      </c>
      <c r="K22" s="134">
        <v>6.0</v>
      </c>
      <c r="L22" s="134">
        <v>7.0</v>
      </c>
      <c r="M22" s="134">
        <v>9.0</v>
      </c>
      <c r="N22" s="134">
        <v>11.0</v>
      </c>
      <c r="O22" s="134">
        <v>13.0</v>
      </c>
      <c r="P22" s="134">
        <v>15.0</v>
      </c>
      <c r="Q22" s="134">
        <v>18.0</v>
      </c>
      <c r="R22" s="134">
        <v>22.0</v>
      </c>
      <c r="S22" s="134">
        <v>27.0</v>
      </c>
      <c r="T22" s="134">
        <v>32.0</v>
      </c>
      <c r="U22" s="134">
        <v>38.0</v>
      </c>
      <c r="V22" s="125"/>
      <c r="W22" s="125"/>
      <c r="X22" s="32">
        <v>16.0</v>
      </c>
      <c r="Y22" s="109">
        <v>10430.0</v>
      </c>
      <c r="Z22" s="109" t="s">
        <v>264</v>
      </c>
      <c r="AA22" s="32"/>
      <c r="AB22" s="29"/>
      <c r="AC22" s="29"/>
      <c r="AD22" s="29"/>
      <c r="AE22" s="29"/>
      <c r="AF22" s="29"/>
      <c r="AG22" s="29"/>
      <c r="AH22" s="29"/>
      <c r="AI22" s="29"/>
      <c r="AJ22" s="29">
        <f>(AJ18/4700)</f>
        <v>4.325531915</v>
      </c>
      <c r="AK22" s="29"/>
      <c r="AL22" s="29"/>
      <c r="AM22" s="130">
        <v>15.0</v>
      </c>
      <c r="AN22" s="130">
        <v>692000.0</v>
      </c>
      <c r="AO22" s="29"/>
      <c r="AP22" s="29"/>
      <c r="AQ22" s="29"/>
      <c r="AR22" s="29"/>
      <c r="AS22" s="29"/>
      <c r="AT22" s="29"/>
      <c r="AU22" s="29"/>
      <c r="AV22" s="29"/>
      <c r="AW22" s="29"/>
      <c r="AX22" s="29"/>
      <c r="AY22" s="29"/>
      <c r="AZ22" s="29"/>
      <c r="BA22" s="29"/>
      <c r="BB22" s="29"/>
      <c r="BC22" s="29"/>
      <c r="BD22" s="29"/>
      <c r="BE22" s="29"/>
      <c r="BF22" s="29"/>
      <c r="BG22" s="29"/>
      <c r="BH22" s="29"/>
    </row>
    <row r="23" ht="12.75" customHeight="1">
      <c r="A23" s="134" t="s">
        <v>297</v>
      </c>
      <c r="B23" s="134">
        <v>1.0</v>
      </c>
      <c r="C23" s="134">
        <v>1.0</v>
      </c>
      <c r="D23" s="134">
        <v>2.0</v>
      </c>
      <c r="E23" s="134">
        <v>2.0</v>
      </c>
      <c r="F23" s="134">
        <v>2.0</v>
      </c>
      <c r="G23" s="134">
        <v>3.0</v>
      </c>
      <c r="H23" s="134">
        <v>4.0</v>
      </c>
      <c r="I23" s="134">
        <v>4.0</v>
      </c>
      <c r="J23" s="134">
        <v>5.0</v>
      </c>
      <c r="K23" s="134">
        <v>6.0</v>
      </c>
      <c r="L23" s="134">
        <v>7.0</v>
      </c>
      <c r="M23" s="134">
        <v>9.0</v>
      </c>
      <c r="N23" s="134">
        <v>11.0</v>
      </c>
      <c r="O23" s="134">
        <v>13.0</v>
      </c>
      <c r="P23" s="134">
        <v>15.0</v>
      </c>
      <c r="Q23" s="134">
        <v>18.0</v>
      </c>
      <c r="R23" s="134">
        <v>22.0</v>
      </c>
      <c r="S23" s="134">
        <v>27.0</v>
      </c>
      <c r="T23" s="134">
        <v>32.0</v>
      </c>
      <c r="U23" s="134">
        <v>38.0</v>
      </c>
      <c r="V23" s="125"/>
      <c r="W23" s="125"/>
      <c r="X23" s="32">
        <v>7.0</v>
      </c>
      <c r="Y23" s="109">
        <v>5202.0</v>
      </c>
      <c r="Z23" s="109" t="s">
        <v>264</v>
      </c>
      <c r="AA23" s="32"/>
      <c r="AB23" s="29"/>
      <c r="AC23" s="29"/>
      <c r="AD23" s="29"/>
      <c r="AE23" s="29"/>
      <c r="AF23" s="29"/>
      <c r="AG23" s="29"/>
      <c r="AH23" s="29"/>
      <c r="AI23" s="29"/>
      <c r="AJ23" s="29"/>
      <c r="AK23" s="29"/>
      <c r="AL23" s="29"/>
      <c r="AM23" s="130">
        <v>16.0</v>
      </c>
      <c r="AN23" s="130">
        <v>811000.0</v>
      </c>
      <c r="AO23" s="29"/>
      <c r="AP23" s="29"/>
      <c r="AQ23" s="29"/>
      <c r="AR23" s="29"/>
      <c r="AS23" s="29"/>
      <c r="AT23" s="29"/>
      <c r="AU23" s="29"/>
      <c r="AV23" s="29"/>
      <c r="AW23" s="29"/>
      <c r="AX23" s="29"/>
      <c r="AY23" s="29"/>
      <c r="AZ23" s="29"/>
      <c r="BA23" s="29"/>
      <c r="BB23" s="29"/>
      <c r="BC23" s="29"/>
      <c r="BD23" s="29"/>
      <c r="BE23" s="29"/>
      <c r="BF23" s="29"/>
      <c r="BG23" s="29"/>
      <c r="BH23" s="29"/>
    </row>
    <row r="24" ht="12.75" customHeight="1">
      <c r="A24" s="134" t="s">
        <v>225</v>
      </c>
      <c r="B24" s="134">
        <v>1.0</v>
      </c>
      <c r="C24" s="134">
        <v>1.0</v>
      </c>
      <c r="D24" s="134">
        <v>2.0</v>
      </c>
      <c r="E24" s="134">
        <v>2.0</v>
      </c>
      <c r="F24" s="134">
        <v>2.0</v>
      </c>
      <c r="G24" s="134">
        <v>3.0</v>
      </c>
      <c r="H24" s="134">
        <v>4.0</v>
      </c>
      <c r="I24" s="134">
        <v>4.0</v>
      </c>
      <c r="J24" s="134">
        <v>5.0</v>
      </c>
      <c r="K24" s="134">
        <v>6.0</v>
      </c>
      <c r="L24" s="134">
        <v>7.0</v>
      </c>
      <c r="M24" s="134">
        <v>9.0</v>
      </c>
      <c r="N24" s="134">
        <v>11.0</v>
      </c>
      <c r="O24" s="134">
        <v>13.0</v>
      </c>
      <c r="P24" s="134">
        <v>15.0</v>
      </c>
      <c r="Q24" s="134">
        <v>18.0</v>
      </c>
      <c r="R24" s="134">
        <v>22.0</v>
      </c>
      <c r="S24" s="134">
        <v>27.0</v>
      </c>
      <c r="T24" s="134">
        <v>32.0</v>
      </c>
      <c r="U24" s="134">
        <v>38.0</v>
      </c>
      <c r="V24" s="125"/>
      <c r="W24" s="125"/>
      <c r="X24" s="32">
        <v>5.0</v>
      </c>
      <c r="Y24" s="109">
        <v>3512.0</v>
      </c>
      <c r="Z24" s="109" t="s">
        <v>298</v>
      </c>
      <c r="AA24" s="29"/>
      <c r="AB24" s="29"/>
      <c r="AC24" s="29"/>
      <c r="AD24" s="29"/>
      <c r="AE24" s="29"/>
      <c r="AF24" s="29"/>
      <c r="AG24" s="29"/>
      <c r="AH24" s="29"/>
      <c r="AI24" s="29"/>
      <c r="AJ24" s="29"/>
      <c r="AK24" s="29"/>
      <c r="AL24" s="29"/>
      <c r="AM24" s="130">
        <v>17.0</v>
      </c>
      <c r="AN24" s="130">
        <v>941000.0</v>
      </c>
      <c r="AO24" s="29"/>
      <c r="AP24" s="29"/>
      <c r="AQ24" s="29"/>
      <c r="AR24" s="29"/>
      <c r="AS24" s="29"/>
      <c r="AT24" s="29"/>
      <c r="AU24" s="29"/>
      <c r="AV24" s="29"/>
      <c r="AW24" s="29"/>
      <c r="AX24" s="29"/>
      <c r="AY24" s="29"/>
      <c r="AZ24" s="29"/>
      <c r="BA24" s="29"/>
      <c r="BB24" s="29"/>
      <c r="BC24" s="29"/>
      <c r="BD24" s="29"/>
      <c r="BE24" s="29"/>
      <c r="BF24" s="29"/>
      <c r="BG24" s="29"/>
      <c r="BH24" s="29"/>
    </row>
    <row r="25" ht="12.75" customHeight="1">
      <c r="A25" s="134" t="s">
        <v>299</v>
      </c>
      <c r="B25" s="134">
        <v>1.0</v>
      </c>
      <c r="C25" s="134">
        <v>1.0</v>
      </c>
      <c r="D25" s="134">
        <v>2.0</v>
      </c>
      <c r="E25" s="134">
        <v>2.0</v>
      </c>
      <c r="F25" s="134">
        <v>2.0</v>
      </c>
      <c r="G25" s="134">
        <v>3.0</v>
      </c>
      <c r="H25" s="134">
        <v>4.0</v>
      </c>
      <c r="I25" s="134">
        <v>4.0</v>
      </c>
      <c r="J25" s="134">
        <v>5.0</v>
      </c>
      <c r="K25" s="134">
        <v>6.0</v>
      </c>
      <c r="L25" s="134">
        <v>7.0</v>
      </c>
      <c r="M25" s="134">
        <v>9.0</v>
      </c>
      <c r="N25" s="134">
        <v>11.0</v>
      </c>
      <c r="O25" s="134">
        <v>13.0</v>
      </c>
      <c r="P25" s="134">
        <v>15.0</v>
      </c>
      <c r="Q25" s="134">
        <v>18.0</v>
      </c>
      <c r="R25" s="134">
        <v>22.0</v>
      </c>
      <c r="S25" s="134">
        <v>27.0</v>
      </c>
      <c r="T25" s="134">
        <v>32.0</v>
      </c>
      <c r="U25" s="134">
        <v>38.0</v>
      </c>
      <c r="V25" s="125"/>
      <c r="W25" s="125"/>
      <c r="X25" s="32">
        <v>24.0</v>
      </c>
      <c r="Y25" s="109">
        <v>28482.0</v>
      </c>
      <c r="Z25" s="109" t="s">
        <v>291</v>
      </c>
      <c r="AA25" s="32"/>
      <c r="AB25" s="29"/>
      <c r="AC25" s="29"/>
      <c r="AD25" s="29"/>
      <c r="AE25" s="29"/>
      <c r="AF25" s="29"/>
      <c r="AG25" s="29"/>
      <c r="AH25" s="29"/>
      <c r="AI25" s="29"/>
      <c r="AJ25" s="29"/>
      <c r="AK25" s="29"/>
      <c r="AL25" s="29"/>
      <c r="AM25" s="130">
        <v>18.0</v>
      </c>
      <c r="AN25" s="130">
        <v>1082000.0</v>
      </c>
      <c r="AO25" s="29"/>
      <c r="AP25" s="29"/>
      <c r="AQ25" s="29"/>
      <c r="AR25" s="29"/>
      <c r="AS25" s="29"/>
      <c r="AT25" s="29"/>
      <c r="AU25" s="29"/>
      <c r="AV25" s="29"/>
      <c r="AW25" s="29"/>
      <c r="AX25" s="29"/>
      <c r="AY25" s="29"/>
      <c r="AZ25" s="29"/>
      <c r="BA25" s="29"/>
      <c r="BB25" s="29"/>
      <c r="BC25" s="29"/>
      <c r="BD25" s="29"/>
      <c r="BE25" s="29"/>
      <c r="BF25" s="29"/>
      <c r="BG25" s="29"/>
      <c r="BH25" s="29"/>
    </row>
    <row r="26" ht="12.75" customHeight="1">
      <c r="A26" s="134" t="s">
        <v>227</v>
      </c>
      <c r="B26" s="134">
        <v>1.0</v>
      </c>
      <c r="C26" s="134">
        <v>1.0</v>
      </c>
      <c r="D26" s="134">
        <v>2.0</v>
      </c>
      <c r="E26" s="134">
        <v>2.0</v>
      </c>
      <c r="F26" s="134">
        <v>2.0</v>
      </c>
      <c r="G26" s="134">
        <v>3.0</v>
      </c>
      <c r="H26" s="134">
        <v>4.0</v>
      </c>
      <c r="I26" s="134">
        <v>4.0</v>
      </c>
      <c r="J26" s="134">
        <v>5.0</v>
      </c>
      <c r="K26" s="134">
        <v>6.0</v>
      </c>
      <c r="L26" s="134">
        <v>7.0</v>
      </c>
      <c r="M26" s="134">
        <v>9.0</v>
      </c>
      <c r="N26" s="134">
        <v>11.0</v>
      </c>
      <c r="O26" s="134">
        <v>13.0</v>
      </c>
      <c r="P26" s="134">
        <v>15.0</v>
      </c>
      <c r="Q26" s="134">
        <v>18.0</v>
      </c>
      <c r="R26" s="134">
        <v>22.0</v>
      </c>
      <c r="S26" s="134">
        <v>27.0</v>
      </c>
      <c r="T26" s="134">
        <v>32.0</v>
      </c>
      <c r="U26" s="134">
        <v>38.0</v>
      </c>
      <c r="V26" s="125"/>
      <c r="W26" s="125"/>
      <c r="X26" s="32">
        <v>21.0</v>
      </c>
      <c r="Y26" s="109">
        <v>17558.0</v>
      </c>
      <c r="Z26" s="109" t="s">
        <v>298</v>
      </c>
      <c r="AA26" s="29"/>
      <c r="AB26" s="29"/>
      <c r="AC26" s="3" t="s">
        <v>300</v>
      </c>
      <c r="AD26" s="4"/>
      <c r="AE26" s="4"/>
      <c r="AF26" s="4"/>
      <c r="AG26" s="4"/>
      <c r="AH26" s="5"/>
      <c r="AI26" s="29"/>
      <c r="AJ26" s="29"/>
      <c r="AK26" s="29"/>
      <c r="AL26" s="29"/>
      <c r="AM26" s="130">
        <v>19.0</v>
      </c>
      <c r="AN26" s="130">
        <v>1234000.0</v>
      </c>
      <c r="AO26" s="29"/>
      <c r="AP26" s="29"/>
      <c r="AQ26" s="29"/>
      <c r="AR26" s="29"/>
      <c r="AS26" s="29"/>
      <c r="AT26" s="29"/>
      <c r="AU26" s="29"/>
      <c r="AV26" s="29"/>
      <c r="AW26" s="29"/>
      <c r="AX26" s="29"/>
      <c r="AY26" s="29"/>
      <c r="AZ26" s="29"/>
      <c r="BA26" s="29"/>
      <c r="BB26" s="29"/>
      <c r="BC26" s="29"/>
      <c r="BD26" s="29"/>
      <c r="BE26" s="29"/>
      <c r="BF26" s="29"/>
      <c r="BG26" s="29"/>
      <c r="BH26" s="29"/>
    </row>
    <row r="27" ht="12.75" customHeight="1">
      <c r="A27" s="134" t="s">
        <v>228</v>
      </c>
      <c r="B27" s="134">
        <v>1.0</v>
      </c>
      <c r="C27" s="134">
        <v>1.0</v>
      </c>
      <c r="D27" s="134">
        <v>2.0</v>
      </c>
      <c r="E27" s="134">
        <v>2.0</v>
      </c>
      <c r="F27" s="134">
        <v>2.0</v>
      </c>
      <c r="G27" s="134">
        <v>3.0</v>
      </c>
      <c r="H27" s="134">
        <v>4.0</v>
      </c>
      <c r="I27" s="134">
        <v>4.0</v>
      </c>
      <c r="J27" s="134">
        <v>5.0</v>
      </c>
      <c r="K27" s="134">
        <v>6.0</v>
      </c>
      <c r="L27" s="134">
        <v>7.0</v>
      </c>
      <c r="M27" s="134">
        <v>9.0</v>
      </c>
      <c r="N27" s="134">
        <v>11.0</v>
      </c>
      <c r="O27" s="134">
        <v>13.0</v>
      </c>
      <c r="P27" s="134">
        <v>15.0</v>
      </c>
      <c r="Q27" s="134">
        <v>18.0</v>
      </c>
      <c r="R27" s="134">
        <v>22.0</v>
      </c>
      <c r="S27" s="134">
        <v>27.0</v>
      </c>
      <c r="T27" s="134">
        <v>32.0</v>
      </c>
      <c r="U27" s="134">
        <v>38.0</v>
      </c>
      <c r="V27" s="125"/>
      <c r="W27" s="125"/>
      <c r="X27" s="32">
        <v>23.0</v>
      </c>
      <c r="Y27" s="109">
        <v>27312.0</v>
      </c>
      <c r="Z27" s="109" t="s">
        <v>298</v>
      </c>
      <c r="AA27" s="29"/>
      <c r="AB27" s="29"/>
      <c r="AC27" s="13"/>
      <c r="AH27" s="14"/>
      <c r="AI27" s="29"/>
      <c r="AJ27" s="29"/>
      <c r="AK27" s="29"/>
      <c r="AL27" s="29"/>
      <c r="AM27" s="130">
        <v>20.0</v>
      </c>
      <c r="AN27" s="130">
        <v>1397000.0</v>
      </c>
      <c r="AO27" s="29"/>
      <c r="AP27" s="29"/>
      <c r="AQ27" s="29"/>
      <c r="AR27" s="29"/>
      <c r="AS27" s="29"/>
      <c r="AT27" s="29"/>
      <c r="AU27" s="29"/>
      <c r="AV27" s="29"/>
      <c r="AW27" s="29"/>
      <c r="AX27" s="29"/>
      <c r="AY27" s="29"/>
      <c r="AZ27" s="29"/>
      <c r="BA27" s="29"/>
      <c r="BB27" s="29"/>
      <c r="BC27" s="29"/>
      <c r="BD27" s="29"/>
      <c r="BE27" s="29"/>
      <c r="BF27" s="29"/>
      <c r="BG27" s="29"/>
      <c r="BH27" s="29"/>
    </row>
    <row r="28" ht="12.75" customHeight="1">
      <c r="A28" s="134" t="s">
        <v>301</v>
      </c>
      <c r="B28" s="134">
        <v>1.0</v>
      </c>
      <c r="C28" s="134">
        <v>1.0</v>
      </c>
      <c r="D28" s="134">
        <v>2.0</v>
      </c>
      <c r="E28" s="134">
        <v>2.0</v>
      </c>
      <c r="F28" s="134">
        <v>2.0</v>
      </c>
      <c r="G28" s="134">
        <v>3.0</v>
      </c>
      <c r="H28" s="134">
        <v>4.0</v>
      </c>
      <c r="I28" s="134">
        <v>4.0</v>
      </c>
      <c r="J28" s="134">
        <v>5.0</v>
      </c>
      <c r="K28" s="134">
        <v>6.0</v>
      </c>
      <c r="L28" s="134">
        <v>7.0</v>
      </c>
      <c r="M28" s="134">
        <v>9.0</v>
      </c>
      <c r="N28" s="134">
        <v>11.0</v>
      </c>
      <c r="O28" s="134">
        <v>13.0</v>
      </c>
      <c r="P28" s="134">
        <v>15.0</v>
      </c>
      <c r="Q28" s="134">
        <v>18.0</v>
      </c>
      <c r="R28" s="134">
        <v>22.0</v>
      </c>
      <c r="S28" s="134">
        <v>27.0</v>
      </c>
      <c r="T28" s="134">
        <v>32.0</v>
      </c>
      <c r="U28" s="134">
        <v>38.0</v>
      </c>
      <c r="V28" s="125"/>
      <c r="W28" s="125"/>
      <c r="X28" s="32">
        <v>25.0</v>
      </c>
      <c r="Y28" s="109">
        <v>55069.0</v>
      </c>
      <c r="Z28" s="109" t="s">
        <v>295</v>
      </c>
      <c r="AA28" s="29"/>
      <c r="AB28" s="29"/>
      <c r="AC28" s="13"/>
      <c r="AH28" s="14"/>
      <c r="AI28" s="29"/>
      <c r="AJ28" s="29"/>
      <c r="AK28" s="29"/>
      <c r="AL28" s="29"/>
      <c r="AM28" s="57">
        <v>21.0</v>
      </c>
      <c r="AN28" s="57">
        <v>1572000.0</v>
      </c>
      <c r="AO28" s="29"/>
      <c r="AP28" s="29"/>
      <c r="AQ28" s="29"/>
      <c r="AR28" s="29"/>
      <c r="AS28" s="29"/>
      <c r="AT28" s="29"/>
      <c r="AU28" s="29"/>
      <c r="AV28" s="29"/>
      <c r="AW28" s="29"/>
      <c r="AX28" s="29"/>
      <c r="AY28" s="29"/>
      <c r="AZ28" s="29"/>
      <c r="BA28" s="29"/>
      <c r="BB28" s="29"/>
      <c r="BC28" s="29"/>
      <c r="BD28" s="29"/>
      <c r="BE28" s="29"/>
      <c r="BF28" s="29"/>
      <c r="BG28" s="29"/>
      <c r="BH28" s="29"/>
    </row>
    <row r="29" ht="12.75" customHeight="1">
      <c r="A29" s="134" t="s">
        <v>216</v>
      </c>
      <c r="B29" s="134">
        <v>1.0</v>
      </c>
      <c r="C29" s="134">
        <v>1.0</v>
      </c>
      <c r="D29" s="134">
        <v>2.0</v>
      </c>
      <c r="E29" s="134">
        <v>2.0</v>
      </c>
      <c r="F29" s="134">
        <v>2.0</v>
      </c>
      <c r="G29" s="134">
        <v>3.0</v>
      </c>
      <c r="H29" s="134">
        <v>4.0</v>
      </c>
      <c r="I29" s="134">
        <v>4.0</v>
      </c>
      <c r="J29" s="134">
        <v>5.0</v>
      </c>
      <c r="K29" s="134">
        <v>6.0</v>
      </c>
      <c r="L29" s="134">
        <v>7.0</v>
      </c>
      <c r="M29" s="134">
        <v>9.0</v>
      </c>
      <c r="N29" s="134">
        <v>11.0</v>
      </c>
      <c r="O29" s="134">
        <v>13.0</v>
      </c>
      <c r="P29" s="134">
        <v>15.0</v>
      </c>
      <c r="Q29" s="134">
        <v>18.0</v>
      </c>
      <c r="R29" s="134">
        <v>22.0</v>
      </c>
      <c r="S29" s="134">
        <v>27.0</v>
      </c>
      <c r="T29" s="134">
        <v>32.0</v>
      </c>
      <c r="U29" s="134">
        <v>38.0</v>
      </c>
      <c r="V29" s="125"/>
      <c r="W29" s="125"/>
      <c r="X29" s="32">
        <v>18.0</v>
      </c>
      <c r="Y29" s="109">
        <v>11266.0</v>
      </c>
      <c r="Z29" s="109" t="s">
        <v>302</v>
      </c>
      <c r="AA29" s="29"/>
      <c r="AB29" s="29"/>
      <c r="AC29" s="22"/>
      <c r="AD29" s="23"/>
      <c r="AE29" s="23"/>
      <c r="AF29" s="23"/>
      <c r="AG29" s="23"/>
      <c r="AH29" s="24"/>
      <c r="AI29" s="29"/>
      <c r="AJ29" s="29"/>
      <c r="AK29" s="29"/>
      <c r="AL29" s="29"/>
      <c r="AM29" s="57">
        <v>22.0</v>
      </c>
      <c r="AN29" s="57">
        <v>1759000.0</v>
      </c>
      <c r="AO29" s="29"/>
      <c r="AP29" s="29"/>
      <c r="AQ29" s="29"/>
      <c r="AR29" s="29"/>
      <c r="AS29" s="29"/>
      <c r="AT29" s="29"/>
      <c r="AU29" s="29"/>
      <c r="AV29" s="29"/>
      <c r="AW29" s="29"/>
      <c r="AX29" s="29"/>
      <c r="AY29" s="29"/>
      <c r="AZ29" s="29"/>
      <c r="BA29" s="29"/>
      <c r="BB29" s="29"/>
      <c r="BC29" s="29"/>
      <c r="BD29" s="29"/>
      <c r="BE29" s="29"/>
      <c r="BF29" s="29"/>
      <c r="BG29" s="29"/>
      <c r="BH29" s="29"/>
    </row>
    <row r="30" ht="12.75" customHeight="1">
      <c r="A30" s="134" t="s">
        <v>202</v>
      </c>
      <c r="B30" s="134">
        <v>1.0</v>
      </c>
      <c r="C30" s="134">
        <v>1.0</v>
      </c>
      <c r="D30" s="134">
        <v>2.0</v>
      </c>
      <c r="E30" s="134">
        <v>2.0</v>
      </c>
      <c r="F30" s="134">
        <v>2.0</v>
      </c>
      <c r="G30" s="134">
        <v>3.0</v>
      </c>
      <c r="H30" s="134">
        <v>4.0</v>
      </c>
      <c r="I30" s="134">
        <v>4.0</v>
      </c>
      <c r="J30" s="134">
        <v>5.0</v>
      </c>
      <c r="K30" s="134">
        <v>6.0</v>
      </c>
      <c r="L30" s="134">
        <v>7.0</v>
      </c>
      <c r="M30" s="134">
        <v>9.0</v>
      </c>
      <c r="N30" s="134">
        <v>11.0</v>
      </c>
      <c r="O30" s="134">
        <v>13.0</v>
      </c>
      <c r="P30" s="134">
        <v>15.0</v>
      </c>
      <c r="Q30" s="134">
        <v>18.0</v>
      </c>
      <c r="R30" s="134">
        <v>22.0</v>
      </c>
      <c r="S30" s="134">
        <v>27.0</v>
      </c>
      <c r="T30" s="134">
        <v>32.0</v>
      </c>
      <c r="U30" s="134">
        <v>38.0</v>
      </c>
      <c r="V30" s="125"/>
      <c r="W30" s="125"/>
      <c r="X30" s="32">
        <v>7.0</v>
      </c>
      <c r="Y30" s="109">
        <v>5202.0</v>
      </c>
      <c r="Z30" s="109" t="s">
        <v>264</v>
      </c>
      <c r="AA30" s="32"/>
      <c r="AB30" s="29"/>
      <c r="AC30" s="44"/>
      <c r="AD30" s="44"/>
      <c r="AE30" s="44"/>
      <c r="AF30" s="44"/>
      <c r="AG30" s="44"/>
      <c r="AH30" s="44"/>
      <c r="AI30" s="29"/>
      <c r="AJ30" s="29"/>
      <c r="AK30" s="29"/>
      <c r="AL30" s="29"/>
      <c r="AM30" s="57">
        <v>23.0</v>
      </c>
      <c r="AN30" s="57">
        <v>1957000.0</v>
      </c>
      <c r="AO30" s="29"/>
      <c r="AP30" s="29"/>
      <c r="AQ30" s="29"/>
      <c r="AR30" s="29"/>
      <c r="AS30" s="29"/>
      <c r="AT30" s="29"/>
      <c r="AU30" s="29"/>
      <c r="AV30" s="29"/>
      <c r="AW30" s="29"/>
      <c r="AX30" s="29"/>
      <c r="AY30" s="29"/>
      <c r="AZ30" s="29"/>
      <c r="BA30" s="29"/>
      <c r="BB30" s="29"/>
      <c r="BC30" s="29"/>
      <c r="BD30" s="29"/>
      <c r="BE30" s="29"/>
      <c r="BF30" s="29"/>
      <c r="BG30" s="29"/>
      <c r="BH30" s="29"/>
    </row>
    <row r="31" ht="12.75" customHeight="1">
      <c r="A31" s="134" t="s">
        <v>303</v>
      </c>
      <c r="B31" s="134">
        <v>1.0</v>
      </c>
      <c r="C31" s="134">
        <v>1.0</v>
      </c>
      <c r="D31" s="134">
        <v>2.0</v>
      </c>
      <c r="E31" s="134">
        <v>2.0</v>
      </c>
      <c r="F31" s="134">
        <v>2.0</v>
      </c>
      <c r="G31" s="134">
        <v>3.0</v>
      </c>
      <c r="H31" s="134">
        <v>4.0</v>
      </c>
      <c r="I31" s="134">
        <v>4.0</v>
      </c>
      <c r="J31" s="134">
        <v>5.0</v>
      </c>
      <c r="K31" s="134">
        <v>6.0</v>
      </c>
      <c r="L31" s="134">
        <v>7.0</v>
      </c>
      <c r="M31" s="134">
        <v>9.0</v>
      </c>
      <c r="N31" s="134">
        <v>11.0</v>
      </c>
      <c r="O31" s="134">
        <v>13.0</v>
      </c>
      <c r="P31" s="134">
        <v>15.0</v>
      </c>
      <c r="Q31" s="134">
        <v>18.0</v>
      </c>
      <c r="R31" s="134">
        <v>22.0</v>
      </c>
      <c r="S31" s="134">
        <v>27.0</v>
      </c>
      <c r="T31" s="134">
        <v>32.0</v>
      </c>
      <c r="U31" s="134">
        <v>38.0</v>
      </c>
      <c r="V31" s="125"/>
      <c r="W31" s="125"/>
      <c r="X31" s="32">
        <v>9.0</v>
      </c>
      <c r="Y31" s="109">
        <v>5593.0</v>
      </c>
      <c r="Z31" s="109" t="s">
        <v>298</v>
      </c>
      <c r="AA31" s="29"/>
      <c r="AB31" s="29"/>
      <c r="AC31" s="44"/>
      <c r="AD31" s="44"/>
      <c r="AE31" s="44"/>
      <c r="AF31" s="44"/>
      <c r="AG31" s="44"/>
      <c r="AH31" s="44"/>
      <c r="AI31" s="29"/>
      <c r="AJ31" s="29"/>
      <c r="AK31" s="29"/>
      <c r="AL31" s="29"/>
      <c r="AM31" s="57">
        <v>24.0</v>
      </c>
      <c r="AN31" s="57">
        <v>2168000.0</v>
      </c>
      <c r="AO31" s="29"/>
      <c r="AP31" s="29"/>
      <c r="AQ31" s="29"/>
      <c r="AR31" s="29"/>
      <c r="AS31" s="29"/>
      <c r="AT31" s="29"/>
      <c r="AU31" s="29"/>
      <c r="AV31" s="29"/>
      <c r="AW31" s="29"/>
      <c r="AX31" s="29"/>
      <c r="AY31" s="29"/>
      <c r="AZ31" s="29"/>
      <c r="BA31" s="29"/>
      <c r="BB31" s="29"/>
      <c r="BC31" s="29"/>
      <c r="BD31" s="29"/>
      <c r="BE31" s="29"/>
      <c r="BF31" s="29"/>
      <c r="BG31" s="29"/>
      <c r="BH31" s="29"/>
    </row>
    <row r="32" ht="12.75" customHeight="1">
      <c r="A32" s="134" t="s">
        <v>181</v>
      </c>
      <c r="B32" s="134">
        <v>1.0</v>
      </c>
      <c r="C32" s="134">
        <v>1.0</v>
      </c>
      <c r="D32" s="134">
        <v>2.0</v>
      </c>
      <c r="E32" s="134">
        <v>2.0</v>
      </c>
      <c r="F32" s="134">
        <v>2.0</v>
      </c>
      <c r="G32" s="134">
        <v>3.0</v>
      </c>
      <c r="H32" s="134">
        <v>4.0</v>
      </c>
      <c r="I32" s="134">
        <v>4.0</v>
      </c>
      <c r="J32" s="134">
        <v>5.0</v>
      </c>
      <c r="K32" s="134">
        <v>6.0</v>
      </c>
      <c r="L32" s="134">
        <v>7.0</v>
      </c>
      <c r="M32" s="134">
        <v>9.0</v>
      </c>
      <c r="N32" s="134">
        <v>11.0</v>
      </c>
      <c r="O32" s="134">
        <v>13.0</v>
      </c>
      <c r="P32" s="134">
        <v>15.0</v>
      </c>
      <c r="Q32" s="134">
        <v>18.0</v>
      </c>
      <c r="R32" s="134">
        <v>22.0</v>
      </c>
      <c r="S32" s="134">
        <v>27.0</v>
      </c>
      <c r="T32" s="134">
        <v>32.0</v>
      </c>
      <c r="U32" s="134">
        <v>38.0</v>
      </c>
      <c r="V32" s="125"/>
      <c r="W32" s="125"/>
      <c r="X32" s="32">
        <v>12.0</v>
      </c>
      <c r="Y32" s="109">
        <v>6243.0</v>
      </c>
      <c r="Z32" s="109" t="s">
        <v>295</v>
      </c>
      <c r="AA32" s="29"/>
      <c r="AB32" s="29"/>
      <c r="AC32" s="44"/>
      <c r="AD32" s="44"/>
      <c r="AE32" s="44"/>
      <c r="AF32" s="44"/>
      <c r="AG32" s="44"/>
      <c r="AH32" s="44"/>
      <c r="AI32" s="29"/>
      <c r="AJ32" s="29"/>
      <c r="AK32" s="29"/>
      <c r="AL32" s="29"/>
      <c r="AM32" s="57">
        <v>25.0</v>
      </c>
      <c r="AN32" s="57">
        <v>2391000.0</v>
      </c>
      <c r="AO32" s="29"/>
      <c r="AP32" s="29"/>
      <c r="AQ32" s="29"/>
      <c r="AR32" s="29"/>
      <c r="AS32" s="29"/>
      <c r="AT32" s="29"/>
      <c r="AU32" s="29"/>
      <c r="AV32" s="29"/>
      <c r="AW32" s="29"/>
      <c r="AX32" s="29"/>
      <c r="AY32" s="29"/>
      <c r="AZ32" s="29"/>
      <c r="BA32" s="29"/>
      <c r="BB32" s="29"/>
      <c r="BC32" s="29"/>
      <c r="BD32" s="29"/>
      <c r="BE32" s="29"/>
      <c r="BF32" s="29"/>
      <c r="BG32" s="29"/>
      <c r="BH32" s="29"/>
    </row>
    <row r="33" ht="12.75" customHeight="1">
      <c r="A33" s="134" t="s">
        <v>304</v>
      </c>
      <c r="B33" s="134">
        <v>1.0</v>
      </c>
      <c r="C33" s="134">
        <v>1.0</v>
      </c>
      <c r="D33" s="134">
        <v>2.0</v>
      </c>
      <c r="E33" s="134">
        <v>2.0</v>
      </c>
      <c r="F33" s="134">
        <v>2.0</v>
      </c>
      <c r="G33" s="134">
        <v>3.0</v>
      </c>
      <c r="H33" s="134">
        <v>4.0</v>
      </c>
      <c r="I33" s="134">
        <v>4.0</v>
      </c>
      <c r="J33" s="134">
        <v>5.0</v>
      </c>
      <c r="K33" s="134">
        <v>6.0</v>
      </c>
      <c r="L33" s="134">
        <v>7.0</v>
      </c>
      <c r="M33" s="134">
        <v>9.0</v>
      </c>
      <c r="N33" s="134">
        <v>11.0</v>
      </c>
      <c r="O33" s="134">
        <v>13.0</v>
      </c>
      <c r="P33" s="134">
        <v>15.0</v>
      </c>
      <c r="Q33" s="134">
        <v>18.0</v>
      </c>
      <c r="R33" s="134">
        <v>22.0</v>
      </c>
      <c r="S33" s="134">
        <v>27.0</v>
      </c>
      <c r="T33" s="134">
        <v>32.0</v>
      </c>
      <c r="U33" s="134">
        <v>38.0</v>
      </c>
      <c r="V33" s="125"/>
      <c r="W33" s="125"/>
      <c r="X33" s="32">
        <v>26.0</v>
      </c>
      <c r="Y33" s="109">
        <v>75042.0</v>
      </c>
      <c r="Z33" s="109" t="s">
        <v>305</v>
      </c>
      <c r="AA33" s="29"/>
      <c r="AB33" s="29"/>
      <c r="AC33" s="29"/>
      <c r="AD33" s="29"/>
      <c r="AE33" s="29"/>
      <c r="AF33" s="29"/>
      <c r="AG33" s="29"/>
      <c r="AH33" s="29"/>
      <c r="AI33" s="29"/>
      <c r="AJ33" s="29"/>
      <c r="AK33" s="29"/>
      <c r="AL33" s="29"/>
      <c r="AM33" s="57">
        <v>26.0</v>
      </c>
      <c r="AN33" s="57">
        <v>2627000.0</v>
      </c>
      <c r="AO33" s="29"/>
      <c r="AP33" s="29"/>
      <c r="AQ33" s="29"/>
      <c r="AR33" s="29"/>
      <c r="AS33" s="29"/>
      <c r="AT33" s="29"/>
      <c r="AU33" s="29"/>
      <c r="AV33" s="29"/>
      <c r="AW33" s="29"/>
      <c r="AX33" s="29"/>
      <c r="AY33" s="29"/>
      <c r="AZ33" s="29"/>
      <c r="BA33" s="29"/>
      <c r="BB33" s="29"/>
      <c r="BC33" s="29"/>
      <c r="BD33" s="29"/>
      <c r="BE33" s="29"/>
      <c r="BF33" s="29"/>
      <c r="BG33" s="29"/>
      <c r="BH33" s="29"/>
    </row>
    <row r="34" ht="12.75" customHeight="1">
      <c r="A34" s="134" t="s">
        <v>207</v>
      </c>
      <c r="B34" s="134">
        <v>1.0</v>
      </c>
      <c r="C34" s="134">
        <v>1.0</v>
      </c>
      <c r="D34" s="134">
        <v>2.0</v>
      </c>
      <c r="E34" s="134">
        <v>2.0</v>
      </c>
      <c r="F34" s="134">
        <v>2.0</v>
      </c>
      <c r="G34" s="134">
        <v>3.0</v>
      </c>
      <c r="H34" s="134">
        <v>4.0</v>
      </c>
      <c r="I34" s="134">
        <v>4.0</v>
      </c>
      <c r="J34" s="134">
        <v>5.0</v>
      </c>
      <c r="K34" s="134">
        <v>6.0</v>
      </c>
      <c r="L34" s="134">
        <v>7.0</v>
      </c>
      <c r="M34" s="134">
        <v>9.0</v>
      </c>
      <c r="N34" s="134">
        <v>11.0</v>
      </c>
      <c r="O34" s="134">
        <v>13.0</v>
      </c>
      <c r="P34" s="134">
        <v>15.0</v>
      </c>
      <c r="Q34" s="134">
        <v>18.0</v>
      </c>
      <c r="R34" s="134">
        <v>22.0</v>
      </c>
      <c r="S34" s="134">
        <v>27.0</v>
      </c>
      <c r="T34" s="134">
        <v>32.0</v>
      </c>
      <c r="U34" s="134">
        <v>38.0</v>
      </c>
      <c r="V34" s="125"/>
      <c r="W34" s="125"/>
      <c r="X34" s="32">
        <v>7.0</v>
      </c>
      <c r="Y34" s="109">
        <v>5202.0</v>
      </c>
      <c r="Z34" s="109" t="s">
        <v>291</v>
      </c>
      <c r="AA34" s="32"/>
      <c r="AB34" s="29"/>
      <c r="AC34" s="29"/>
      <c r="AD34" s="29"/>
      <c r="AE34" s="29"/>
      <c r="AF34" s="29"/>
      <c r="AG34" s="29"/>
      <c r="AH34" s="29"/>
      <c r="AI34" s="29"/>
      <c r="AJ34" s="29"/>
      <c r="AK34" s="29"/>
      <c r="AL34" s="29"/>
      <c r="AM34" s="57">
        <v>27.0</v>
      </c>
      <c r="AN34" s="57">
        <v>2874000.0</v>
      </c>
      <c r="AO34" s="29"/>
      <c r="AP34" s="29"/>
      <c r="AQ34" s="29"/>
      <c r="AR34" s="29"/>
      <c r="AS34" s="29"/>
      <c r="AT34" s="29"/>
      <c r="AU34" s="29"/>
      <c r="AV34" s="29"/>
      <c r="AW34" s="29"/>
      <c r="AX34" s="29"/>
      <c r="AY34" s="29"/>
      <c r="AZ34" s="29"/>
      <c r="BA34" s="29"/>
      <c r="BB34" s="29"/>
      <c r="BC34" s="29"/>
      <c r="BD34" s="29"/>
      <c r="BE34" s="29"/>
      <c r="BF34" s="29"/>
      <c r="BG34" s="29"/>
      <c r="BH34" s="29"/>
    </row>
    <row r="35" ht="12.75" customHeight="1">
      <c r="A35" s="134" t="s">
        <v>226</v>
      </c>
      <c r="B35" s="134">
        <v>1.0</v>
      </c>
      <c r="C35" s="134">
        <v>1.0</v>
      </c>
      <c r="D35" s="134">
        <v>2.0</v>
      </c>
      <c r="E35" s="134">
        <v>2.0</v>
      </c>
      <c r="F35" s="134">
        <v>2.0</v>
      </c>
      <c r="G35" s="134">
        <v>3.0</v>
      </c>
      <c r="H35" s="134">
        <v>4.0</v>
      </c>
      <c r="I35" s="134">
        <v>4.0</v>
      </c>
      <c r="J35" s="134">
        <v>5.0</v>
      </c>
      <c r="K35" s="134">
        <v>6.0</v>
      </c>
      <c r="L35" s="134">
        <v>7.0</v>
      </c>
      <c r="M35" s="134">
        <v>9.0</v>
      </c>
      <c r="N35" s="134">
        <v>11.0</v>
      </c>
      <c r="O35" s="134">
        <v>13.0</v>
      </c>
      <c r="P35" s="134">
        <v>15.0</v>
      </c>
      <c r="Q35" s="134">
        <v>18.0</v>
      </c>
      <c r="R35" s="134">
        <v>22.0</v>
      </c>
      <c r="S35" s="134">
        <v>27.0</v>
      </c>
      <c r="T35" s="134">
        <v>32.0</v>
      </c>
      <c r="U35" s="134">
        <v>38.0</v>
      </c>
      <c r="V35" s="125"/>
      <c r="W35" s="125"/>
      <c r="X35" s="32">
        <v>8.0</v>
      </c>
      <c r="Y35" s="109">
        <v>5462.0</v>
      </c>
      <c r="Z35" s="109" t="s">
        <v>298</v>
      </c>
      <c r="AA35" s="29"/>
      <c r="AB35" s="29"/>
      <c r="AC35" s="29"/>
      <c r="AD35" s="29"/>
      <c r="AE35" s="29"/>
      <c r="AF35" s="29"/>
      <c r="AG35" s="29"/>
      <c r="AH35" s="29"/>
      <c r="AI35" s="29"/>
      <c r="AJ35" s="29"/>
      <c r="AK35" s="29"/>
      <c r="AL35" s="29"/>
      <c r="AM35" s="57">
        <v>28.0</v>
      </c>
      <c r="AN35" s="57">
        <v>3135000.0</v>
      </c>
      <c r="AO35" s="29"/>
      <c r="AP35" s="29"/>
      <c r="AQ35" s="29"/>
      <c r="AR35" s="29"/>
      <c r="AS35" s="29"/>
      <c r="AT35" s="29"/>
      <c r="AU35" s="29"/>
      <c r="AV35" s="29"/>
      <c r="AW35" s="29"/>
      <c r="AX35" s="29"/>
      <c r="AY35" s="29"/>
      <c r="AZ35" s="29"/>
      <c r="BA35" s="29"/>
      <c r="BB35" s="29"/>
      <c r="BC35" s="29"/>
      <c r="BD35" s="29"/>
      <c r="BE35" s="29"/>
      <c r="BF35" s="29"/>
      <c r="BG35" s="29"/>
      <c r="BH35" s="29"/>
    </row>
    <row r="36" ht="12.75" customHeight="1">
      <c r="A36" s="134" t="s">
        <v>210</v>
      </c>
      <c r="B36" s="134">
        <v>1.0</v>
      </c>
      <c r="C36" s="134">
        <v>1.0</v>
      </c>
      <c r="D36" s="134">
        <v>2.0</v>
      </c>
      <c r="E36" s="134">
        <v>2.0</v>
      </c>
      <c r="F36" s="134">
        <v>2.0</v>
      </c>
      <c r="G36" s="134">
        <v>3.0</v>
      </c>
      <c r="H36" s="134">
        <v>4.0</v>
      </c>
      <c r="I36" s="134">
        <v>4.0</v>
      </c>
      <c r="J36" s="134">
        <v>5.0</v>
      </c>
      <c r="K36" s="134">
        <v>6.0</v>
      </c>
      <c r="L36" s="134">
        <v>7.0</v>
      </c>
      <c r="M36" s="134">
        <v>9.0</v>
      </c>
      <c r="N36" s="134">
        <v>11.0</v>
      </c>
      <c r="O36" s="134">
        <v>13.0</v>
      </c>
      <c r="P36" s="134">
        <v>15.0</v>
      </c>
      <c r="Q36" s="134">
        <v>18.0</v>
      </c>
      <c r="R36" s="134">
        <v>22.0</v>
      </c>
      <c r="S36" s="134">
        <v>27.0</v>
      </c>
      <c r="T36" s="134">
        <v>32.0</v>
      </c>
      <c r="U36" s="134">
        <v>38.0</v>
      </c>
      <c r="V36" s="125"/>
      <c r="W36" s="125"/>
      <c r="X36" s="32">
        <v>16.0</v>
      </c>
      <c r="Y36" s="109">
        <v>10431.0</v>
      </c>
      <c r="Z36" s="109" t="s">
        <v>295</v>
      </c>
      <c r="AA36" s="32"/>
      <c r="AB36" s="29"/>
      <c r="AC36" s="29"/>
      <c r="AD36" s="29"/>
      <c r="AE36" s="29"/>
      <c r="AF36" s="29"/>
      <c r="AG36" s="29"/>
      <c r="AH36" s="29"/>
      <c r="AI36" s="29"/>
      <c r="AJ36" s="29"/>
      <c r="AK36" s="29"/>
      <c r="AL36" s="29"/>
      <c r="AM36" s="57">
        <v>29.0</v>
      </c>
      <c r="AN36" s="57">
        <v>3409000.0</v>
      </c>
      <c r="AO36" s="29"/>
      <c r="AP36" s="29"/>
      <c r="AQ36" s="29"/>
      <c r="AR36" s="29"/>
      <c r="AS36" s="29"/>
      <c r="AT36" s="29"/>
      <c r="AU36" s="29"/>
      <c r="AV36" s="29"/>
      <c r="AW36" s="29"/>
      <c r="AX36" s="29"/>
      <c r="AY36" s="29"/>
      <c r="AZ36" s="29"/>
      <c r="BA36" s="29"/>
      <c r="BB36" s="29"/>
      <c r="BC36" s="29"/>
      <c r="BD36" s="29"/>
      <c r="BE36" s="29"/>
      <c r="BF36" s="29"/>
      <c r="BG36" s="29"/>
      <c r="BH36" s="29"/>
    </row>
    <row r="37" ht="12.75" customHeight="1">
      <c r="A37" s="94" t="s">
        <v>162</v>
      </c>
      <c r="B37" s="94">
        <v>5.0</v>
      </c>
      <c r="C37" s="94">
        <v>6.0</v>
      </c>
      <c r="D37" s="94">
        <v>7.0</v>
      </c>
      <c r="E37" s="94">
        <v>8.0</v>
      </c>
      <c r="F37" s="94">
        <v>10.0</v>
      </c>
      <c r="G37" s="94">
        <v>12.0</v>
      </c>
      <c r="H37" s="94">
        <v>14.0</v>
      </c>
      <c r="I37" s="94">
        <v>17.0</v>
      </c>
      <c r="J37" s="94">
        <v>21.0</v>
      </c>
      <c r="K37" s="94">
        <v>25.0</v>
      </c>
      <c r="L37" s="94"/>
      <c r="M37" s="94"/>
      <c r="N37" s="94"/>
      <c r="O37" s="94"/>
      <c r="P37" s="94"/>
      <c r="Q37" s="94"/>
      <c r="R37" s="94"/>
      <c r="S37" s="94"/>
      <c r="T37" s="94"/>
      <c r="U37" s="94"/>
      <c r="V37" s="129"/>
      <c r="W37" s="129"/>
      <c r="X37" s="29"/>
      <c r="Y37" s="109">
        <v>15023.0</v>
      </c>
      <c r="Z37" s="109" t="s">
        <v>306</v>
      </c>
      <c r="AA37" s="32"/>
      <c r="AB37" s="29"/>
      <c r="AC37" s="29"/>
      <c r="AD37" s="29"/>
      <c r="AE37" s="29"/>
      <c r="AF37" s="29"/>
      <c r="AG37" s="29"/>
      <c r="AH37" s="29"/>
      <c r="AI37" s="29"/>
      <c r="AJ37" s="29"/>
      <c r="AK37" s="29"/>
      <c r="AL37" s="29"/>
      <c r="AM37" s="57">
        <v>30.0</v>
      </c>
      <c r="AN37" s="57">
        <v>3695000.0</v>
      </c>
      <c r="AO37" s="29"/>
      <c r="AP37" s="29"/>
      <c r="AQ37" s="29"/>
      <c r="AR37" s="29"/>
      <c r="AS37" s="29"/>
      <c r="AT37" s="29"/>
      <c r="AU37" s="29"/>
      <c r="AV37" s="29"/>
      <c r="AW37" s="29"/>
      <c r="AX37" s="29"/>
      <c r="AY37" s="29"/>
      <c r="AZ37" s="29"/>
      <c r="BA37" s="29"/>
      <c r="BB37" s="29"/>
      <c r="BC37" s="29"/>
      <c r="BD37" s="29"/>
      <c r="BE37" s="29"/>
      <c r="BF37" s="29"/>
      <c r="BG37" s="29"/>
      <c r="BH37" s="29"/>
    </row>
    <row r="38" ht="12.75" customHeight="1">
      <c r="A38" s="71" t="s">
        <v>307</v>
      </c>
      <c r="B38" s="71">
        <v>1.0</v>
      </c>
      <c r="C38" s="71">
        <v>1.0</v>
      </c>
      <c r="D38" s="71">
        <v>2.0</v>
      </c>
      <c r="E38" s="71">
        <v>2.0</v>
      </c>
      <c r="F38" s="71">
        <v>2.0</v>
      </c>
      <c r="G38" s="71">
        <v>3.0</v>
      </c>
      <c r="H38" s="71">
        <v>4.0</v>
      </c>
      <c r="I38" s="71">
        <v>4.0</v>
      </c>
      <c r="J38" s="71">
        <v>5.0</v>
      </c>
      <c r="K38" s="71">
        <v>6.0</v>
      </c>
      <c r="L38" s="71"/>
      <c r="M38" s="71"/>
      <c r="N38" s="71"/>
      <c r="O38" s="71"/>
      <c r="P38" s="71"/>
      <c r="Q38" s="71"/>
      <c r="R38" s="71"/>
      <c r="S38" s="71"/>
      <c r="T38" s="71"/>
      <c r="U38" s="71"/>
      <c r="V38" s="129"/>
      <c r="W38" s="129"/>
      <c r="X38" s="29"/>
      <c r="Y38" s="109">
        <v>827.0</v>
      </c>
      <c r="Z38" s="109" t="s">
        <v>264</v>
      </c>
      <c r="AA38" s="29"/>
      <c r="AB38" s="29"/>
      <c r="AC38" s="29"/>
      <c r="AD38" s="29"/>
      <c r="AE38" s="29"/>
      <c r="AF38" s="29"/>
      <c r="AG38" s="29"/>
      <c r="AH38" s="29"/>
      <c r="AI38" s="29"/>
      <c r="AJ38" s="29"/>
      <c r="AK38" s="29"/>
      <c r="AL38" s="29"/>
      <c r="AM38" s="57">
        <v>31.0</v>
      </c>
      <c r="AN38" s="57">
        <v>3995000.0</v>
      </c>
      <c r="AO38" s="29"/>
      <c r="AP38" s="29"/>
      <c r="AQ38" s="29"/>
      <c r="AR38" s="29"/>
      <c r="AS38" s="29"/>
      <c r="AT38" s="29"/>
      <c r="AU38" s="29"/>
      <c r="AV38" s="29"/>
      <c r="AW38" s="29"/>
      <c r="AX38" s="29"/>
      <c r="AY38" s="29"/>
      <c r="AZ38" s="29"/>
      <c r="BA38" s="29"/>
      <c r="BB38" s="29"/>
      <c r="BC38" s="29"/>
      <c r="BD38" s="29"/>
      <c r="BE38" s="29"/>
      <c r="BF38" s="29"/>
      <c r="BG38" s="29"/>
      <c r="BH38" s="29"/>
    </row>
    <row r="39" ht="12.75" customHeight="1">
      <c r="A39" s="71" t="s">
        <v>224</v>
      </c>
      <c r="B39" s="71">
        <v>1.0</v>
      </c>
      <c r="C39" s="71">
        <v>1.0</v>
      </c>
      <c r="D39" s="71">
        <v>2.0</v>
      </c>
      <c r="E39" s="71">
        <v>2.0</v>
      </c>
      <c r="F39" s="71">
        <v>2.0</v>
      </c>
      <c r="G39" s="71"/>
      <c r="H39" s="71"/>
      <c r="I39" s="71"/>
      <c r="J39" s="71"/>
      <c r="K39" s="71"/>
      <c r="L39" s="71"/>
      <c r="M39" s="71"/>
      <c r="N39" s="71"/>
      <c r="O39" s="71"/>
      <c r="P39" s="71"/>
      <c r="Q39" s="71"/>
      <c r="R39" s="71"/>
      <c r="S39" s="71"/>
      <c r="T39" s="71"/>
      <c r="U39" s="71"/>
      <c r="V39" s="129"/>
      <c r="W39" s="129"/>
      <c r="X39" s="29"/>
      <c r="Y39" s="109"/>
      <c r="Z39" s="105" t="s">
        <v>308</v>
      </c>
      <c r="AA39" s="29"/>
      <c r="AB39" s="29"/>
      <c r="AC39" s="29"/>
      <c r="AD39" s="29"/>
      <c r="AE39" s="29"/>
      <c r="AF39" s="29"/>
      <c r="AG39" s="29"/>
      <c r="AH39" s="29"/>
      <c r="AI39" s="29"/>
      <c r="AJ39" s="29"/>
      <c r="AK39" s="29"/>
      <c r="AL39" s="29"/>
      <c r="AM39" s="57">
        <v>32.0</v>
      </c>
      <c r="AN39" s="57">
        <v>4308000.0</v>
      </c>
      <c r="AO39" s="29"/>
      <c r="AP39" s="29"/>
      <c r="AQ39" s="29"/>
      <c r="AR39" s="29"/>
      <c r="AS39" s="29"/>
      <c r="AT39" s="29"/>
      <c r="AU39" s="29"/>
      <c r="AV39" s="29"/>
      <c r="AW39" s="29"/>
      <c r="AX39" s="29"/>
      <c r="AY39" s="29"/>
      <c r="AZ39" s="29"/>
      <c r="BA39" s="29"/>
      <c r="BB39" s="29"/>
      <c r="BC39" s="29"/>
      <c r="BD39" s="29"/>
      <c r="BE39" s="29"/>
      <c r="BF39" s="29"/>
      <c r="BG39" s="29"/>
      <c r="BH39" s="29"/>
    </row>
    <row r="40" ht="12.75" customHeight="1">
      <c r="A40" s="71" t="s">
        <v>221</v>
      </c>
      <c r="B40" s="71">
        <v>1.0</v>
      </c>
      <c r="C40" s="71">
        <v>1.0</v>
      </c>
      <c r="D40" s="71">
        <v>2.0</v>
      </c>
      <c r="E40" s="71">
        <v>2.0</v>
      </c>
      <c r="F40" s="71">
        <v>2.0</v>
      </c>
      <c r="G40" s="71"/>
      <c r="H40" s="71"/>
      <c r="I40" s="71"/>
      <c r="J40" s="71"/>
      <c r="K40" s="71"/>
      <c r="L40" s="71"/>
      <c r="M40" s="71"/>
      <c r="N40" s="71"/>
      <c r="O40" s="71"/>
      <c r="P40" s="71"/>
      <c r="Q40" s="71"/>
      <c r="R40" s="71"/>
      <c r="S40" s="71"/>
      <c r="T40" s="71"/>
      <c r="U40" s="71"/>
      <c r="V40" s="129"/>
      <c r="W40" s="129"/>
      <c r="X40" s="29"/>
      <c r="Y40" s="109"/>
      <c r="Z40" s="105" t="s">
        <v>308</v>
      </c>
      <c r="AA40" s="29"/>
      <c r="AB40" s="29"/>
      <c r="AC40" s="29"/>
      <c r="AD40" s="29"/>
      <c r="AE40" s="29"/>
      <c r="AF40" s="29"/>
      <c r="AG40" s="29"/>
      <c r="AH40" s="29"/>
      <c r="AI40" s="29"/>
      <c r="AJ40" s="29"/>
      <c r="AK40" s="29"/>
      <c r="AL40" s="29"/>
      <c r="AM40" s="57">
        <v>33.0</v>
      </c>
      <c r="AN40" s="57">
        <v>4634000.0</v>
      </c>
      <c r="AO40" s="29"/>
      <c r="AP40" s="29"/>
      <c r="AQ40" s="29"/>
      <c r="AR40" s="29"/>
      <c r="AS40" s="29"/>
      <c r="AT40" s="29"/>
      <c r="AU40" s="29"/>
      <c r="AV40" s="29"/>
      <c r="AW40" s="29"/>
      <c r="AX40" s="29"/>
      <c r="AY40" s="29"/>
      <c r="AZ40" s="29"/>
      <c r="BA40" s="29"/>
      <c r="BB40" s="29"/>
      <c r="BC40" s="29"/>
      <c r="BD40" s="29"/>
      <c r="BE40" s="29"/>
      <c r="BF40" s="29"/>
      <c r="BG40" s="29"/>
      <c r="BH40" s="29"/>
    </row>
    <row r="41" ht="12.75" customHeight="1">
      <c r="A41" s="71" t="s">
        <v>223</v>
      </c>
      <c r="B41" s="71">
        <v>1.0</v>
      </c>
      <c r="C41" s="71">
        <v>1.0</v>
      </c>
      <c r="D41" s="71">
        <v>2.0</v>
      </c>
      <c r="E41" s="71">
        <v>2.0</v>
      </c>
      <c r="F41" s="71">
        <v>2.0</v>
      </c>
      <c r="G41" s="71"/>
      <c r="H41" s="71"/>
      <c r="I41" s="71"/>
      <c r="J41" s="71"/>
      <c r="K41" s="71"/>
      <c r="L41" s="71"/>
      <c r="M41" s="71"/>
      <c r="N41" s="71"/>
      <c r="O41" s="71"/>
      <c r="P41" s="71"/>
      <c r="Q41" s="71"/>
      <c r="R41" s="71"/>
      <c r="S41" s="71"/>
      <c r="T41" s="71"/>
      <c r="U41" s="71"/>
      <c r="V41" s="129"/>
      <c r="W41" s="129"/>
      <c r="X41" s="29"/>
      <c r="Y41" s="109"/>
      <c r="Z41" s="105" t="s">
        <v>308</v>
      </c>
      <c r="AA41" s="29"/>
      <c r="AB41" s="29"/>
      <c r="AC41" s="29"/>
      <c r="AD41" s="29"/>
      <c r="AE41" s="29"/>
      <c r="AF41" s="29"/>
      <c r="AG41" s="29"/>
      <c r="AH41" s="29"/>
      <c r="AI41" s="29"/>
      <c r="AJ41" s="29"/>
      <c r="AK41" s="29"/>
      <c r="AL41" s="29"/>
      <c r="AM41" s="57">
        <v>34.0</v>
      </c>
      <c r="AN41" s="57">
        <v>4974000.0</v>
      </c>
      <c r="AO41" s="29"/>
      <c r="AP41" s="29"/>
      <c r="AQ41" s="29"/>
      <c r="AR41" s="29"/>
      <c r="AS41" s="29"/>
      <c r="AT41" s="29"/>
      <c r="AU41" s="29"/>
      <c r="AV41" s="29"/>
      <c r="AW41" s="29"/>
      <c r="AX41" s="29"/>
      <c r="AY41" s="29"/>
      <c r="AZ41" s="29"/>
      <c r="BA41" s="29"/>
      <c r="BB41" s="29"/>
      <c r="BC41" s="29"/>
      <c r="BD41" s="29"/>
      <c r="BE41" s="29"/>
      <c r="BF41" s="29"/>
      <c r="BG41" s="29"/>
      <c r="BH41" s="29"/>
    </row>
    <row r="42" ht="12.75" customHeight="1">
      <c r="A42" s="71" t="s">
        <v>309</v>
      </c>
      <c r="B42" s="71">
        <v>1.0</v>
      </c>
      <c r="C42" s="71">
        <v>1.0</v>
      </c>
      <c r="D42" s="71">
        <v>2.0</v>
      </c>
      <c r="E42" s="71">
        <v>2.0</v>
      </c>
      <c r="F42" s="71">
        <v>2.0</v>
      </c>
      <c r="G42" s="71"/>
      <c r="H42" s="71"/>
      <c r="I42" s="71"/>
      <c r="J42" s="71"/>
      <c r="K42" s="71"/>
      <c r="L42" s="71"/>
      <c r="M42" s="71"/>
      <c r="N42" s="71"/>
      <c r="O42" s="71"/>
      <c r="P42" s="71"/>
      <c r="Q42" s="71"/>
      <c r="R42" s="71"/>
      <c r="S42" s="71"/>
      <c r="T42" s="71"/>
      <c r="U42" s="71"/>
      <c r="V42" s="129"/>
      <c r="W42" s="129"/>
      <c r="X42" s="29"/>
      <c r="Y42" s="109"/>
      <c r="Z42" s="105" t="s">
        <v>308</v>
      </c>
      <c r="AA42" s="29"/>
      <c r="AB42" s="29"/>
      <c r="AC42" s="29"/>
      <c r="AD42" s="29"/>
      <c r="AE42" s="29"/>
      <c r="AF42" s="29"/>
      <c r="AG42" s="29"/>
      <c r="AH42" s="29"/>
      <c r="AI42" s="29"/>
      <c r="AJ42" s="29"/>
      <c r="AK42" s="29"/>
      <c r="AL42" s="29"/>
      <c r="AM42" s="57">
        <v>35.0</v>
      </c>
      <c r="AN42" s="57">
        <v>5327000.0</v>
      </c>
      <c r="AO42" s="29"/>
      <c r="AP42" s="29"/>
      <c r="AQ42" s="29"/>
      <c r="AR42" s="29"/>
      <c r="AS42" s="29"/>
      <c r="AT42" s="29"/>
      <c r="AU42" s="29"/>
      <c r="AV42" s="29"/>
      <c r="AW42" s="29"/>
      <c r="AX42" s="29"/>
      <c r="AY42" s="29"/>
      <c r="AZ42" s="29"/>
      <c r="BA42" s="29"/>
      <c r="BB42" s="29"/>
      <c r="BC42" s="29"/>
      <c r="BD42" s="29"/>
      <c r="BE42" s="29"/>
      <c r="BF42" s="29"/>
      <c r="BG42" s="29"/>
      <c r="BH42" s="29"/>
    </row>
    <row r="43" ht="12.75" customHeight="1">
      <c r="A43" s="71" t="s">
        <v>219</v>
      </c>
      <c r="B43" s="71">
        <v>1.0</v>
      </c>
      <c r="C43" s="71">
        <v>1.0</v>
      </c>
      <c r="D43" s="71">
        <v>2.0</v>
      </c>
      <c r="E43" s="71">
        <v>2.0</v>
      </c>
      <c r="F43" s="71">
        <v>2.0</v>
      </c>
      <c r="G43" s="71"/>
      <c r="H43" s="71"/>
      <c r="I43" s="71"/>
      <c r="J43" s="71"/>
      <c r="K43" s="71"/>
      <c r="L43" s="71"/>
      <c r="M43" s="71"/>
      <c r="N43" s="71"/>
      <c r="O43" s="71"/>
      <c r="P43" s="71"/>
      <c r="Q43" s="71"/>
      <c r="R43" s="71"/>
      <c r="S43" s="71"/>
      <c r="T43" s="71"/>
      <c r="U43" s="71"/>
      <c r="V43" s="129"/>
      <c r="W43" s="129"/>
      <c r="X43" s="29"/>
      <c r="Y43" s="109"/>
      <c r="Z43" s="105" t="s">
        <v>308</v>
      </c>
      <c r="AA43" s="29"/>
      <c r="AB43" s="29"/>
      <c r="AC43" s="29"/>
      <c r="AD43" s="29"/>
      <c r="AE43" s="29"/>
      <c r="AF43" s="29"/>
      <c r="AG43" s="29"/>
      <c r="AH43" s="29"/>
      <c r="AI43" s="29"/>
      <c r="AJ43" s="29"/>
      <c r="AK43" s="29"/>
      <c r="AL43" s="29"/>
      <c r="AM43" s="57">
        <v>36.0</v>
      </c>
      <c r="AN43" s="57">
        <v>5695000.0</v>
      </c>
      <c r="AO43" s="29"/>
      <c r="AP43" s="29"/>
      <c r="AQ43" s="29"/>
      <c r="AR43" s="29"/>
      <c r="AS43" s="29"/>
      <c r="AT43" s="29"/>
      <c r="AU43" s="29"/>
      <c r="AV43" s="29"/>
      <c r="AW43" s="29"/>
      <c r="AX43" s="29"/>
      <c r="AY43" s="29"/>
      <c r="AZ43" s="29"/>
      <c r="BA43" s="29"/>
      <c r="BB43" s="29"/>
      <c r="BC43" s="29"/>
      <c r="BD43" s="29"/>
      <c r="BE43" s="29"/>
      <c r="BF43" s="29"/>
      <c r="BG43" s="29"/>
      <c r="BH43" s="29"/>
    </row>
    <row r="44" ht="12.75" customHeight="1">
      <c r="A44" s="94" t="s">
        <v>310</v>
      </c>
      <c r="B44" s="94">
        <v>0.0</v>
      </c>
      <c r="C44" s="94">
        <v>0.0</v>
      </c>
      <c r="D44" s="94">
        <v>0.0</v>
      </c>
      <c r="E44" s="94">
        <v>0.0</v>
      </c>
      <c r="F44" s="94">
        <v>0.0</v>
      </c>
      <c r="G44" s="94">
        <v>0.0</v>
      </c>
      <c r="H44" s="94">
        <v>0.0</v>
      </c>
      <c r="I44" s="94">
        <v>0.0</v>
      </c>
      <c r="J44" s="94">
        <v>0.0</v>
      </c>
      <c r="K44" s="94">
        <v>0.0</v>
      </c>
      <c r="L44" s="94">
        <v>0.0</v>
      </c>
      <c r="M44" s="94">
        <v>0.0</v>
      </c>
      <c r="N44" s="94">
        <v>0.0</v>
      </c>
      <c r="O44" s="94">
        <v>0.0</v>
      </c>
      <c r="P44" s="94">
        <v>0.0</v>
      </c>
      <c r="Q44" s="94">
        <v>0.0</v>
      </c>
      <c r="R44" s="94">
        <v>0.0</v>
      </c>
      <c r="S44" s="94">
        <v>0.0</v>
      </c>
      <c r="T44" s="94">
        <v>0.0</v>
      </c>
      <c r="U44" s="94">
        <v>0.0</v>
      </c>
      <c r="V44" s="129"/>
      <c r="W44" s="129"/>
      <c r="X44" s="29"/>
      <c r="Y44" s="109"/>
      <c r="Z44" s="105" t="s">
        <v>308</v>
      </c>
      <c r="AA44" s="29"/>
      <c r="AB44" s="29"/>
      <c r="AC44" s="29"/>
      <c r="AD44" s="29"/>
      <c r="AE44" s="29"/>
      <c r="AF44" s="29"/>
      <c r="AG44" s="29"/>
      <c r="AH44" s="29"/>
      <c r="AI44" s="29"/>
      <c r="AJ44" s="29"/>
      <c r="AK44" s="29"/>
      <c r="AL44" s="29"/>
      <c r="AM44" s="57">
        <v>37.0</v>
      </c>
      <c r="AN44" s="57">
        <v>6076000.0</v>
      </c>
      <c r="AO44" s="29"/>
      <c r="AP44" s="29"/>
      <c r="AQ44" s="29"/>
      <c r="AR44" s="29"/>
      <c r="AS44" s="29"/>
      <c r="AT44" s="29"/>
      <c r="AU44" s="29"/>
      <c r="AV44" s="29"/>
      <c r="AW44" s="29"/>
      <c r="AX44" s="29"/>
      <c r="AY44" s="29"/>
      <c r="AZ44" s="29"/>
      <c r="BA44" s="29"/>
      <c r="BB44" s="29"/>
      <c r="BC44" s="29"/>
      <c r="BD44" s="29"/>
      <c r="BE44" s="29"/>
      <c r="BF44" s="29"/>
      <c r="BG44" s="29"/>
      <c r="BH44" s="29"/>
    </row>
    <row r="45" ht="12.75" customHeight="1">
      <c r="V45" s="29"/>
      <c r="W45" s="29"/>
      <c r="X45" s="29"/>
      <c r="Y45" s="32"/>
      <c r="Z45" s="29"/>
      <c r="AA45" s="29"/>
      <c r="AB45" s="29"/>
      <c r="AC45" s="29"/>
      <c r="AD45" s="29"/>
      <c r="AE45" s="29"/>
      <c r="AF45" s="29"/>
      <c r="AG45" s="29"/>
      <c r="AH45" s="29"/>
      <c r="AI45" s="29"/>
      <c r="AJ45" s="29"/>
      <c r="AK45" s="29"/>
      <c r="AL45" s="29"/>
      <c r="AM45" s="57">
        <v>38.0</v>
      </c>
      <c r="AN45" s="57">
        <v>6471000.0</v>
      </c>
      <c r="AO45" s="29"/>
      <c r="AP45" s="29"/>
      <c r="AQ45" s="29"/>
      <c r="AR45" s="29"/>
      <c r="AS45" s="29"/>
      <c r="AT45" s="29"/>
      <c r="AU45" s="29"/>
      <c r="AV45" s="29"/>
      <c r="AW45" s="29"/>
      <c r="AX45" s="29"/>
      <c r="AY45" s="29"/>
      <c r="AZ45" s="29"/>
      <c r="BA45" s="29"/>
      <c r="BB45" s="29"/>
      <c r="BC45" s="29"/>
      <c r="BD45" s="29"/>
      <c r="BE45" s="29"/>
      <c r="BF45" s="29"/>
      <c r="BG45" s="29"/>
      <c r="BH45" s="29"/>
    </row>
    <row r="46" ht="12.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32"/>
      <c r="Z46" s="29"/>
      <c r="AA46" s="29"/>
      <c r="AB46" s="29"/>
      <c r="AC46" s="29"/>
      <c r="AD46" s="29"/>
      <c r="AE46" s="29"/>
      <c r="AF46" s="29"/>
      <c r="AG46" s="29"/>
      <c r="AH46" s="29"/>
      <c r="AI46" s="29"/>
      <c r="AJ46" s="29"/>
      <c r="AK46" s="29"/>
      <c r="AL46" s="29"/>
      <c r="AM46" s="57">
        <v>39.0</v>
      </c>
      <c r="AN46" s="57">
        <v>6881000.0</v>
      </c>
      <c r="AO46" s="29"/>
      <c r="AP46" s="29"/>
      <c r="AQ46" s="29"/>
      <c r="AR46" s="29"/>
      <c r="AS46" s="29"/>
      <c r="AT46" s="29"/>
      <c r="AU46" s="29"/>
      <c r="AV46" s="29"/>
      <c r="AW46" s="29"/>
      <c r="AX46" s="29"/>
      <c r="AY46" s="29"/>
      <c r="AZ46" s="29"/>
      <c r="BA46" s="29"/>
      <c r="BB46" s="29"/>
      <c r="BC46" s="29"/>
      <c r="BD46" s="29"/>
      <c r="BE46" s="29"/>
      <c r="BF46" s="29"/>
      <c r="BG46" s="29"/>
      <c r="BH46" s="29"/>
    </row>
    <row r="47" ht="12.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32"/>
      <c r="Z47" s="29"/>
      <c r="AA47" s="29"/>
      <c r="AB47" s="29"/>
      <c r="AC47" s="29"/>
      <c r="AD47" s="29"/>
      <c r="AE47" s="29"/>
      <c r="AF47" s="29"/>
      <c r="AG47" s="29"/>
      <c r="AH47" s="29"/>
      <c r="AI47" s="29"/>
      <c r="AJ47" s="29"/>
      <c r="AK47" s="29"/>
      <c r="AL47" s="29"/>
      <c r="AM47" s="57">
        <v>40.0</v>
      </c>
      <c r="AN47" s="57">
        <v>7304000.0</v>
      </c>
      <c r="AO47" s="29"/>
      <c r="AP47" s="29"/>
      <c r="AQ47" s="29"/>
      <c r="AR47" s="29"/>
      <c r="AS47" s="29"/>
      <c r="AT47" s="29"/>
      <c r="AU47" s="29"/>
      <c r="AV47" s="29"/>
      <c r="AW47" s="29"/>
      <c r="AX47" s="29"/>
      <c r="AY47" s="29"/>
      <c r="AZ47" s="29"/>
      <c r="BA47" s="29"/>
      <c r="BB47" s="29"/>
      <c r="BC47" s="29"/>
      <c r="BD47" s="29"/>
      <c r="BE47" s="29"/>
      <c r="BF47" s="29"/>
      <c r="BG47" s="29"/>
      <c r="BH47" s="29"/>
    </row>
    <row r="48" ht="12.75" customHeight="1">
      <c r="V48" s="29"/>
      <c r="W48" s="29"/>
      <c r="X48" s="29"/>
      <c r="Y48" s="32"/>
      <c r="Z48" s="29"/>
      <c r="AA48" s="29"/>
      <c r="AB48" s="29"/>
      <c r="AC48" s="29"/>
      <c r="AD48" s="29"/>
      <c r="AE48" s="29"/>
      <c r="AF48" s="29"/>
      <c r="AG48" s="29"/>
      <c r="AH48" s="29"/>
      <c r="AI48" s="29"/>
      <c r="AJ48" s="29"/>
      <c r="AK48" s="29"/>
      <c r="AL48" s="29"/>
      <c r="AM48" s="57">
        <v>41.0</v>
      </c>
      <c r="AN48" s="57">
        <v>7742000.0</v>
      </c>
      <c r="AO48" s="29"/>
      <c r="AP48" s="29"/>
      <c r="AQ48" s="29"/>
      <c r="AR48" s="29"/>
      <c r="AS48" s="29"/>
      <c r="AT48" s="29"/>
      <c r="AU48" s="29"/>
      <c r="AV48" s="29"/>
      <c r="AW48" s="29"/>
      <c r="AX48" s="29"/>
      <c r="AY48" s="29"/>
      <c r="AZ48" s="29"/>
      <c r="BA48" s="29"/>
      <c r="BB48" s="29"/>
      <c r="BC48" s="29"/>
      <c r="BD48" s="29"/>
      <c r="BE48" s="29"/>
      <c r="BF48" s="29"/>
      <c r="BG48" s="29"/>
      <c r="BH48" s="29"/>
    </row>
    <row r="49" ht="12.75" customHeight="1">
      <c r="V49" s="29"/>
      <c r="W49" s="29"/>
      <c r="X49" s="29"/>
      <c r="Y49" s="32"/>
      <c r="Z49" s="29"/>
      <c r="AA49" s="29"/>
      <c r="AB49" s="29"/>
      <c r="AC49" s="29"/>
      <c r="AD49" s="29"/>
      <c r="AE49" s="29"/>
      <c r="AF49" s="29"/>
      <c r="AG49" s="29"/>
      <c r="AH49" s="29"/>
      <c r="AI49" s="29"/>
      <c r="AJ49" s="29"/>
      <c r="AK49" s="29"/>
      <c r="AL49" s="29"/>
      <c r="AM49" s="57">
        <v>42.0</v>
      </c>
      <c r="AN49" s="57">
        <v>8195000.0</v>
      </c>
      <c r="AO49" s="29"/>
      <c r="AP49" s="29"/>
      <c r="AQ49" s="29"/>
      <c r="AR49" s="29"/>
      <c r="AS49" s="29"/>
      <c r="AT49" s="29"/>
      <c r="AU49" s="29"/>
      <c r="AV49" s="29"/>
      <c r="AW49" s="29"/>
      <c r="AX49" s="29"/>
      <c r="AY49" s="29"/>
      <c r="AZ49" s="29"/>
      <c r="BA49" s="29"/>
      <c r="BB49" s="29"/>
      <c r="BC49" s="29"/>
      <c r="BD49" s="29"/>
      <c r="BE49" s="29"/>
      <c r="BF49" s="29"/>
      <c r="BG49" s="29"/>
      <c r="BH49" s="29"/>
    </row>
    <row r="50" ht="12.75" customHeight="1">
      <c r="V50" s="29"/>
      <c r="W50" s="29"/>
      <c r="X50" s="29"/>
      <c r="Y50" s="32"/>
      <c r="Z50" s="29"/>
      <c r="AA50" s="29"/>
      <c r="AB50" s="29"/>
      <c r="AC50" s="29"/>
      <c r="AD50" s="29"/>
      <c r="AE50" s="29"/>
      <c r="AF50" s="29"/>
      <c r="AG50" s="29"/>
      <c r="AH50" s="29"/>
      <c r="AI50" s="29"/>
      <c r="AJ50" s="29"/>
      <c r="AK50" s="29"/>
      <c r="AL50" s="29"/>
      <c r="AM50" s="57">
        <v>43.0</v>
      </c>
      <c r="AN50" s="57">
        <v>8662000.0</v>
      </c>
      <c r="AO50" s="29"/>
      <c r="AP50" s="29"/>
      <c r="AQ50" s="29"/>
      <c r="AR50" s="29"/>
      <c r="AS50" s="29"/>
      <c r="AT50" s="29"/>
      <c r="AU50" s="29"/>
      <c r="AV50" s="29"/>
      <c r="AW50" s="29"/>
      <c r="AX50" s="29"/>
      <c r="AY50" s="29"/>
      <c r="AZ50" s="29"/>
      <c r="BA50" s="29"/>
      <c r="BB50" s="29"/>
      <c r="BC50" s="29"/>
      <c r="BD50" s="29"/>
      <c r="BE50" s="29"/>
      <c r="BF50" s="29"/>
      <c r="BG50" s="29"/>
      <c r="BH50" s="29"/>
    </row>
    <row r="51" ht="12.75" customHeight="1">
      <c r="V51" s="29"/>
      <c r="W51" s="29"/>
      <c r="X51" s="29"/>
      <c r="Y51" s="32"/>
      <c r="Z51" s="29"/>
      <c r="AA51" s="29"/>
      <c r="AB51" s="29"/>
      <c r="AC51" s="29"/>
      <c r="AD51" s="29"/>
      <c r="AE51" s="29"/>
      <c r="AF51" s="29"/>
      <c r="AG51" s="29"/>
      <c r="AH51" s="29"/>
      <c r="AI51" s="29"/>
      <c r="AJ51" s="29"/>
      <c r="AK51" s="29"/>
      <c r="AL51" s="29"/>
      <c r="AM51" s="57">
        <v>44.0</v>
      </c>
      <c r="AN51" s="57">
        <v>9143000.0</v>
      </c>
      <c r="AO51" s="29"/>
      <c r="AP51" s="29"/>
      <c r="AQ51" s="29"/>
      <c r="AR51" s="29"/>
      <c r="AS51" s="29"/>
      <c r="AT51" s="29"/>
      <c r="AU51" s="29"/>
      <c r="AV51" s="29"/>
      <c r="AW51" s="29"/>
      <c r="AX51" s="29"/>
      <c r="AY51" s="29"/>
      <c r="AZ51" s="29"/>
      <c r="BA51" s="29"/>
      <c r="BB51" s="29"/>
      <c r="BC51" s="29"/>
      <c r="BD51" s="29"/>
      <c r="BE51" s="29"/>
      <c r="BF51" s="29"/>
      <c r="BG51" s="29"/>
      <c r="BH51" s="29"/>
    </row>
    <row r="52" ht="12.75" customHeight="1">
      <c r="V52" s="29"/>
      <c r="W52" s="29"/>
      <c r="X52" s="29"/>
      <c r="Y52" s="32"/>
      <c r="Z52" s="29"/>
      <c r="AA52" s="29"/>
      <c r="AB52" s="29"/>
      <c r="AC52" s="29"/>
      <c r="AD52" s="29"/>
      <c r="AE52" s="29"/>
      <c r="AF52" s="29"/>
      <c r="AG52" s="29"/>
      <c r="AH52" s="29"/>
      <c r="AI52" s="29"/>
      <c r="AJ52" s="29"/>
      <c r="AK52" s="29"/>
      <c r="AL52" s="29"/>
      <c r="AM52" s="57">
        <v>45.0</v>
      </c>
      <c r="AN52" s="57">
        <v>9640000.0</v>
      </c>
      <c r="AO52" s="29"/>
      <c r="AP52" s="29"/>
      <c r="AQ52" s="29"/>
      <c r="AR52" s="29"/>
      <c r="AS52" s="29"/>
      <c r="AT52" s="29"/>
      <c r="AU52" s="29"/>
      <c r="AV52" s="29"/>
      <c r="AW52" s="29"/>
      <c r="AX52" s="29"/>
      <c r="AY52" s="29"/>
      <c r="AZ52" s="29"/>
      <c r="BA52" s="29"/>
      <c r="BB52" s="29"/>
      <c r="BC52" s="29"/>
      <c r="BD52" s="29"/>
      <c r="BE52" s="29"/>
      <c r="BF52" s="29"/>
      <c r="BG52" s="29"/>
      <c r="BH52" s="29"/>
    </row>
    <row r="53" ht="12.75" customHeight="1">
      <c r="V53" s="29"/>
      <c r="W53" s="29"/>
      <c r="X53" s="29"/>
      <c r="Y53" s="32"/>
      <c r="Z53" s="29"/>
      <c r="AA53" s="29"/>
      <c r="AB53" s="29"/>
      <c r="AC53" s="29"/>
      <c r="AD53" s="29"/>
      <c r="AE53" s="29"/>
      <c r="AF53" s="29"/>
      <c r="AG53" s="29"/>
      <c r="AH53" s="29"/>
      <c r="AI53" s="29"/>
      <c r="AJ53" s="29"/>
      <c r="AK53" s="29"/>
      <c r="AL53" s="29"/>
      <c r="AM53" s="57">
        <v>46.0</v>
      </c>
      <c r="AN53" s="57">
        <v>1.0151E7</v>
      </c>
      <c r="AO53" s="29"/>
      <c r="AP53" s="29"/>
      <c r="AQ53" s="29"/>
      <c r="AR53" s="29"/>
      <c r="AS53" s="29"/>
      <c r="AT53" s="29"/>
      <c r="AU53" s="29"/>
      <c r="AV53" s="29"/>
      <c r="AW53" s="29"/>
      <c r="AX53" s="29"/>
      <c r="AY53" s="29"/>
      <c r="AZ53" s="29"/>
      <c r="BA53" s="29"/>
      <c r="BB53" s="29"/>
      <c r="BC53" s="29"/>
      <c r="BD53" s="29"/>
      <c r="BE53" s="29"/>
      <c r="BF53" s="29"/>
      <c r="BG53" s="29"/>
      <c r="BH53" s="29"/>
    </row>
    <row r="54" ht="12.75" customHeight="1">
      <c r="V54" s="29"/>
      <c r="W54" s="29"/>
      <c r="X54" s="29"/>
      <c r="Y54" s="32"/>
      <c r="Z54" s="29"/>
      <c r="AA54" s="29"/>
      <c r="AB54" s="29"/>
      <c r="AC54" s="29"/>
      <c r="AD54" s="29"/>
      <c r="AE54" s="29"/>
      <c r="AF54" s="29"/>
      <c r="AG54" s="29"/>
      <c r="AH54" s="29"/>
      <c r="AI54" s="29"/>
      <c r="AJ54" s="29"/>
      <c r="AK54" s="29"/>
      <c r="AL54" s="29"/>
      <c r="AM54" s="57">
        <v>47.0</v>
      </c>
      <c r="AN54" s="57">
        <v>1.0677E7</v>
      </c>
      <c r="AO54" s="29"/>
      <c r="AP54" s="29"/>
      <c r="AQ54" s="29"/>
      <c r="AR54" s="29"/>
      <c r="AS54" s="29"/>
      <c r="AT54" s="29"/>
      <c r="AU54" s="29"/>
      <c r="AV54" s="29"/>
      <c r="AW54" s="29"/>
      <c r="AX54" s="29"/>
      <c r="AY54" s="29"/>
      <c r="AZ54" s="29"/>
      <c r="BA54" s="29"/>
      <c r="BB54" s="29"/>
      <c r="BC54" s="29"/>
      <c r="BD54" s="29"/>
      <c r="BE54" s="29"/>
      <c r="BF54" s="29"/>
      <c r="BG54" s="29"/>
      <c r="BH54" s="29"/>
    </row>
    <row r="55" ht="12.75" customHeight="1">
      <c r="V55" s="29"/>
      <c r="W55" s="29"/>
      <c r="X55" s="29"/>
      <c r="Y55" s="32"/>
      <c r="Z55" s="29"/>
      <c r="AA55" s="29"/>
      <c r="AB55" s="29"/>
      <c r="AC55" s="29"/>
      <c r="AD55" s="29"/>
      <c r="AE55" s="29"/>
      <c r="AF55" s="29"/>
      <c r="AG55" s="29"/>
      <c r="AH55" s="29"/>
      <c r="AI55" s="29"/>
      <c r="AJ55" s="29"/>
      <c r="AK55" s="29"/>
      <c r="AL55" s="29"/>
      <c r="AM55" s="57">
        <v>48.0</v>
      </c>
      <c r="AN55" s="57">
        <v>1.1219E7</v>
      </c>
      <c r="AO55" s="29"/>
      <c r="AP55" s="29"/>
      <c r="AQ55" s="29"/>
      <c r="AR55" s="29"/>
      <c r="AS55" s="29"/>
      <c r="AT55" s="29"/>
      <c r="AU55" s="29"/>
      <c r="AV55" s="29"/>
      <c r="AW55" s="29"/>
      <c r="AX55" s="29"/>
      <c r="AY55" s="29"/>
      <c r="AZ55" s="29"/>
      <c r="BA55" s="29"/>
      <c r="BB55" s="29"/>
      <c r="BC55" s="29"/>
      <c r="BD55" s="29"/>
      <c r="BE55" s="29"/>
      <c r="BF55" s="29"/>
      <c r="BG55" s="29"/>
      <c r="BH55" s="29"/>
    </row>
    <row r="56" ht="12.75" customHeight="1">
      <c r="V56" s="29"/>
      <c r="W56" s="29"/>
      <c r="X56" s="29"/>
      <c r="Y56" s="32"/>
      <c r="Z56" s="29"/>
      <c r="AA56" s="29"/>
      <c r="AB56" s="29"/>
      <c r="AC56" s="29"/>
      <c r="AD56" s="29"/>
      <c r="AE56" s="29"/>
      <c r="AF56" s="29"/>
      <c r="AG56" s="29"/>
      <c r="AH56" s="29"/>
      <c r="AI56" s="29"/>
      <c r="AJ56" s="29"/>
      <c r="AK56" s="29"/>
      <c r="AL56" s="29"/>
      <c r="AM56" s="57">
        <v>49.0</v>
      </c>
      <c r="AN56" s="57">
        <v>1.1775E7</v>
      </c>
      <c r="AO56" s="29"/>
      <c r="AP56" s="29"/>
      <c r="AQ56" s="29"/>
      <c r="AR56" s="29"/>
      <c r="AS56" s="29"/>
      <c r="AT56" s="29"/>
      <c r="AU56" s="29"/>
      <c r="AV56" s="29"/>
      <c r="AW56" s="29"/>
      <c r="AX56" s="29"/>
      <c r="AY56" s="29"/>
      <c r="AZ56" s="29"/>
      <c r="BA56" s="29"/>
      <c r="BB56" s="29"/>
      <c r="BC56" s="29"/>
      <c r="BD56" s="29"/>
      <c r="BE56" s="29"/>
      <c r="BF56" s="29"/>
      <c r="BG56" s="29"/>
      <c r="BH56" s="29"/>
    </row>
    <row r="57" ht="12.75" customHeight="1">
      <c r="V57" s="29"/>
      <c r="W57" s="29"/>
      <c r="X57" s="29"/>
      <c r="Y57" s="32"/>
      <c r="Z57" s="29"/>
      <c r="AA57" s="29"/>
      <c r="AB57" s="29"/>
      <c r="AC57" s="29"/>
      <c r="AD57" s="29"/>
      <c r="AE57" s="29"/>
      <c r="AF57" s="29"/>
      <c r="AG57" s="29"/>
      <c r="AH57" s="29"/>
      <c r="AI57" s="29"/>
      <c r="AJ57" s="29"/>
      <c r="AK57" s="29"/>
      <c r="AL57" s="29"/>
      <c r="AM57" s="57">
        <v>50.0</v>
      </c>
      <c r="AN57" s="57">
        <v>1.2347E7</v>
      </c>
      <c r="AO57" s="29"/>
      <c r="AP57" s="29"/>
      <c r="AQ57" s="29"/>
      <c r="AR57" s="29"/>
      <c r="AS57" s="29"/>
      <c r="AT57" s="29"/>
      <c r="AU57" s="29"/>
      <c r="AV57" s="29"/>
      <c r="AW57" s="29"/>
      <c r="AX57" s="29"/>
      <c r="AY57" s="29"/>
      <c r="AZ57" s="29"/>
      <c r="BA57" s="29"/>
      <c r="BB57" s="29"/>
      <c r="BC57" s="29"/>
      <c r="BD57" s="29"/>
      <c r="BE57" s="29"/>
      <c r="BF57" s="29"/>
      <c r="BG57" s="29"/>
      <c r="BH57" s="29"/>
    </row>
    <row r="58" ht="12.75" customHeight="1">
      <c r="V58" s="29"/>
      <c r="W58" s="29"/>
      <c r="X58" s="29"/>
      <c r="Y58" s="32"/>
      <c r="Z58" s="29"/>
      <c r="AA58" s="29"/>
      <c r="AB58" s="29"/>
      <c r="AC58" s="29"/>
      <c r="AD58" s="29"/>
      <c r="AE58" s="29"/>
      <c r="AF58" s="29"/>
      <c r="AG58" s="29"/>
      <c r="AH58" s="29"/>
      <c r="AI58" s="29"/>
      <c r="AJ58" s="29"/>
      <c r="AK58" s="29"/>
      <c r="AL58" s="29"/>
      <c r="AM58" s="57">
        <v>51.0</v>
      </c>
      <c r="AN58" s="57">
        <v>1.2935E7</v>
      </c>
      <c r="AO58" s="29"/>
      <c r="AP58" s="29"/>
      <c r="AQ58" s="29"/>
      <c r="AR58" s="29"/>
      <c r="AS58" s="29"/>
      <c r="AT58" s="29"/>
      <c r="AU58" s="29"/>
      <c r="AV58" s="29"/>
      <c r="AW58" s="29"/>
      <c r="AX58" s="29"/>
      <c r="AY58" s="29"/>
      <c r="AZ58" s="29"/>
      <c r="BA58" s="29"/>
      <c r="BB58" s="29"/>
      <c r="BC58" s="29"/>
      <c r="BD58" s="29"/>
      <c r="BE58" s="29"/>
      <c r="BF58" s="29"/>
      <c r="BG58" s="29"/>
      <c r="BH58" s="29"/>
    </row>
    <row r="59" ht="12.75" customHeight="1">
      <c r="V59" s="29"/>
      <c r="W59" s="29"/>
      <c r="X59" s="29"/>
      <c r="Y59" s="32"/>
      <c r="Z59" s="29"/>
      <c r="AA59" s="29"/>
      <c r="AB59" s="29"/>
      <c r="AC59" s="29"/>
      <c r="AD59" s="29"/>
      <c r="AE59" s="29"/>
      <c r="AF59" s="29"/>
      <c r="AG59" s="29"/>
      <c r="AH59" s="29"/>
      <c r="AI59" s="29"/>
      <c r="AJ59" s="29"/>
      <c r="AK59" s="29"/>
      <c r="AL59" s="29"/>
      <c r="AM59" s="57">
        <v>52.0</v>
      </c>
      <c r="AN59" s="57">
        <v>1.3537E7</v>
      </c>
      <c r="AO59" s="29"/>
      <c r="AP59" s="29"/>
      <c r="AQ59" s="29"/>
      <c r="AR59" s="29"/>
      <c r="AS59" s="29"/>
      <c r="AT59" s="29"/>
      <c r="AU59" s="29"/>
      <c r="AV59" s="29"/>
      <c r="AW59" s="29"/>
      <c r="AX59" s="29"/>
      <c r="AY59" s="29"/>
      <c r="AZ59" s="29"/>
      <c r="BA59" s="29"/>
      <c r="BB59" s="29"/>
      <c r="BC59" s="29"/>
      <c r="BD59" s="29"/>
      <c r="BE59" s="29"/>
      <c r="BF59" s="29"/>
      <c r="BG59" s="29"/>
      <c r="BH59" s="29"/>
    </row>
    <row r="60" ht="12.75" customHeight="1">
      <c r="V60" s="29"/>
      <c r="W60" s="29"/>
      <c r="X60" s="29"/>
      <c r="Y60" s="32"/>
      <c r="Z60" s="29"/>
      <c r="AA60" s="29"/>
      <c r="AB60" s="29"/>
      <c r="AC60" s="29"/>
      <c r="AD60" s="29"/>
      <c r="AE60" s="29"/>
      <c r="AF60" s="29"/>
      <c r="AG60" s="29"/>
      <c r="AH60" s="29"/>
      <c r="AI60" s="29"/>
      <c r="AJ60" s="29"/>
      <c r="AK60" s="29"/>
      <c r="AL60" s="29"/>
      <c r="AM60" s="57">
        <v>53.0</v>
      </c>
      <c r="AN60" s="57">
        <v>1.4156E7</v>
      </c>
      <c r="AO60" s="29"/>
      <c r="AP60" s="29"/>
      <c r="AQ60" s="29"/>
      <c r="AR60" s="29"/>
      <c r="AS60" s="29"/>
      <c r="AT60" s="29"/>
      <c r="AU60" s="29"/>
      <c r="AV60" s="29"/>
      <c r="AW60" s="29"/>
      <c r="AX60" s="29"/>
      <c r="AY60" s="29"/>
      <c r="AZ60" s="29"/>
      <c r="BA60" s="29"/>
      <c r="BB60" s="29"/>
      <c r="BC60" s="29"/>
      <c r="BD60" s="29"/>
      <c r="BE60" s="29"/>
      <c r="BF60" s="29"/>
      <c r="BG60" s="29"/>
      <c r="BH60" s="29"/>
    </row>
    <row r="61" ht="12.75" customHeight="1">
      <c r="V61" s="29"/>
      <c r="W61" s="29"/>
      <c r="X61" s="29"/>
      <c r="Y61" s="32"/>
      <c r="Z61" s="29"/>
      <c r="AA61" s="29"/>
      <c r="AB61" s="29"/>
      <c r="AC61" s="29"/>
      <c r="AD61" s="29"/>
      <c r="AE61" s="29"/>
      <c r="AF61" s="29"/>
      <c r="AG61" s="29"/>
      <c r="AH61" s="29"/>
      <c r="AI61" s="29"/>
      <c r="AJ61" s="29"/>
      <c r="AK61" s="29"/>
      <c r="AL61" s="29"/>
      <c r="AM61" s="57">
        <v>54.0</v>
      </c>
      <c r="AN61" s="57">
        <v>1.479E7</v>
      </c>
      <c r="AO61" s="29"/>
      <c r="AP61" s="29"/>
      <c r="AQ61" s="29"/>
      <c r="AR61" s="29"/>
      <c r="AS61" s="29"/>
      <c r="AT61" s="29"/>
      <c r="AU61" s="29"/>
      <c r="AV61" s="29"/>
      <c r="AW61" s="29"/>
      <c r="AX61" s="29"/>
      <c r="AY61" s="29"/>
      <c r="AZ61" s="29"/>
      <c r="BA61" s="29"/>
      <c r="BB61" s="29"/>
      <c r="BC61" s="29"/>
      <c r="BD61" s="29"/>
      <c r="BE61" s="29"/>
      <c r="BF61" s="29"/>
      <c r="BG61" s="29"/>
      <c r="BH61" s="29"/>
    </row>
    <row r="62" ht="12.75" customHeight="1">
      <c r="V62" s="29"/>
      <c r="W62" s="29"/>
      <c r="X62" s="29"/>
      <c r="Y62" s="32"/>
      <c r="Z62" s="29"/>
      <c r="AA62" s="29"/>
      <c r="AB62" s="29"/>
      <c r="AC62" s="29"/>
      <c r="AD62" s="29"/>
      <c r="AE62" s="29"/>
      <c r="AF62" s="29"/>
      <c r="AG62" s="29"/>
      <c r="AH62" s="29"/>
      <c r="AI62" s="29"/>
      <c r="AJ62" s="29"/>
      <c r="AK62" s="29"/>
      <c r="AL62" s="29"/>
      <c r="AM62" s="57">
        <v>55.0</v>
      </c>
      <c r="AN62" s="57">
        <v>1.5439E7</v>
      </c>
      <c r="AO62" s="29"/>
      <c r="AP62" s="29"/>
      <c r="AQ62" s="29"/>
      <c r="AR62" s="29"/>
      <c r="AS62" s="29"/>
      <c r="AT62" s="29"/>
      <c r="AU62" s="29"/>
      <c r="AV62" s="29"/>
      <c r="AW62" s="29"/>
      <c r="AX62" s="29"/>
      <c r="AY62" s="29"/>
      <c r="AZ62" s="29"/>
      <c r="BA62" s="29"/>
      <c r="BB62" s="29"/>
      <c r="BC62" s="29"/>
      <c r="BD62" s="29"/>
      <c r="BE62" s="29"/>
      <c r="BF62" s="29"/>
      <c r="BG62" s="29"/>
      <c r="BH62" s="29"/>
    </row>
    <row r="63" ht="12.75" customHeight="1">
      <c r="V63" s="29"/>
      <c r="W63" s="29"/>
      <c r="X63" s="29"/>
      <c r="Y63" s="32"/>
      <c r="Z63" s="29"/>
      <c r="AA63" s="29"/>
      <c r="AB63" s="29"/>
      <c r="AC63" s="29"/>
      <c r="AD63" s="29"/>
      <c r="AE63" s="29"/>
      <c r="AF63" s="29"/>
      <c r="AG63" s="29"/>
      <c r="AH63" s="29"/>
      <c r="AI63" s="29"/>
      <c r="AJ63" s="29"/>
      <c r="AK63" s="29"/>
      <c r="AL63" s="29"/>
      <c r="AM63" s="57">
        <v>56.0</v>
      </c>
      <c r="AN63" s="57">
        <v>1.6105E7</v>
      </c>
      <c r="AO63" s="29"/>
      <c r="AP63" s="29"/>
      <c r="AQ63" s="29"/>
      <c r="AR63" s="29"/>
      <c r="AS63" s="29"/>
      <c r="AT63" s="29"/>
      <c r="AU63" s="29"/>
      <c r="AV63" s="29"/>
      <c r="AW63" s="29"/>
      <c r="AX63" s="29"/>
      <c r="AY63" s="29"/>
      <c r="AZ63" s="29"/>
      <c r="BA63" s="29"/>
      <c r="BB63" s="29"/>
      <c r="BC63" s="29"/>
      <c r="BD63" s="29"/>
      <c r="BE63" s="29"/>
      <c r="BF63" s="29"/>
      <c r="BG63" s="29"/>
      <c r="BH63" s="29"/>
    </row>
    <row r="64" ht="12.75" customHeight="1">
      <c r="V64" s="29"/>
      <c r="W64" s="29"/>
      <c r="X64" s="29"/>
      <c r="Y64" s="32"/>
      <c r="Z64" s="29"/>
      <c r="AA64" s="29"/>
      <c r="AB64" s="29"/>
      <c r="AC64" s="29"/>
      <c r="AD64" s="29"/>
      <c r="AE64" s="29"/>
      <c r="AF64" s="29"/>
      <c r="AG64" s="29"/>
      <c r="AH64" s="29"/>
      <c r="AI64" s="29"/>
      <c r="AJ64" s="29"/>
      <c r="AK64" s="29"/>
      <c r="AL64" s="29"/>
      <c r="AM64" s="57">
        <v>57.0</v>
      </c>
      <c r="AN64" s="57">
        <v>1.6786E7</v>
      </c>
      <c r="AO64" s="29"/>
      <c r="AP64" s="29"/>
      <c r="AQ64" s="29"/>
      <c r="AR64" s="29"/>
      <c r="AS64" s="29"/>
      <c r="AT64" s="29"/>
      <c r="AU64" s="29"/>
      <c r="AV64" s="29"/>
      <c r="AW64" s="29"/>
      <c r="AX64" s="29"/>
      <c r="AY64" s="29"/>
      <c r="AZ64" s="29"/>
      <c r="BA64" s="29"/>
      <c r="BB64" s="29"/>
      <c r="BC64" s="29"/>
      <c r="BD64" s="29"/>
      <c r="BE64" s="29"/>
      <c r="BF64" s="29"/>
      <c r="BG64" s="29"/>
      <c r="BH64" s="29"/>
    </row>
    <row r="65" ht="12.75" customHeight="1">
      <c r="V65" s="29"/>
      <c r="W65" s="29"/>
      <c r="X65" s="29"/>
      <c r="Y65" s="32"/>
      <c r="Z65" s="29"/>
      <c r="AA65" s="29"/>
      <c r="AB65" s="29"/>
      <c r="AC65" s="29"/>
      <c r="AD65" s="29"/>
      <c r="AE65" s="29"/>
      <c r="AF65" s="29"/>
      <c r="AG65" s="29"/>
      <c r="AH65" s="29"/>
      <c r="AI65" s="29"/>
      <c r="AJ65" s="29"/>
      <c r="AK65" s="29"/>
      <c r="AL65" s="29"/>
      <c r="AM65" s="57">
        <v>58.0</v>
      </c>
      <c r="AN65" s="57">
        <v>1.7484E7</v>
      </c>
      <c r="AO65" s="29"/>
      <c r="AP65" s="29"/>
      <c r="AQ65" s="29"/>
      <c r="AR65" s="29"/>
      <c r="AS65" s="29"/>
      <c r="AT65" s="29"/>
      <c r="AU65" s="29"/>
      <c r="AV65" s="29"/>
      <c r="AW65" s="29"/>
      <c r="AX65" s="29"/>
      <c r="AY65" s="29"/>
      <c r="AZ65" s="29"/>
      <c r="BA65" s="29"/>
      <c r="BB65" s="29"/>
      <c r="BC65" s="29"/>
      <c r="BD65" s="29"/>
      <c r="BE65" s="29"/>
      <c r="BF65" s="29"/>
      <c r="BG65" s="29"/>
      <c r="BH65" s="29"/>
    </row>
    <row r="66" ht="12.75" customHeight="1">
      <c r="V66" s="29"/>
      <c r="W66" s="29"/>
      <c r="X66" s="29"/>
      <c r="Y66" s="32"/>
      <c r="Z66" s="29"/>
      <c r="AA66" s="29"/>
      <c r="AB66" s="29"/>
      <c r="AC66" s="29"/>
      <c r="AD66" s="29"/>
      <c r="AE66" s="29"/>
      <c r="AF66" s="29"/>
      <c r="AG66" s="29"/>
      <c r="AH66" s="29"/>
      <c r="AI66" s="29"/>
      <c r="AJ66" s="29"/>
      <c r="AK66" s="29"/>
      <c r="AL66" s="29"/>
      <c r="AM66" s="57">
        <v>59.0</v>
      </c>
      <c r="AN66" s="57">
        <v>1.8197E7</v>
      </c>
      <c r="AO66" s="29"/>
      <c r="AP66" s="29"/>
      <c r="AQ66" s="29"/>
      <c r="AR66" s="29"/>
      <c r="AS66" s="29"/>
      <c r="AT66" s="29"/>
      <c r="AU66" s="29"/>
      <c r="AV66" s="29"/>
      <c r="AW66" s="29"/>
      <c r="AX66" s="29"/>
      <c r="AY66" s="29"/>
      <c r="AZ66" s="29"/>
      <c r="BA66" s="29"/>
      <c r="BB66" s="29"/>
      <c r="BC66" s="29"/>
      <c r="BD66" s="29"/>
      <c r="BE66" s="29"/>
      <c r="BF66" s="29"/>
      <c r="BG66" s="29"/>
      <c r="BH66" s="29"/>
    </row>
    <row r="67" ht="12.75" customHeight="1">
      <c r="V67" s="29"/>
      <c r="W67" s="29"/>
      <c r="X67" s="29"/>
      <c r="Y67" s="32"/>
      <c r="Z67" s="29"/>
      <c r="AA67" s="29"/>
      <c r="AB67" s="29"/>
      <c r="AC67" s="29"/>
      <c r="AD67" s="29"/>
      <c r="AE67" s="29"/>
      <c r="AF67" s="29"/>
      <c r="AG67" s="29"/>
      <c r="AH67" s="29"/>
      <c r="AI67" s="29"/>
      <c r="AJ67" s="29"/>
      <c r="AK67" s="29"/>
      <c r="AL67" s="29"/>
      <c r="AM67" s="57">
        <v>60.0</v>
      </c>
      <c r="AN67" s="57">
        <v>1.8927E7</v>
      </c>
      <c r="AO67" s="29"/>
      <c r="AP67" s="29"/>
      <c r="AQ67" s="29"/>
      <c r="AR67" s="29"/>
      <c r="AS67" s="29"/>
      <c r="AT67" s="29"/>
      <c r="AU67" s="29"/>
      <c r="AV67" s="29"/>
      <c r="AW67" s="29"/>
      <c r="AX67" s="29"/>
      <c r="AY67" s="29"/>
      <c r="AZ67" s="29"/>
      <c r="BA67" s="29"/>
      <c r="BB67" s="29"/>
      <c r="BC67" s="29"/>
      <c r="BD67" s="29"/>
      <c r="BE67" s="29"/>
      <c r="BF67" s="29"/>
      <c r="BG67" s="29"/>
      <c r="BH67" s="29"/>
    </row>
    <row r="68" ht="12.75" customHeight="1">
      <c r="V68" s="29"/>
      <c r="W68" s="29"/>
      <c r="X68" s="29"/>
      <c r="Y68" s="32"/>
      <c r="Z68" s="29"/>
      <c r="AA68" s="29"/>
      <c r="AB68" s="29"/>
      <c r="AC68" s="29"/>
      <c r="AD68" s="29"/>
      <c r="AE68" s="29"/>
      <c r="AF68" s="29"/>
      <c r="AG68" s="29"/>
      <c r="AH68" s="29"/>
      <c r="AI68" s="29"/>
      <c r="AJ68" s="29"/>
      <c r="AK68" s="29"/>
      <c r="AL68" s="29"/>
      <c r="AM68" s="57">
        <v>61.0</v>
      </c>
      <c r="AN68" s="57">
        <v>1.9673E7</v>
      </c>
      <c r="AO68" s="29"/>
      <c r="AP68" s="29"/>
      <c r="AQ68" s="29"/>
      <c r="AR68" s="29"/>
      <c r="AS68" s="29"/>
      <c r="AT68" s="29"/>
      <c r="AU68" s="29"/>
      <c r="AV68" s="29"/>
      <c r="AW68" s="29"/>
      <c r="AX68" s="29"/>
      <c r="AY68" s="29"/>
      <c r="AZ68" s="29"/>
      <c r="BA68" s="29"/>
      <c r="BB68" s="29"/>
      <c r="BC68" s="29"/>
      <c r="BD68" s="29"/>
      <c r="BE68" s="29"/>
      <c r="BF68" s="29"/>
      <c r="BG68" s="29"/>
      <c r="BH68" s="29"/>
    </row>
    <row r="69" ht="12.75" customHeight="1">
      <c r="V69" s="29"/>
      <c r="W69" s="29"/>
      <c r="X69" s="29"/>
      <c r="Y69" s="32"/>
      <c r="Z69" s="29"/>
      <c r="AA69" s="29"/>
      <c r="AB69" s="29"/>
      <c r="AC69" s="29"/>
      <c r="AD69" s="29"/>
      <c r="AE69" s="29"/>
      <c r="AF69" s="29"/>
      <c r="AG69" s="29"/>
      <c r="AH69" s="29"/>
      <c r="AI69" s="29"/>
      <c r="AJ69" s="29"/>
      <c r="AK69" s="29"/>
      <c r="AL69" s="29"/>
      <c r="AM69" s="57">
        <v>62.0</v>
      </c>
      <c r="AN69" s="57">
        <v>2.0435E7</v>
      </c>
      <c r="AO69" s="29"/>
      <c r="AP69" s="29"/>
      <c r="AQ69" s="29"/>
      <c r="AR69" s="29"/>
      <c r="AS69" s="29"/>
      <c r="AT69" s="29"/>
      <c r="AU69" s="29"/>
      <c r="AV69" s="29"/>
      <c r="AW69" s="29"/>
      <c r="AX69" s="29"/>
      <c r="AY69" s="29"/>
      <c r="AZ69" s="29"/>
      <c r="BA69" s="29"/>
      <c r="BB69" s="29"/>
      <c r="BC69" s="29"/>
      <c r="BD69" s="29"/>
      <c r="BE69" s="29"/>
      <c r="BF69" s="29"/>
      <c r="BG69" s="29"/>
      <c r="BH69" s="29"/>
    </row>
    <row r="70" ht="12.75" customHeight="1">
      <c r="V70" s="29"/>
      <c r="W70" s="29"/>
      <c r="X70" s="29"/>
      <c r="Y70" s="32"/>
      <c r="Z70" s="29"/>
      <c r="AA70" s="29"/>
      <c r="AB70" s="29"/>
      <c r="AC70" s="29"/>
      <c r="AD70" s="29"/>
      <c r="AE70" s="29"/>
      <c r="AF70" s="29"/>
      <c r="AG70" s="29"/>
      <c r="AH70" s="29"/>
      <c r="AI70" s="29"/>
      <c r="AJ70" s="29"/>
      <c r="AK70" s="29"/>
      <c r="AL70" s="29"/>
      <c r="AM70" s="57">
        <v>63.0</v>
      </c>
      <c r="AN70" s="57">
        <v>2.1214E7</v>
      </c>
      <c r="AO70" s="29"/>
      <c r="AP70" s="29"/>
      <c r="AQ70" s="29"/>
      <c r="AR70" s="29"/>
      <c r="AS70" s="29"/>
      <c r="AT70" s="29"/>
      <c r="AU70" s="29"/>
      <c r="AV70" s="29"/>
      <c r="AW70" s="29"/>
      <c r="AX70" s="29"/>
      <c r="AY70" s="29"/>
      <c r="AZ70" s="29"/>
      <c r="BA70" s="29"/>
      <c r="BB70" s="29"/>
      <c r="BC70" s="29"/>
      <c r="BD70" s="29"/>
      <c r="BE70" s="29"/>
      <c r="BF70" s="29"/>
      <c r="BG70" s="29"/>
      <c r="BH70" s="29"/>
    </row>
    <row r="71" ht="12.75" customHeight="1">
      <c r="V71" s="29"/>
      <c r="W71" s="29"/>
      <c r="X71" s="29"/>
      <c r="Y71" s="32"/>
      <c r="Z71" s="29"/>
      <c r="AA71" s="29"/>
      <c r="AB71" s="29"/>
      <c r="AC71" s="29"/>
      <c r="AD71" s="29"/>
      <c r="AE71" s="29"/>
      <c r="AF71" s="29"/>
      <c r="AG71" s="29"/>
      <c r="AH71" s="29"/>
      <c r="AI71" s="29"/>
      <c r="AJ71" s="29"/>
      <c r="AK71" s="29"/>
      <c r="AL71" s="29"/>
      <c r="AM71" s="57">
        <v>64.0</v>
      </c>
      <c r="AN71" s="57">
        <v>2.2009E7</v>
      </c>
      <c r="AO71" s="29"/>
      <c r="AP71" s="29"/>
      <c r="AQ71" s="29"/>
      <c r="AR71" s="29"/>
      <c r="AS71" s="29"/>
      <c r="AT71" s="29"/>
      <c r="AU71" s="29"/>
      <c r="AV71" s="29"/>
      <c r="AW71" s="29"/>
      <c r="AX71" s="29"/>
      <c r="AY71" s="29"/>
      <c r="AZ71" s="29"/>
      <c r="BA71" s="29"/>
      <c r="BB71" s="29"/>
      <c r="BC71" s="29"/>
      <c r="BD71" s="29"/>
      <c r="BE71" s="29"/>
      <c r="BF71" s="29"/>
      <c r="BG71" s="29"/>
      <c r="BH71" s="29"/>
    </row>
    <row r="72" ht="12.75" customHeight="1">
      <c r="V72" s="29"/>
      <c r="W72" s="29"/>
      <c r="X72" s="29"/>
      <c r="Y72" s="32"/>
      <c r="Z72" s="29"/>
      <c r="AA72" s="29"/>
      <c r="AB72" s="29"/>
      <c r="AC72" s="29"/>
      <c r="AD72" s="29"/>
      <c r="AE72" s="29"/>
      <c r="AF72" s="29"/>
      <c r="AG72" s="29"/>
      <c r="AH72" s="29"/>
      <c r="AI72" s="29"/>
      <c r="AJ72" s="29"/>
      <c r="AK72" s="29"/>
      <c r="AL72" s="29"/>
      <c r="AM72" s="57">
        <v>65.0</v>
      </c>
      <c r="AN72" s="57">
        <v>2.2821E7</v>
      </c>
      <c r="AO72" s="29"/>
      <c r="AP72" s="29"/>
      <c r="AQ72" s="29"/>
      <c r="AR72" s="29"/>
      <c r="AS72" s="29"/>
      <c r="AT72" s="29"/>
      <c r="AU72" s="29"/>
      <c r="AV72" s="29"/>
      <c r="AW72" s="29"/>
      <c r="AX72" s="29"/>
      <c r="AY72" s="29"/>
      <c r="AZ72" s="29"/>
      <c r="BA72" s="29"/>
      <c r="BB72" s="29"/>
      <c r="BC72" s="29"/>
      <c r="BD72" s="29"/>
      <c r="BE72" s="29"/>
      <c r="BF72" s="29"/>
      <c r="BG72" s="29"/>
      <c r="BH72" s="29"/>
    </row>
    <row r="73" ht="12.75" customHeight="1">
      <c r="V73" s="29"/>
      <c r="W73" s="29"/>
      <c r="X73" s="29"/>
      <c r="Y73" s="32"/>
      <c r="Z73" s="29"/>
      <c r="AA73" s="29"/>
      <c r="AB73" s="29"/>
      <c r="AC73" s="29"/>
      <c r="AD73" s="29"/>
      <c r="AE73" s="29"/>
      <c r="AF73" s="29"/>
      <c r="AG73" s="29"/>
      <c r="AH73" s="29"/>
      <c r="AI73" s="29"/>
      <c r="AJ73" s="29"/>
      <c r="AK73" s="29"/>
      <c r="AL73" s="29"/>
      <c r="AM73" s="57">
        <v>66.0</v>
      </c>
      <c r="AN73" s="57">
        <v>2.3649E7</v>
      </c>
      <c r="AO73" s="29"/>
      <c r="AP73" s="29"/>
      <c r="AQ73" s="29"/>
      <c r="AR73" s="29"/>
      <c r="AS73" s="29"/>
      <c r="AT73" s="29"/>
      <c r="AU73" s="29"/>
      <c r="AV73" s="29"/>
      <c r="AW73" s="29"/>
      <c r="AX73" s="29"/>
      <c r="AY73" s="29"/>
      <c r="AZ73" s="29"/>
      <c r="BA73" s="29"/>
      <c r="BB73" s="29"/>
      <c r="BC73" s="29"/>
      <c r="BD73" s="29"/>
      <c r="BE73" s="29"/>
      <c r="BF73" s="29"/>
      <c r="BG73" s="29"/>
      <c r="BH73" s="29"/>
    </row>
    <row r="74" ht="12.75" customHeight="1">
      <c r="V74" s="29"/>
      <c r="W74" s="29"/>
      <c r="X74" s="29"/>
      <c r="Y74" s="32"/>
      <c r="Z74" s="29"/>
      <c r="AA74" s="29"/>
      <c r="AB74" s="29"/>
      <c r="AC74" s="29"/>
      <c r="AD74" s="29"/>
      <c r="AE74" s="29"/>
      <c r="AF74" s="29"/>
      <c r="AG74" s="29"/>
      <c r="AH74" s="29"/>
      <c r="AI74" s="29"/>
      <c r="AJ74" s="29"/>
      <c r="AK74" s="29"/>
      <c r="AL74" s="29"/>
      <c r="AM74" s="57">
        <v>67.0</v>
      </c>
      <c r="AN74" s="57">
        <v>2.4495E7</v>
      </c>
      <c r="AO74" s="29"/>
      <c r="AP74" s="29"/>
      <c r="AQ74" s="29"/>
      <c r="AR74" s="29"/>
      <c r="AS74" s="29"/>
      <c r="AT74" s="29"/>
      <c r="AU74" s="29"/>
      <c r="AV74" s="29"/>
      <c r="AW74" s="29"/>
      <c r="AX74" s="29"/>
      <c r="AY74" s="29"/>
      <c r="AZ74" s="29"/>
      <c r="BA74" s="29"/>
      <c r="BB74" s="29"/>
      <c r="BC74" s="29"/>
      <c r="BD74" s="29"/>
      <c r="BE74" s="29"/>
      <c r="BF74" s="29"/>
      <c r="BG74" s="29"/>
      <c r="BH74" s="29"/>
    </row>
    <row r="75" ht="12.75" customHeight="1">
      <c r="V75" s="29"/>
      <c r="W75" s="29"/>
      <c r="X75" s="29"/>
      <c r="Y75" s="32"/>
      <c r="Z75" s="29"/>
      <c r="AA75" s="29"/>
      <c r="AB75" s="29"/>
      <c r="AC75" s="29"/>
      <c r="AD75" s="29"/>
      <c r="AE75" s="29"/>
      <c r="AF75" s="29"/>
      <c r="AG75" s="29"/>
      <c r="AH75" s="29"/>
      <c r="AI75" s="29"/>
      <c r="AJ75" s="29"/>
      <c r="AK75" s="29"/>
      <c r="AL75" s="29"/>
      <c r="AM75" s="57">
        <v>68.0</v>
      </c>
      <c r="AN75" s="57">
        <v>2.5357E7</v>
      </c>
      <c r="AO75" s="29"/>
      <c r="AP75" s="29"/>
      <c r="AQ75" s="29"/>
      <c r="AR75" s="29"/>
      <c r="AS75" s="29"/>
      <c r="AT75" s="29"/>
      <c r="AU75" s="29"/>
      <c r="AV75" s="29"/>
      <c r="AW75" s="29"/>
      <c r="AX75" s="29"/>
      <c r="AY75" s="29"/>
      <c r="AZ75" s="29"/>
      <c r="BA75" s="29"/>
      <c r="BB75" s="29"/>
      <c r="BC75" s="29"/>
      <c r="BD75" s="29"/>
      <c r="BE75" s="29"/>
      <c r="BF75" s="29"/>
      <c r="BG75" s="29"/>
      <c r="BH75" s="29"/>
    </row>
    <row r="76" ht="12.75" customHeight="1">
      <c r="V76" s="29"/>
      <c r="W76" s="29"/>
      <c r="X76" s="29"/>
      <c r="Y76" s="32"/>
      <c r="Z76" s="29"/>
      <c r="AA76" s="29"/>
      <c r="AB76" s="29"/>
      <c r="AC76" s="29"/>
      <c r="AD76" s="29"/>
      <c r="AE76" s="29"/>
      <c r="AF76" s="29"/>
      <c r="AG76" s="29"/>
      <c r="AH76" s="29"/>
      <c r="AI76" s="29"/>
      <c r="AJ76" s="29"/>
      <c r="AK76" s="29"/>
      <c r="AL76" s="29"/>
      <c r="AM76" s="57">
        <v>69.0</v>
      </c>
      <c r="AN76" s="57">
        <v>2.6236E7</v>
      </c>
      <c r="AO76" s="29"/>
      <c r="AP76" s="29"/>
      <c r="AQ76" s="29"/>
      <c r="AR76" s="29"/>
      <c r="AS76" s="29"/>
      <c r="AT76" s="29"/>
      <c r="AU76" s="29"/>
      <c r="AV76" s="29"/>
      <c r="AW76" s="29"/>
      <c r="AX76" s="29"/>
      <c r="AY76" s="29"/>
      <c r="AZ76" s="29"/>
      <c r="BA76" s="29"/>
      <c r="BB76" s="29"/>
      <c r="BC76" s="29"/>
      <c r="BD76" s="29"/>
      <c r="BE76" s="29"/>
      <c r="BF76" s="29"/>
      <c r="BG76" s="29"/>
      <c r="BH76" s="29"/>
    </row>
    <row r="77" ht="12.75" customHeight="1">
      <c r="V77" s="29"/>
      <c r="W77" s="29"/>
      <c r="X77" s="29"/>
      <c r="Y77" s="32"/>
      <c r="Z77" s="29"/>
      <c r="AA77" s="29"/>
      <c r="AB77" s="29"/>
      <c r="AC77" s="29"/>
      <c r="AD77" s="29"/>
      <c r="AE77" s="29"/>
      <c r="AF77" s="29"/>
      <c r="AG77" s="29"/>
      <c r="AH77" s="29"/>
      <c r="AI77" s="29"/>
      <c r="AJ77" s="29"/>
      <c r="AK77" s="29"/>
      <c r="AL77" s="29"/>
      <c r="AM77" s="57">
        <v>70.0</v>
      </c>
      <c r="AN77" s="57">
        <v>2.7131E7</v>
      </c>
      <c r="AO77" s="29"/>
      <c r="AP77" s="29"/>
      <c r="AQ77" s="29"/>
      <c r="AR77" s="29"/>
      <c r="AS77" s="29"/>
      <c r="AT77" s="29"/>
      <c r="AU77" s="29"/>
      <c r="AV77" s="29"/>
      <c r="AW77" s="29"/>
      <c r="AX77" s="29"/>
      <c r="AY77" s="29"/>
      <c r="AZ77" s="29"/>
      <c r="BA77" s="29"/>
      <c r="BB77" s="29"/>
      <c r="BC77" s="29"/>
      <c r="BD77" s="29"/>
      <c r="BE77" s="29"/>
      <c r="BF77" s="29"/>
      <c r="BG77" s="29"/>
      <c r="BH77" s="29"/>
    </row>
    <row r="78" ht="12.75" customHeight="1">
      <c r="V78" s="29"/>
      <c r="W78" s="29"/>
      <c r="X78" s="29"/>
      <c r="Y78" s="32"/>
      <c r="Z78" s="29"/>
      <c r="AA78" s="29"/>
      <c r="AB78" s="29"/>
      <c r="AC78" s="29"/>
      <c r="AD78" s="29"/>
      <c r="AE78" s="29"/>
      <c r="AF78" s="29"/>
      <c r="AG78" s="29"/>
      <c r="AH78" s="29"/>
      <c r="AI78" s="29"/>
      <c r="AJ78" s="29"/>
      <c r="AK78" s="29"/>
      <c r="AL78" s="29"/>
      <c r="AM78" s="57">
        <v>71.0</v>
      </c>
      <c r="AN78" s="57">
        <v>2.8044E7</v>
      </c>
      <c r="AO78" s="29"/>
      <c r="AP78" s="29"/>
      <c r="AQ78" s="29"/>
      <c r="AR78" s="29"/>
      <c r="AS78" s="29"/>
      <c r="AT78" s="29"/>
      <c r="AU78" s="29"/>
      <c r="AV78" s="29"/>
      <c r="AW78" s="29"/>
      <c r="AX78" s="29"/>
      <c r="AY78" s="29"/>
      <c r="AZ78" s="29"/>
      <c r="BA78" s="29"/>
      <c r="BB78" s="29"/>
      <c r="BC78" s="29"/>
      <c r="BD78" s="29"/>
      <c r="BE78" s="29"/>
      <c r="BF78" s="29"/>
      <c r="BG78" s="29"/>
      <c r="BH78" s="29"/>
    </row>
    <row r="79" ht="12.75" customHeight="1">
      <c r="V79" s="29"/>
      <c r="W79" s="29"/>
      <c r="X79" s="29"/>
      <c r="Y79" s="32"/>
      <c r="Z79" s="29"/>
      <c r="AA79" s="29"/>
      <c r="AB79" s="29"/>
      <c r="AC79" s="29"/>
      <c r="AD79" s="29"/>
      <c r="AE79" s="29"/>
      <c r="AF79" s="29"/>
      <c r="AG79" s="29"/>
      <c r="AH79" s="29"/>
      <c r="AI79" s="29"/>
      <c r="AJ79" s="29"/>
      <c r="AK79" s="29"/>
      <c r="AL79" s="29"/>
      <c r="AM79" s="57">
        <v>72.0</v>
      </c>
      <c r="AN79" s="57">
        <v>2.8974E7</v>
      </c>
      <c r="AO79" s="29"/>
      <c r="AP79" s="29"/>
      <c r="AQ79" s="29"/>
      <c r="AR79" s="29"/>
      <c r="AS79" s="29"/>
      <c r="AT79" s="29"/>
      <c r="AU79" s="29"/>
      <c r="AV79" s="29"/>
      <c r="AW79" s="29"/>
      <c r="AX79" s="29"/>
      <c r="AY79" s="29"/>
      <c r="AZ79" s="29"/>
      <c r="BA79" s="29"/>
      <c r="BB79" s="29"/>
      <c r="BC79" s="29"/>
      <c r="BD79" s="29"/>
      <c r="BE79" s="29"/>
      <c r="BF79" s="29"/>
      <c r="BG79" s="29"/>
      <c r="BH79" s="29"/>
    </row>
    <row r="80" ht="12.75" customHeight="1">
      <c r="V80" s="29"/>
      <c r="W80" s="29"/>
      <c r="X80" s="29"/>
      <c r="Y80" s="32"/>
      <c r="Z80" s="29"/>
      <c r="AA80" s="29"/>
      <c r="AB80" s="29"/>
      <c r="AC80" s="29"/>
      <c r="AD80" s="29"/>
      <c r="AE80" s="29"/>
      <c r="AF80" s="29"/>
      <c r="AG80" s="29"/>
      <c r="AH80" s="29"/>
      <c r="AI80" s="29"/>
      <c r="AJ80" s="29"/>
      <c r="AK80" s="29"/>
      <c r="AL80" s="29"/>
      <c r="AM80" s="57">
        <v>73.0</v>
      </c>
      <c r="AN80" s="57">
        <v>2.9922E7</v>
      </c>
      <c r="AO80" s="29"/>
      <c r="AP80" s="29"/>
      <c r="AQ80" s="29"/>
      <c r="AR80" s="29"/>
      <c r="AS80" s="29"/>
      <c r="AT80" s="29"/>
      <c r="AU80" s="29"/>
      <c r="AV80" s="29"/>
      <c r="AW80" s="29"/>
      <c r="AX80" s="29"/>
      <c r="AY80" s="29"/>
      <c r="AZ80" s="29"/>
      <c r="BA80" s="29"/>
      <c r="BB80" s="29"/>
      <c r="BC80" s="29"/>
      <c r="BD80" s="29"/>
      <c r="BE80" s="29"/>
      <c r="BF80" s="29"/>
      <c r="BG80" s="29"/>
      <c r="BH80" s="29"/>
    </row>
    <row r="81" ht="12.75" customHeight="1">
      <c r="V81" s="29"/>
      <c r="W81" s="29"/>
      <c r="X81" s="29"/>
      <c r="Y81" s="32"/>
      <c r="Z81" s="29"/>
      <c r="AA81" s="29"/>
      <c r="AB81" s="29"/>
      <c r="AC81" s="29"/>
      <c r="AD81" s="29"/>
      <c r="AE81" s="29"/>
      <c r="AF81" s="29"/>
      <c r="AG81" s="29"/>
      <c r="AH81" s="29"/>
      <c r="AI81" s="29"/>
      <c r="AJ81" s="29"/>
      <c r="AK81" s="29"/>
      <c r="AL81" s="29"/>
      <c r="AM81" s="57">
        <v>74.0</v>
      </c>
      <c r="AN81" s="57">
        <v>3.0886E7</v>
      </c>
      <c r="AO81" s="29"/>
      <c r="AP81" s="29"/>
      <c r="AQ81" s="29"/>
      <c r="AR81" s="29"/>
      <c r="AS81" s="29"/>
      <c r="AT81" s="29"/>
      <c r="AU81" s="29"/>
      <c r="AV81" s="29"/>
      <c r="AW81" s="29"/>
      <c r="AX81" s="29"/>
      <c r="AY81" s="29"/>
      <c r="AZ81" s="29"/>
      <c r="BA81" s="29"/>
      <c r="BB81" s="29"/>
      <c r="BC81" s="29"/>
      <c r="BD81" s="29"/>
      <c r="BE81" s="29"/>
      <c r="BF81" s="29"/>
      <c r="BG81" s="29"/>
      <c r="BH81" s="29"/>
    </row>
    <row r="82" ht="12.75" customHeight="1">
      <c r="V82" s="29"/>
      <c r="W82" s="29"/>
      <c r="X82" s="29"/>
      <c r="Y82" s="32"/>
      <c r="Z82" s="29"/>
      <c r="AA82" s="29"/>
      <c r="AB82" s="29"/>
      <c r="AC82" s="29"/>
      <c r="AD82" s="29"/>
      <c r="AE82" s="29"/>
      <c r="AF82" s="29"/>
      <c r="AG82" s="29"/>
      <c r="AH82" s="29"/>
      <c r="AI82" s="29"/>
      <c r="AJ82" s="29"/>
      <c r="AK82" s="29"/>
      <c r="AL82" s="29"/>
      <c r="AM82" s="57">
        <v>75.0</v>
      </c>
      <c r="AN82" s="57">
        <v>3.1868E7</v>
      </c>
      <c r="AO82" s="29"/>
      <c r="AP82" s="29"/>
      <c r="AQ82" s="29"/>
      <c r="AR82" s="29"/>
      <c r="AS82" s="29"/>
      <c r="AT82" s="29"/>
      <c r="AU82" s="29"/>
      <c r="AV82" s="29"/>
      <c r="AW82" s="29"/>
      <c r="AX82" s="29"/>
      <c r="AY82" s="29"/>
      <c r="AZ82" s="29"/>
      <c r="BA82" s="29"/>
      <c r="BB82" s="29"/>
      <c r="BC82" s="29"/>
      <c r="BD82" s="29"/>
      <c r="BE82" s="29"/>
      <c r="BF82" s="29"/>
      <c r="BG82" s="29"/>
      <c r="BH82" s="29"/>
    </row>
    <row r="83" ht="12.75" customHeight="1">
      <c r="V83" s="29"/>
      <c r="W83" s="29"/>
      <c r="X83" s="29"/>
      <c r="Y83" s="32"/>
      <c r="Z83" s="29"/>
      <c r="AA83" s="29"/>
      <c r="AB83" s="29"/>
      <c r="AC83" s="29"/>
      <c r="AD83" s="29"/>
      <c r="AE83" s="29"/>
      <c r="AF83" s="29"/>
      <c r="AG83" s="29"/>
      <c r="AH83" s="29"/>
      <c r="AI83" s="29"/>
      <c r="AJ83" s="29"/>
      <c r="AK83" s="29"/>
      <c r="AL83" s="29"/>
      <c r="AM83" s="57">
        <v>76.0</v>
      </c>
      <c r="AN83" s="57">
        <v>3.2867E7</v>
      </c>
      <c r="AO83" s="29"/>
      <c r="AP83" s="29"/>
      <c r="AQ83" s="29"/>
      <c r="AR83" s="29"/>
      <c r="AS83" s="29"/>
      <c r="AT83" s="29"/>
      <c r="AU83" s="29"/>
      <c r="AV83" s="29"/>
      <c r="AW83" s="29"/>
      <c r="AX83" s="29"/>
      <c r="AY83" s="29"/>
      <c r="AZ83" s="29"/>
      <c r="BA83" s="29"/>
      <c r="BB83" s="29"/>
      <c r="BC83" s="29"/>
      <c r="BD83" s="29"/>
      <c r="BE83" s="29"/>
      <c r="BF83" s="29"/>
      <c r="BG83" s="29"/>
      <c r="BH83" s="29"/>
    </row>
    <row r="84" ht="12.75" customHeight="1">
      <c r="V84" s="29"/>
      <c r="W84" s="29"/>
      <c r="X84" s="29"/>
      <c r="Y84" s="32"/>
      <c r="Z84" s="29"/>
      <c r="AA84" s="29"/>
      <c r="AB84" s="29"/>
      <c r="AC84" s="29"/>
      <c r="AD84" s="29"/>
      <c r="AE84" s="29"/>
      <c r="AF84" s="29"/>
      <c r="AG84" s="29"/>
      <c r="AH84" s="29"/>
      <c r="AI84" s="29"/>
      <c r="AJ84" s="29"/>
      <c r="AK84" s="29"/>
      <c r="AL84" s="29"/>
      <c r="AM84" s="57">
        <v>77.0</v>
      </c>
      <c r="AN84" s="57">
        <v>3.3884E7</v>
      </c>
      <c r="AO84" s="29"/>
      <c r="AP84" s="29"/>
      <c r="AQ84" s="29"/>
      <c r="AR84" s="29"/>
      <c r="AS84" s="29"/>
      <c r="AT84" s="29"/>
      <c r="AU84" s="29"/>
      <c r="AV84" s="29"/>
      <c r="AW84" s="29"/>
      <c r="AX84" s="29"/>
      <c r="AY84" s="29"/>
      <c r="AZ84" s="29"/>
      <c r="BA84" s="29"/>
      <c r="BB84" s="29"/>
      <c r="BC84" s="29"/>
      <c r="BD84" s="29"/>
      <c r="BE84" s="29"/>
      <c r="BF84" s="29"/>
      <c r="BG84" s="29"/>
      <c r="BH84" s="29"/>
    </row>
    <row r="85" ht="12.75" customHeight="1">
      <c r="V85" s="29"/>
      <c r="W85" s="29"/>
      <c r="X85" s="29"/>
      <c r="Y85" s="32"/>
      <c r="Z85" s="29"/>
      <c r="AA85" s="29"/>
      <c r="AB85" s="29"/>
      <c r="AC85" s="29"/>
      <c r="AD85" s="29"/>
      <c r="AE85" s="29"/>
      <c r="AF85" s="29"/>
      <c r="AG85" s="29"/>
      <c r="AH85" s="29"/>
      <c r="AI85" s="29"/>
      <c r="AJ85" s="29"/>
      <c r="AK85" s="29"/>
      <c r="AL85" s="29"/>
      <c r="AM85" s="57">
        <v>78.0</v>
      </c>
      <c r="AN85" s="57">
        <v>3.4918E7</v>
      </c>
      <c r="AO85" s="29"/>
      <c r="AP85" s="29"/>
      <c r="AQ85" s="29"/>
      <c r="AR85" s="29"/>
      <c r="AS85" s="29"/>
      <c r="AT85" s="29"/>
      <c r="AU85" s="29"/>
      <c r="AV85" s="29"/>
      <c r="AW85" s="29"/>
      <c r="AX85" s="29"/>
      <c r="AY85" s="29"/>
      <c r="AZ85" s="29"/>
      <c r="BA85" s="29"/>
      <c r="BB85" s="29"/>
      <c r="BC85" s="29"/>
      <c r="BD85" s="29"/>
      <c r="BE85" s="29"/>
      <c r="BF85" s="29"/>
      <c r="BG85" s="29"/>
      <c r="BH85" s="29"/>
    </row>
    <row r="86" ht="12.75" customHeight="1">
      <c r="V86" s="29"/>
      <c r="W86" s="29"/>
      <c r="X86" s="29"/>
      <c r="Y86" s="32"/>
      <c r="Z86" s="29"/>
      <c r="AA86" s="29"/>
      <c r="AB86" s="29"/>
      <c r="AC86" s="29"/>
      <c r="AD86" s="29"/>
      <c r="AE86" s="29"/>
      <c r="AF86" s="29"/>
      <c r="AG86" s="29"/>
      <c r="AH86" s="29"/>
      <c r="AI86" s="29"/>
      <c r="AJ86" s="29"/>
      <c r="AK86" s="29"/>
      <c r="AL86" s="29"/>
      <c r="AM86" s="57">
        <v>79.0</v>
      </c>
      <c r="AN86" s="57">
        <v>3.597E7</v>
      </c>
      <c r="AO86" s="29"/>
      <c r="AP86" s="29"/>
      <c r="AQ86" s="29"/>
      <c r="AR86" s="29"/>
      <c r="AS86" s="29"/>
      <c r="AT86" s="29"/>
      <c r="AU86" s="29"/>
      <c r="AV86" s="29"/>
      <c r="AW86" s="29"/>
      <c r="AX86" s="29"/>
      <c r="AY86" s="29"/>
      <c r="AZ86" s="29"/>
      <c r="BA86" s="29"/>
      <c r="BB86" s="29"/>
      <c r="BC86" s="29"/>
      <c r="BD86" s="29"/>
      <c r="BE86" s="29"/>
      <c r="BF86" s="29"/>
      <c r="BG86" s="29"/>
      <c r="BH86" s="29"/>
    </row>
    <row r="87" ht="12.75" customHeight="1">
      <c r="V87" s="29"/>
      <c r="W87" s="29"/>
      <c r="X87" s="29"/>
      <c r="Y87" s="32"/>
      <c r="Z87" s="29"/>
      <c r="AA87" s="29"/>
      <c r="AB87" s="29"/>
      <c r="AC87" s="29"/>
      <c r="AD87" s="29"/>
      <c r="AE87" s="29"/>
      <c r="AF87" s="29"/>
      <c r="AG87" s="29"/>
      <c r="AH87" s="29"/>
      <c r="AI87" s="29"/>
      <c r="AJ87" s="29"/>
      <c r="AK87" s="29"/>
      <c r="AL87" s="29"/>
      <c r="AM87" s="57">
        <v>80.0</v>
      </c>
      <c r="AN87" s="57">
        <v>3.7039E7</v>
      </c>
      <c r="AO87" s="29"/>
      <c r="AP87" s="29"/>
      <c r="AQ87" s="29"/>
      <c r="AR87" s="29"/>
      <c r="AS87" s="29"/>
      <c r="AT87" s="29"/>
      <c r="AU87" s="29"/>
      <c r="AV87" s="29"/>
      <c r="AW87" s="29"/>
      <c r="AX87" s="29"/>
      <c r="AY87" s="29"/>
      <c r="AZ87" s="29"/>
      <c r="BA87" s="29"/>
      <c r="BB87" s="29"/>
      <c r="BC87" s="29"/>
      <c r="BD87" s="29"/>
      <c r="BE87" s="29"/>
      <c r="BF87" s="29"/>
      <c r="BG87" s="29"/>
      <c r="BH87" s="29"/>
    </row>
    <row r="88" ht="12.75" customHeight="1">
      <c r="V88" s="29"/>
      <c r="W88" s="29"/>
      <c r="X88" s="29"/>
      <c r="Y88" s="32"/>
      <c r="Z88" s="29"/>
      <c r="AA88" s="29"/>
      <c r="AB88" s="29"/>
      <c r="AC88" s="29"/>
      <c r="AD88" s="29"/>
      <c r="AE88" s="29"/>
      <c r="AF88" s="29"/>
      <c r="AG88" s="29"/>
      <c r="AH88" s="29"/>
      <c r="AI88" s="29"/>
      <c r="AJ88" s="29"/>
      <c r="AK88" s="29"/>
      <c r="AL88" s="29"/>
      <c r="AM88" s="57">
        <v>81.0</v>
      </c>
      <c r="AN88" s="57">
        <v>3.8127E7</v>
      </c>
      <c r="AO88" s="29"/>
      <c r="AP88" s="29"/>
      <c r="AQ88" s="29"/>
      <c r="AR88" s="29"/>
      <c r="AS88" s="29"/>
      <c r="AT88" s="29"/>
      <c r="AU88" s="29"/>
      <c r="AV88" s="29"/>
      <c r="AW88" s="29"/>
      <c r="AX88" s="29"/>
      <c r="AY88" s="29"/>
      <c r="AZ88" s="29"/>
      <c r="BA88" s="29"/>
      <c r="BB88" s="29"/>
      <c r="BC88" s="29"/>
      <c r="BD88" s="29"/>
      <c r="BE88" s="29"/>
      <c r="BF88" s="29"/>
      <c r="BG88" s="29"/>
      <c r="BH88" s="29"/>
    </row>
    <row r="89" ht="12.75" customHeight="1">
      <c r="V89" s="29"/>
      <c r="W89" s="29"/>
      <c r="X89" s="29"/>
      <c r="Y89" s="32"/>
      <c r="Z89" s="29"/>
      <c r="AA89" s="29"/>
      <c r="AB89" s="29"/>
      <c r="AC89" s="29"/>
      <c r="AD89" s="29"/>
      <c r="AE89" s="29"/>
      <c r="AF89" s="29"/>
      <c r="AG89" s="29"/>
      <c r="AH89" s="29"/>
      <c r="AI89" s="29"/>
      <c r="AJ89" s="29"/>
      <c r="AK89" s="29"/>
      <c r="AL89" s="29"/>
      <c r="AM89" s="57">
        <v>82.0</v>
      </c>
      <c r="AN89" s="57">
        <v>3.9232E7</v>
      </c>
      <c r="AO89" s="29"/>
      <c r="AP89" s="29"/>
      <c r="AQ89" s="29"/>
      <c r="AR89" s="29"/>
      <c r="AS89" s="29"/>
      <c r="AT89" s="29"/>
      <c r="AU89" s="29"/>
      <c r="AV89" s="29"/>
      <c r="AW89" s="29"/>
      <c r="AX89" s="29"/>
      <c r="AY89" s="29"/>
      <c r="AZ89" s="29"/>
      <c r="BA89" s="29"/>
      <c r="BB89" s="29"/>
      <c r="BC89" s="29"/>
      <c r="BD89" s="29"/>
      <c r="BE89" s="29"/>
      <c r="BF89" s="29"/>
      <c r="BG89" s="29"/>
      <c r="BH89" s="29"/>
    </row>
    <row r="90" ht="12.75" customHeight="1">
      <c r="V90" s="29"/>
      <c r="W90" s="29"/>
      <c r="X90" s="29"/>
      <c r="Y90" s="32"/>
      <c r="Z90" s="29"/>
      <c r="AA90" s="29"/>
      <c r="AB90" s="29"/>
      <c r="AC90" s="29"/>
      <c r="AD90" s="29"/>
      <c r="AE90" s="29"/>
      <c r="AF90" s="29"/>
      <c r="AG90" s="29"/>
      <c r="AH90" s="29"/>
      <c r="AI90" s="29"/>
      <c r="AJ90" s="29"/>
      <c r="AK90" s="29"/>
      <c r="AL90" s="29"/>
      <c r="AM90" s="57">
        <v>83.0</v>
      </c>
      <c r="AN90" s="57">
        <v>4.0354E7</v>
      </c>
      <c r="AO90" s="29"/>
      <c r="AP90" s="29"/>
      <c r="AQ90" s="29"/>
      <c r="AR90" s="29"/>
      <c r="AS90" s="29"/>
      <c r="AT90" s="29"/>
      <c r="AU90" s="29"/>
      <c r="AV90" s="29"/>
      <c r="AW90" s="29"/>
      <c r="AX90" s="29"/>
      <c r="AY90" s="29"/>
      <c r="AZ90" s="29"/>
      <c r="BA90" s="29"/>
      <c r="BB90" s="29"/>
      <c r="BC90" s="29"/>
      <c r="BD90" s="29"/>
      <c r="BE90" s="29"/>
      <c r="BF90" s="29"/>
      <c r="BG90" s="29"/>
      <c r="BH90" s="29"/>
    </row>
    <row r="91" ht="12.75" customHeight="1">
      <c r="V91" s="29"/>
      <c r="W91" s="29"/>
      <c r="X91" s="29"/>
      <c r="Y91" s="32"/>
      <c r="Z91" s="29"/>
      <c r="AA91" s="29"/>
      <c r="AB91" s="29"/>
      <c r="AC91" s="29"/>
      <c r="AD91" s="29"/>
      <c r="AE91" s="29"/>
      <c r="AF91" s="29"/>
      <c r="AG91" s="29"/>
      <c r="AH91" s="29"/>
      <c r="AI91" s="29"/>
      <c r="AJ91" s="29"/>
      <c r="AK91" s="29"/>
      <c r="AL91" s="29"/>
      <c r="AM91" s="57">
        <v>84.0</v>
      </c>
      <c r="AN91" s="57">
        <v>4.1495E7</v>
      </c>
      <c r="AO91" s="29"/>
      <c r="AP91" s="29"/>
      <c r="AQ91" s="29"/>
      <c r="AR91" s="29"/>
      <c r="AS91" s="29"/>
      <c r="AT91" s="29"/>
      <c r="AU91" s="29"/>
      <c r="AV91" s="29"/>
      <c r="AW91" s="29"/>
      <c r="AX91" s="29"/>
      <c r="AY91" s="29"/>
      <c r="AZ91" s="29"/>
      <c r="BA91" s="29"/>
      <c r="BB91" s="29"/>
      <c r="BC91" s="29"/>
      <c r="BD91" s="29"/>
      <c r="BE91" s="29"/>
      <c r="BF91" s="29"/>
      <c r="BG91" s="29"/>
      <c r="BH91" s="29"/>
    </row>
    <row r="92" ht="12.75" customHeight="1">
      <c r="V92" s="29"/>
      <c r="W92" s="29"/>
      <c r="X92" s="29"/>
      <c r="Y92" s="32"/>
      <c r="Z92" s="29"/>
      <c r="AA92" s="29"/>
      <c r="AB92" s="29"/>
      <c r="AC92" s="29"/>
      <c r="AD92" s="29"/>
      <c r="AE92" s="29"/>
      <c r="AF92" s="29"/>
      <c r="AG92" s="29"/>
      <c r="AH92" s="29"/>
      <c r="AI92" s="29"/>
      <c r="AJ92" s="29"/>
      <c r="AK92" s="29"/>
      <c r="AL92" s="29"/>
      <c r="AM92" s="57">
        <v>85.0</v>
      </c>
      <c r="AN92" s="57">
        <v>4.2654E7</v>
      </c>
      <c r="AO92" s="29"/>
      <c r="AP92" s="29"/>
      <c r="AQ92" s="29"/>
      <c r="AR92" s="29"/>
      <c r="AS92" s="29"/>
      <c r="AT92" s="29"/>
      <c r="AU92" s="29"/>
      <c r="AV92" s="29"/>
      <c r="AW92" s="29"/>
      <c r="AX92" s="29"/>
      <c r="AY92" s="29"/>
      <c r="AZ92" s="29"/>
      <c r="BA92" s="29"/>
      <c r="BB92" s="29"/>
      <c r="BC92" s="29"/>
      <c r="BD92" s="29"/>
      <c r="BE92" s="29"/>
      <c r="BF92" s="29"/>
      <c r="BG92" s="29"/>
      <c r="BH92" s="29"/>
    </row>
    <row r="93" ht="12.75" customHeight="1">
      <c r="V93" s="29"/>
      <c r="W93" s="29"/>
      <c r="X93" s="29"/>
      <c r="Y93" s="32"/>
      <c r="Z93" s="29"/>
      <c r="AA93" s="29"/>
      <c r="AB93" s="29"/>
      <c r="AC93" s="29"/>
      <c r="AD93" s="29"/>
      <c r="AE93" s="29"/>
      <c r="AF93" s="29"/>
      <c r="AG93" s="29"/>
      <c r="AH93" s="29"/>
      <c r="AI93" s="29"/>
      <c r="AJ93" s="29"/>
      <c r="AK93" s="29"/>
      <c r="AL93" s="29"/>
      <c r="AM93" s="57">
        <v>86.0</v>
      </c>
      <c r="AN93" s="57">
        <v>4.3831E7</v>
      </c>
      <c r="AO93" s="29"/>
      <c r="AP93" s="29"/>
      <c r="AQ93" s="29"/>
      <c r="AR93" s="29"/>
      <c r="AS93" s="29"/>
      <c r="AT93" s="29"/>
      <c r="AU93" s="29"/>
      <c r="AV93" s="29"/>
      <c r="AW93" s="29"/>
      <c r="AX93" s="29"/>
      <c r="AY93" s="29"/>
      <c r="AZ93" s="29"/>
      <c r="BA93" s="29"/>
      <c r="BB93" s="29"/>
      <c r="BC93" s="29"/>
      <c r="BD93" s="29"/>
      <c r="BE93" s="29"/>
      <c r="BF93" s="29"/>
      <c r="BG93" s="29"/>
      <c r="BH93" s="29"/>
    </row>
    <row r="94" ht="12.75" customHeight="1">
      <c r="V94" s="29"/>
      <c r="W94" s="29"/>
      <c r="X94" s="29"/>
      <c r="Y94" s="32"/>
      <c r="Z94" s="29"/>
      <c r="AA94" s="29"/>
      <c r="AB94" s="29"/>
      <c r="AC94" s="29"/>
      <c r="AD94" s="29"/>
      <c r="AE94" s="29"/>
      <c r="AF94" s="29"/>
      <c r="AG94" s="29"/>
      <c r="AH94" s="29"/>
      <c r="AI94" s="29"/>
      <c r="AJ94" s="29"/>
      <c r="AK94" s="29"/>
      <c r="AL94" s="29"/>
      <c r="AM94" s="57">
        <v>87.0</v>
      </c>
      <c r="AN94" s="57">
        <v>4.5026E7</v>
      </c>
      <c r="AO94" s="29"/>
      <c r="AP94" s="29"/>
      <c r="AQ94" s="29"/>
      <c r="AR94" s="29"/>
      <c r="AS94" s="29"/>
      <c r="AT94" s="29"/>
      <c r="AU94" s="29"/>
      <c r="AV94" s="29"/>
      <c r="AW94" s="29"/>
      <c r="AX94" s="29"/>
      <c r="AY94" s="29"/>
      <c r="AZ94" s="29"/>
      <c r="BA94" s="29"/>
      <c r="BB94" s="29"/>
      <c r="BC94" s="29"/>
      <c r="BD94" s="29"/>
      <c r="BE94" s="29"/>
      <c r="BF94" s="29"/>
      <c r="BG94" s="29"/>
      <c r="BH94" s="29"/>
    </row>
    <row r="95" ht="12.75" customHeight="1">
      <c r="V95" s="29"/>
      <c r="W95" s="29"/>
      <c r="X95" s="29"/>
      <c r="Y95" s="32"/>
      <c r="Z95" s="29"/>
      <c r="AA95" s="29"/>
      <c r="AB95" s="29"/>
      <c r="AC95" s="29"/>
      <c r="AD95" s="29"/>
      <c r="AE95" s="29"/>
      <c r="AF95" s="29"/>
      <c r="AG95" s="29"/>
      <c r="AH95" s="29"/>
      <c r="AI95" s="29"/>
      <c r="AJ95" s="29"/>
      <c r="AK95" s="29"/>
      <c r="AL95" s="29"/>
      <c r="AM95" s="57">
        <v>88.0</v>
      </c>
      <c r="AN95" s="57">
        <v>4.624E7</v>
      </c>
      <c r="AO95" s="29"/>
      <c r="AP95" s="29"/>
      <c r="AQ95" s="29"/>
      <c r="AR95" s="29"/>
      <c r="AS95" s="29"/>
      <c r="AT95" s="29"/>
      <c r="AU95" s="29"/>
      <c r="AV95" s="29"/>
      <c r="AW95" s="29"/>
      <c r="AX95" s="29"/>
      <c r="AY95" s="29"/>
      <c r="AZ95" s="29"/>
      <c r="BA95" s="29"/>
      <c r="BB95" s="29"/>
      <c r="BC95" s="29"/>
      <c r="BD95" s="29"/>
      <c r="BE95" s="29"/>
      <c r="BF95" s="29"/>
      <c r="BG95" s="29"/>
      <c r="BH95" s="29"/>
    </row>
    <row r="96" ht="12.75" customHeight="1">
      <c r="V96" s="29"/>
      <c r="W96" s="29"/>
      <c r="X96" s="29"/>
      <c r="Y96" s="32"/>
      <c r="Z96" s="29"/>
      <c r="AA96" s="29"/>
      <c r="AB96" s="29"/>
      <c r="AC96" s="29"/>
      <c r="AD96" s="29"/>
      <c r="AE96" s="29"/>
      <c r="AF96" s="29"/>
      <c r="AG96" s="29"/>
      <c r="AH96" s="29"/>
      <c r="AI96" s="29"/>
      <c r="AJ96" s="29"/>
      <c r="AK96" s="29"/>
      <c r="AL96" s="29"/>
      <c r="AM96" s="57">
        <v>89.0</v>
      </c>
      <c r="AN96" s="57">
        <v>4.7471E7</v>
      </c>
      <c r="AO96" s="29"/>
      <c r="AP96" s="29"/>
      <c r="AQ96" s="29"/>
      <c r="AR96" s="29"/>
      <c r="AS96" s="29"/>
      <c r="AT96" s="29"/>
      <c r="AU96" s="29"/>
      <c r="AV96" s="29"/>
      <c r="AW96" s="29"/>
      <c r="AX96" s="29"/>
      <c r="AY96" s="29"/>
      <c r="AZ96" s="29"/>
      <c r="BA96" s="29"/>
      <c r="BB96" s="29"/>
      <c r="BC96" s="29"/>
      <c r="BD96" s="29"/>
      <c r="BE96" s="29"/>
      <c r="BF96" s="29"/>
      <c r="BG96" s="29"/>
      <c r="BH96" s="29"/>
    </row>
    <row r="97" ht="12.75" customHeight="1">
      <c r="V97" s="29"/>
      <c r="W97" s="29"/>
      <c r="X97" s="29"/>
      <c r="Y97" s="32"/>
      <c r="Z97" s="29"/>
      <c r="AA97" s="29"/>
      <c r="AB97" s="29"/>
      <c r="AC97" s="29"/>
      <c r="AD97" s="29"/>
      <c r="AE97" s="29"/>
      <c r="AF97" s="29"/>
      <c r="AG97" s="29"/>
      <c r="AH97" s="29"/>
      <c r="AI97" s="29"/>
      <c r="AJ97" s="29"/>
      <c r="AK97" s="29"/>
      <c r="AL97" s="29"/>
      <c r="AM97" s="57">
        <v>90.0</v>
      </c>
      <c r="AN97" s="57">
        <v>4.8721E7</v>
      </c>
      <c r="AO97" s="29"/>
      <c r="AP97" s="29"/>
      <c r="AQ97" s="29"/>
      <c r="AR97" s="29"/>
      <c r="AS97" s="29"/>
      <c r="AT97" s="29"/>
      <c r="AU97" s="29"/>
      <c r="AV97" s="29"/>
      <c r="AW97" s="29"/>
      <c r="AX97" s="29"/>
      <c r="AY97" s="29"/>
      <c r="AZ97" s="29"/>
      <c r="BA97" s="29"/>
      <c r="BB97" s="29"/>
      <c r="BC97" s="29"/>
      <c r="BD97" s="29"/>
      <c r="BE97" s="29"/>
      <c r="BF97" s="29"/>
      <c r="BG97" s="29"/>
      <c r="BH97" s="29"/>
    </row>
    <row r="98" ht="12.75" customHeight="1">
      <c r="V98" s="29"/>
      <c r="W98" s="29"/>
      <c r="X98" s="29"/>
      <c r="Y98" s="32"/>
      <c r="Z98" s="29"/>
      <c r="AA98" s="29"/>
      <c r="AB98" s="29"/>
      <c r="AC98" s="29"/>
      <c r="AD98" s="29"/>
      <c r="AE98" s="29"/>
      <c r="AF98" s="29"/>
      <c r="AG98" s="29"/>
      <c r="AH98" s="29"/>
      <c r="AI98" s="29"/>
      <c r="AJ98" s="29"/>
      <c r="AK98" s="29"/>
      <c r="AL98" s="29"/>
      <c r="AM98" s="57">
        <v>91.0</v>
      </c>
      <c r="AN98" s="57">
        <v>4.9989E7</v>
      </c>
      <c r="AO98" s="29"/>
      <c r="AP98" s="29"/>
      <c r="AQ98" s="29"/>
      <c r="AR98" s="29"/>
      <c r="AS98" s="29"/>
      <c r="AT98" s="29"/>
      <c r="AU98" s="29"/>
      <c r="AV98" s="29"/>
      <c r="AW98" s="29"/>
      <c r="AX98" s="29"/>
      <c r="AY98" s="29"/>
      <c r="AZ98" s="29"/>
      <c r="BA98" s="29"/>
      <c r="BB98" s="29"/>
      <c r="BC98" s="29"/>
      <c r="BD98" s="29"/>
      <c r="BE98" s="29"/>
      <c r="BF98" s="29"/>
      <c r="BG98" s="29"/>
      <c r="BH98" s="29"/>
    </row>
    <row r="99" ht="12.75" customHeight="1">
      <c r="V99" s="29"/>
      <c r="W99" s="29"/>
      <c r="X99" s="29"/>
      <c r="Y99" s="32"/>
      <c r="Z99" s="29"/>
      <c r="AA99" s="29"/>
      <c r="AB99" s="29"/>
      <c r="AC99" s="29"/>
      <c r="AD99" s="29"/>
      <c r="AE99" s="29"/>
      <c r="AF99" s="29"/>
      <c r="AG99" s="29"/>
      <c r="AH99" s="29"/>
      <c r="AI99" s="29"/>
      <c r="AJ99" s="29"/>
      <c r="AK99" s="29"/>
      <c r="AL99" s="29"/>
      <c r="AM99" s="57">
        <v>92.0</v>
      </c>
      <c r="AN99" s="57">
        <v>5.1276E7</v>
      </c>
      <c r="AO99" s="29"/>
      <c r="AP99" s="29"/>
      <c r="AQ99" s="29"/>
      <c r="AR99" s="29"/>
      <c r="AS99" s="29"/>
      <c r="AT99" s="29"/>
      <c r="AU99" s="29"/>
      <c r="AV99" s="29"/>
      <c r="AW99" s="29"/>
      <c r="AX99" s="29"/>
      <c r="AY99" s="29"/>
      <c r="AZ99" s="29"/>
      <c r="BA99" s="29"/>
      <c r="BB99" s="29"/>
      <c r="BC99" s="29"/>
      <c r="BD99" s="29"/>
      <c r="BE99" s="29"/>
      <c r="BF99" s="29"/>
      <c r="BG99" s="29"/>
      <c r="BH99" s="29"/>
    </row>
    <row r="100" ht="12.75" customHeight="1">
      <c r="V100" s="29"/>
      <c r="W100" s="29"/>
      <c r="X100" s="29"/>
      <c r="Y100" s="32"/>
      <c r="Z100" s="29"/>
      <c r="AA100" s="29"/>
      <c r="AB100" s="29"/>
      <c r="AC100" s="29"/>
      <c r="AD100" s="29"/>
      <c r="AE100" s="29"/>
      <c r="AF100" s="29"/>
      <c r="AG100" s="29"/>
      <c r="AH100" s="29"/>
      <c r="AI100" s="29"/>
      <c r="AJ100" s="29"/>
      <c r="AK100" s="29"/>
      <c r="AL100" s="29"/>
      <c r="AM100" s="57">
        <v>93.0</v>
      </c>
      <c r="AN100" s="57">
        <v>5.2581E7</v>
      </c>
      <c r="AO100" s="29"/>
      <c r="AP100" s="29"/>
      <c r="AQ100" s="29"/>
      <c r="AR100" s="29"/>
      <c r="AS100" s="29"/>
      <c r="AT100" s="29"/>
      <c r="AU100" s="29"/>
      <c r="AV100" s="29"/>
      <c r="AW100" s="29"/>
      <c r="AX100" s="29"/>
      <c r="AY100" s="29"/>
      <c r="AZ100" s="29"/>
      <c r="BA100" s="29"/>
      <c r="BB100" s="29"/>
      <c r="BC100" s="29"/>
      <c r="BD100" s="29"/>
      <c r="BE100" s="29"/>
      <c r="BF100" s="29"/>
      <c r="BG100" s="29"/>
      <c r="BH100" s="29"/>
    </row>
    <row r="101" ht="12.75" customHeight="1">
      <c r="V101" s="29"/>
      <c r="W101" s="29"/>
      <c r="X101" s="29"/>
      <c r="Y101" s="32"/>
      <c r="Z101" s="29"/>
      <c r="AA101" s="29"/>
      <c r="AB101" s="29"/>
      <c r="AC101" s="29"/>
      <c r="AD101" s="29"/>
      <c r="AE101" s="29"/>
      <c r="AF101" s="29"/>
      <c r="AG101" s="29"/>
      <c r="AH101" s="29"/>
      <c r="AI101" s="29"/>
      <c r="AJ101" s="29"/>
      <c r="AK101" s="29"/>
      <c r="AL101" s="29"/>
      <c r="AM101" s="57">
        <v>94.0</v>
      </c>
      <c r="AN101" s="57">
        <v>5.3905E7</v>
      </c>
      <c r="AO101" s="29"/>
      <c r="AP101" s="29"/>
      <c r="AQ101" s="29"/>
      <c r="AR101" s="29"/>
      <c r="AS101" s="29"/>
      <c r="AT101" s="29"/>
      <c r="AU101" s="29"/>
      <c r="AV101" s="29"/>
      <c r="AW101" s="29"/>
      <c r="AX101" s="29"/>
      <c r="AY101" s="29"/>
      <c r="AZ101" s="29"/>
      <c r="BA101" s="29"/>
      <c r="BB101" s="29"/>
      <c r="BC101" s="29"/>
      <c r="BD101" s="29"/>
      <c r="BE101" s="29"/>
      <c r="BF101" s="29"/>
      <c r="BG101" s="29"/>
      <c r="BH101" s="29"/>
    </row>
    <row r="102" ht="12.75" customHeight="1">
      <c r="V102" s="29"/>
      <c r="W102" s="29"/>
      <c r="X102" s="29"/>
      <c r="Y102" s="32"/>
      <c r="Z102" s="29"/>
      <c r="AA102" s="29"/>
      <c r="AB102" s="29"/>
      <c r="AC102" s="29"/>
      <c r="AD102" s="29"/>
      <c r="AE102" s="29"/>
      <c r="AF102" s="29"/>
      <c r="AG102" s="29"/>
      <c r="AH102" s="29"/>
      <c r="AI102" s="29"/>
      <c r="AJ102" s="29"/>
      <c r="AK102" s="29"/>
      <c r="AL102" s="29"/>
      <c r="AM102" s="57">
        <v>95.0</v>
      </c>
      <c r="AN102" s="57">
        <v>5.5248E7</v>
      </c>
      <c r="AO102" s="29"/>
      <c r="AP102" s="29"/>
      <c r="AQ102" s="29"/>
      <c r="AR102" s="29"/>
      <c r="AS102" s="29"/>
      <c r="AT102" s="29"/>
      <c r="AU102" s="29"/>
      <c r="AV102" s="29"/>
      <c r="AW102" s="29"/>
      <c r="AX102" s="29"/>
      <c r="AY102" s="29"/>
      <c r="AZ102" s="29"/>
      <c r="BA102" s="29"/>
      <c r="BB102" s="29"/>
      <c r="BC102" s="29"/>
      <c r="BD102" s="29"/>
      <c r="BE102" s="29"/>
      <c r="BF102" s="29"/>
      <c r="BG102" s="29"/>
      <c r="BH102" s="29"/>
    </row>
    <row r="103" ht="12.75" customHeight="1">
      <c r="V103" s="29"/>
      <c r="W103" s="29"/>
      <c r="X103" s="29"/>
      <c r="Y103" s="32"/>
      <c r="Z103" s="29"/>
      <c r="AA103" s="29"/>
      <c r="AB103" s="29"/>
      <c r="AC103" s="29"/>
      <c r="AD103" s="29"/>
      <c r="AE103" s="29"/>
      <c r="AF103" s="29"/>
      <c r="AG103" s="29"/>
      <c r="AH103" s="29"/>
      <c r="AI103" s="29"/>
      <c r="AJ103" s="29"/>
      <c r="AK103" s="29"/>
      <c r="AL103" s="29"/>
      <c r="AM103" s="57">
        <v>96.0</v>
      </c>
      <c r="AN103" s="57">
        <v>5.6609E7</v>
      </c>
      <c r="AO103" s="29"/>
      <c r="AP103" s="29"/>
      <c r="AQ103" s="29"/>
      <c r="AR103" s="29"/>
      <c r="AS103" s="29"/>
      <c r="AT103" s="29"/>
      <c r="AU103" s="29"/>
      <c r="AV103" s="29"/>
      <c r="AW103" s="29"/>
      <c r="AX103" s="29"/>
      <c r="AY103" s="29"/>
      <c r="AZ103" s="29"/>
      <c r="BA103" s="29"/>
      <c r="BB103" s="29"/>
      <c r="BC103" s="29"/>
      <c r="BD103" s="29"/>
      <c r="BE103" s="29"/>
      <c r="BF103" s="29"/>
      <c r="BG103" s="29"/>
      <c r="BH103" s="29"/>
    </row>
    <row r="104" ht="12.75" customHeight="1">
      <c r="V104" s="29"/>
      <c r="W104" s="29"/>
      <c r="X104" s="29"/>
      <c r="Y104" s="32"/>
      <c r="Z104" s="29"/>
      <c r="AA104" s="29"/>
      <c r="AB104" s="29"/>
      <c r="AC104" s="29"/>
      <c r="AD104" s="29"/>
      <c r="AE104" s="29"/>
      <c r="AF104" s="29"/>
      <c r="AG104" s="29"/>
      <c r="AH104" s="29"/>
      <c r="AI104" s="29"/>
      <c r="AJ104" s="29"/>
      <c r="AK104" s="29"/>
      <c r="AL104" s="29"/>
      <c r="AM104" s="57">
        <v>97.0</v>
      </c>
      <c r="AN104" s="57">
        <v>5.7989E7</v>
      </c>
      <c r="AO104" s="29"/>
      <c r="AP104" s="29"/>
      <c r="AQ104" s="29"/>
      <c r="AR104" s="29"/>
      <c r="AS104" s="29"/>
      <c r="AT104" s="29"/>
      <c r="AU104" s="29"/>
      <c r="AV104" s="29"/>
      <c r="AW104" s="29"/>
      <c r="AX104" s="29"/>
      <c r="AY104" s="29"/>
      <c r="AZ104" s="29"/>
      <c r="BA104" s="29"/>
      <c r="BB104" s="29"/>
      <c r="BC104" s="29"/>
      <c r="BD104" s="29"/>
      <c r="BE104" s="29"/>
      <c r="BF104" s="29"/>
      <c r="BG104" s="29"/>
      <c r="BH104" s="29"/>
    </row>
    <row r="105" ht="12.75" customHeight="1">
      <c r="V105" s="29"/>
      <c r="W105" s="29"/>
      <c r="X105" s="29"/>
      <c r="Y105" s="32"/>
      <c r="Z105" s="29"/>
      <c r="AA105" s="29"/>
      <c r="AB105" s="29"/>
      <c r="AC105" s="29"/>
      <c r="AD105" s="29"/>
      <c r="AE105" s="29"/>
      <c r="AF105" s="29"/>
      <c r="AG105" s="29"/>
      <c r="AH105" s="29"/>
      <c r="AI105" s="29"/>
      <c r="AJ105" s="29"/>
      <c r="AK105" s="29"/>
      <c r="AL105" s="29"/>
      <c r="AM105" s="57">
        <v>98.0</v>
      </c>
      <c r="AN105" s="57">
        <v>5.9387E7</v>
      </c>
      <c r="AO105" s="29"/>
      <c r="AP105" s="29"/>
      <c r="AQ105" s="29"/>
      <c r="AR105" s="29"/>
      <c r="AS105" s="29"/>
      <c r="AT105" s="29"/>
      <c r="AU105" s="29"/>
      <c r="AV105" s="29"/>
      <c r="AW105" s="29"/>
      <c r="AX105" s="29"/>
      <c r="AY105" s="29"/>
      <c r="AZ105" s="29"/>
      <c r="BA105" s="29"/>
      <c r="BB105" s="29"/>
      <c r="BC105" s="29"/>
      <c r="BD105" s="29"/>
      <c r="BE105" s="29"/>
      <c r="BF105" s="29"/>
      <c r="BG105" s="29"/>
      <c r="BH105" s="29"/>
    </row>
    <row r="106" ht="12.75" customHeight="1">
      <c r="V106" s="29"/>
      <c r="W106" s="29"/>
      <c r="X106" s="29"/>
      <c r="Y106" s="32"/>
      <c r="Z106" s="29"/>
      <c r="AA106" s="29"/>
      <c r="AB106" s="29"/>
      <c r="AC106" s="29"/>
      <c r="AD106" s="29"/>
      <c r="AE106" s="29"/>
      <c r="AF106" s="29"/>
      <c r="AG106" s="29"/>
      <c r="AH106" s="29"/>
      <c r="AI106" s="29"/>
      <c r="AJ106" s="29"/>
      <c r="AK106" s="29"/>
      <c r="AL106" s="29"/>
      <c r="AM106" s="57">
        <v>99.0</v>
      </c>
      <c r="AN106" s="57">
        <v>6.0805E7</v>
      </c>
      <c r="AO106" s="29"/>
      <c r="AP106" s="29"/>
      <c r="AQ106" s="29"/>
      <c r="AR106" s="29"/>
      <c r="AS106" s="29"/>
      <c r="AT106" s="29"/>
      <c r="AU106" s="29"/>
      <c r="AV106" s="29"/>
      <c r="AW106" s="29"/>
      <c r="AX106" s="29"/>
      <c r="AY106" s="29"/>
      <c r="AZ106" s="29"/>
      <c r="BA106" s="29"/>
      <c r="BB106" s="29"/>
      <c r="BC106" s="29"/>
      <c r="BD106" s="29"/>
      <c r="BE106" s="29"/>
      <c r="BF106" s="29"/>
      <c r="BG106" s="29"/>
      <c r="BH106" s="29"/>
    </row>
    <row r="107" ht="12.75" customHeight="1">
      <c r="V107" s="29"/>
      <c r="W107" s="29"/>
      <c r="X107" s="29"/>
      <c r="Y107" s="32"/>
      <c r="Z107" s="29"/>
      <c r="AA107" s="29"/>
      <c r="AB107" s="29"/>
      <c r="AC107" s="29"/>
      <c r="AD107" s="29"/>
      <c r="AE107" s="29"/>
      <c r="AF107" s="29"/>
      <c r="AG107" s="29"/>
      <c r="AH107" s="29"/>
      <c r="AI107" s="29"/>
      <c r="AJ107" s="29"/>
      <c r="AK107" s="29"/>
      <c r="AL107" s="29"/>
      <c r="AM107" s="57">
        <v>100.0</v>
      </c>
      <c r="AN107" s="57">
        <v>6.2242E7</v>
      </c>
      <c r="AO107" s="29"/>
      <c r="AP107" s="29"/>
      <c r="AQ107" s="29"/>
      <c r="AR107" s="29"/>
      <c r="AS107" s="29"/>
      <c r="AT107" s="29"/>
      <c r="AU107" s="29"/>
      <c r="AV107" s="29"/>
      <c r="AW107" s="29"/>
      <c r="AX107" s="29"/>
      <c r="AY107" s="29"/>
      <c r="AZ107" s="29"/>
      <c r="BA107" s="29"/>
      <c r="BB107" s="29"/>
      <c r="BC107" s="29"/>
      <c r="BD107" s="29"/>
      <c r="BE107" s="29"/>
      <c r="BF107" s="29"/>
      <c r="BG107" s="29"/>
      <c r="BH107" s="29"/>
    </row>
    <row r="108" ht="12.75" customHeight="1">
      <c r="V108" s="29"/>
      <c r="W108" s="29"/>
      <c r="X108" s="29"/>
      <c r="Y108" s="32"/>
      <c r="Z108" s="29"/>
      <c r="AA108" s="29"/>
      <c r="AB108" s="29"/>
      <c r="AC108" s="29"/>
      <c r="AD108" s="29"/>
      <c r="AE108" s="29"/>
      <c r="AF108" s="29"/>
      <c r="AG108" s="29"/>
      <c r="AH108" s="29"/>
      <c r="AI108" s="29"/>
      <c r="AJ108" s="29"/>
      <c r="AK108" s="29"/>
      <c r="AL108" s="29"/>
      <c r="AM108" s="57">
        <v>101.0</v>
      </c>
      <c r="AN108" s="57">
        <v>6.3697E7</v>
      </c>
      <c r="AO108" s="29"/>
      <c r="AP108" s="29"/>
      <c r="AQ108" s="29"/>
      <c r="AR108" s="29"/>
      <c r="AS108" s="29"/>
      <c r="AT108" s="29"/>
      <c r="AU108" s="29"/>
      <c r="AV108" s="29"/>
      <c r="AW108" s="29"/>
      <c r="AX108" s="29"/>
      <c r="AY108" s="29"/>
      <c r="AZ108" s="29"/>
      <c r="BA108" s="29"/>
      <c r="BB108" s="29"/>
      <c r="BC108" s="29"/>
      <c r="BD108" s="29"/>
      <c r="BE108" s="29"/>
      <c r="BF108" s="29"/>
      <c r="BG108" s="29"/>
      <c r="BH108" s="29"/>
    </row>
    <row r="109" ht="12.75" customHeight="1">
      <c r="V109" s="29"/>
      <c r="W109" s="29"/>
      <c r="X109" s="29"/>
      <c r="Y109" s="32"/>
      <c r="Z109" s="29"/>
      <c r="AA109" s="29"/>
      <c r="AB109" s="29"/>
      <c r="AC109" s="29"/>
      <c r="AD109" s="29"/>
      <c r="AE109" s="29"/>
      <c r="AF109" s="29"/>
      <c r="AG109" s="29"/>
      <c r="AH109" s="29"/>
      <c r="AI109" s="29"/>
      <c r="AJ109" s="29"/>
      <c r="AK109" s="29"/>
      <c r="AL109" s="29"/>
      <c r="AM109" s="57">
        <v>102.0</v>
      </c>
      <c r="AN109" s="57">
        <v>6.5172E7</v>
      </c>
      <c r="AO109" s="29"/>
      <c r="AP109" s="29"/>
      <c r="AQ109" s="29"/>
      <c r="AR109" s="29"/>
      <c r="AS109" s="29"/>
      <c r="AT109" s="29"/>
      <c r="AU109" s="29"/>
      <c r="AV109" s="29"/>
      <c r="AW109" s="29"/>
      <c r="AX109" s="29"/>
      <c r="AY109" s="29"/>
      <c r="AZ109" s="29"/>
      <c r="BA109" s="29"/>
      <c r="BB109" s="29"/>
      <c r="BC109" s="29"/>
      <c r="BD109" s="29"/>
      <c r="BE109" s="29"/>
      <c r="BF109" s="29"/>
      <c r="BG109" s="29"/>
      <c r="BH109" s="29"/>
    </row>
    <row r="110" ht="12.75" customHeight="1">
      <c r="V110" s="29"/>
      <c r="W110" s="29"/>
      <c r="X110" s="29"/>
      <c r="Y110" s="32"/>
      <c r="Z110" s="29"/>
      <c r="AA110" s="29"/>
      <c r="AB110" s="29"/>
      <c r="AC110" s="29"/>
      <c r="AD110" s="29"/>
      <c r="AE110" s="29"/>
      <c r="AF110" s="29"/>
      <c r="AG110" s="29"/>
      <c r="AH110" s="29"/>
      <c r="AI110" s="29"/>
      <c r="AJ110" s="29"/>
      <c r="AK110" s="29"/>
      <c r="AL110" s="29"/>
      <c r="AM110" s="57">
        <v>103.0</v>
      </c>
      <c r="AN110" s="57">
        <v>6.6665E7</v>
      </c>
      <c r="AO110" s="29"/>
      <c r="AP110" s="29"/>
      <c r="AQ110" s="29"/>
      <c r="AR110" s="29"/>
      <c r="AS110" s="29"/>
      <c r="AT110" s="29"/>
      <c r="AU110" s="29"/>
      <c r="AV110" s="29"/>
      <c r="AW110" s="29"/>
      <c r="AX110" s="29"/>
      <c r="AY110" s="29"/>
      <c r="AZ110" s="29"/>
      <c r="BA110" s="29"/>
      <c r="BB110" s="29"/>
      <c r="BC110" s="29"/>
      <c r="BD110" s="29"/>
      <c r="BE110" s="29"/>
      <c r="BF110" s="29"/>
      <c r="BG110" s="29"/>
      <c r="BH110" s="29"/>
    </row>
    <row r="111" ht="12.75" customHeight="1">
      <c r="V111" s="29"/>
      <c r="W111" s="29"/>
      <c r="X111" s="29"/>
      <c r="Y111" s="32"/>
      <c r="Z111" s="29"/>
      <c r="AA111" s="29"/>
      <c r="AB111" s="29"/>
      <c r="AC111" s="29"/>
      <c r="AD111" s="29"/>
      <c r="AE111" s="29"/>
      <c r="AF111" s="29"/>
      <c r="AG111" s="29"/>
      <c r="AH111" s="29"/>
      <c r="AI111" s="29"/>
      <c r="AJ111" s="29"/>
      <c r="AK111" s="29"/>
      <c r="AL111" s="29"/>
      <c r="AM111" s="57">
        <v>104.0</v>
      </c>
      <c r="AN111" s="57">
        <v>6.8178E7</v>
      </c>
      <c r="AO111" s="29"/>
      <c r="AP111" s="29"/>
      <c r="AQ111" s="29"/>
      <c r="AR111" s="29"/>
      <c r="AS111" s="29"/>
      <c r="AT111" s="29"/>
      <c r="AU111" s="29"/>
      <c r="AV111" s="29"/>
      <c r="AW111" s="29"/>
      <c r="AX111" s="29"/>
      <c r="AY111" s="29"/>
      <c r="AZ111" s="29"/>
      <c r="BA111" s="29"/>
      <c r="BB111" s="29"/>
      <c r="BC111" s="29"/>
      <c r="BD111" s="29"/>
      <c r="BE111" s="29"/>
      <c r="BF111" s="29"/>
      <c r="BG111" s="29"/>
      <c r="BH111" s="29"/>
    </row>
    <row r="112" ht="12.75" customHeight="1">
      <c r="V112" s="29"/>
      <c r="W112" s="29"/>
      <c r="X112" s="29"/>
      <c r="Y112" s="32"/>
      <c r="Z112" s="29"/>
      <c r="AA112" s="29"/>
      <c r="AB112" s="29"/>
      <c r="AC112" s="29"/>
      <c r="AD112" s="29"/>
      <c r="AE112" s="29"/>
      <c r="AF112" s="29"/>
      <c r="AG112" s="29"/>
      <c r="AH112" s="29"/>
      <c r="AI112" s="29"/>
      <c r="AJ112" s="29"/>
      <c r="AK112" s="29"/>
      <c r="AL112" s="29"/>
      <c r="AM112" s="57">
        <v>105.0</v>
      </c>
      <c r="AN112" s="57">
        <v>6.971E7</v>
      </c>
      <c r="AO112" s="29"/>
      <c r="AP112" s="29"/>
      <c r="AQ112" s="29"/>
      <c r="AR112" s="29"/>
      <c r="AS112" s="29"/>
      <c r="AT112" s="29"/>
      <c r="AU112" s="29"/>
      <c r="AV112" s="29"/>
      <c r="AW112" s="29"/>
      <c r="AX112" s="29"/>
      <c r="AY112" s="29"/>
      <c r="AZ112" s="29"/>
      <c r="BA112" s="29"/>
      <c r="BB112" s="29"/>
      <c r="BC112" s="29"/>
      <c r="BD112" s="29"/>
      <c r="BE112" s="29"/>
      <c r="BF112" s="29"/>
      <c r="BG112" s="29"/>
      <c r="BH112" s="29"/>
    </row>
    <row r="113" ht="12.75" customHeight="1">
      <c r="V113" s="29"/>
      <c r="W113" s="29"/>
      <c r="X113" s="29"/>
      <c r="Y113" s="32"/>
      <c r="Z113" s="29"/>
      <c r="AA113" s="29"/>
      <c r="AB113" s="29"/>
      <c r="AC113" s="29"/>
      <c r="AD113" s="29"/>
      <c r="AE113" s="29"/>
      <c r="AF113" s="29"/>
      <c r="AG113" s="29"/>
      <c r="AH113" s="29"/>
      <c r="AI113" s="29"/>
      <c r="AJ113" s="29"/>
      <c r="AK113" s="29"/>
      <c r="AL113" s="29"/>
      <c r="AM113" s="57">
        <v>106.0</v>
      </c>
      <c r="AN113" s="57">
        <v>7.1262E7</v>
      </c>
      <c r="AO113" s="29"/>
      <c r="AP113" s="29"/>
      <c r="AQ113" s="29"/>
      <c r="AR113" s="29"/>
      <c r="AS113" s="29"/>
      <c r="AT113" s="29"/>
      <c r="AU113" s="29"/>
      <c r="AV113" s="29"/>
      <c r="AW113" s="29"/>
      <c r="AX113" s="29"/>
      <c r="AY113" s="29"/>
      <c r="AZ113" s="29"/>
      <c r="BA113" s="29"/>
      <c r="BB113" s="29"/>
      <c r="BC113" s="29"/>
      <c r="BD113" s="29"/>
      <c r="BE113" s="29"/>
      <c r="BF113" s="29"/>
      <c r="BG113" s="29"/>
      <c r="BH113" s="29"/>
    </row>
    <row r="114" ht="12.75" customHeight="1">
      <c r="V114" s="29"/>
      <c r="W114" s="29"/>
      <c r="X114" s="29"/>
      <c r="Y114" s="32"/>
      <c r="Z114" s="29"/>
      <c r="AA114" s="29"/>
      <c r="AB114" s="29"/>
      <c r="AC114" s="29"/>
      <c r="AD114" s="29"/>
      <c r="AE114" s="29"/>
      <c r="AF114" s="29"/>
      <c r="AG114" s="29"/>
      <c r="AH114" s="29"/>
      <c r="AI114" s="29"/>
      <c r="AJ114" s="29"/>
      <c r="AK114" s="29"/>
      <c r="AL114" s="29"/>
      <c r="AM114" s="57">
        <v>107.0</v>
      </c>
      <c r="AN114" s="57">
        <v>7.2832E7</v>
      </c>
      <c r="AO114" s="29"/>
      <c r="AP114" s="29"/>
      <c r="AQ114" s="29"/>
      <c r="AR114" s="29"/>
      <c r="AS114" s="29"/>
      <c r="AT114" s="29"/>
      <c r="AU114" s="29"/>
      <c r="AV114" s="29"/>
      <c r="AW114" s="29"/>
      <c r="AX114" s="29"/>
      <c r="AY114" s="29"/>
      <c r="AZ114" s="29"/>
      <c r="BA114" s="29"/>
      <c r="BB114" s="29"/>
      <c r="BC114" s="29"/>
      <c r="BD114" s="29"/>
      <c r="BE114" s="29"/>
      <c r="BF114" s="29"/>
      <c r="BG114" s="29"/>
      <c r="BH114" s="29"/>
    </row>
    <row r="115" ht="12.75" customHeight="1">
      <c r="V115" s="29"/>
      <c r="W115" s="29"/>
      <c r="X115" s="29"/>
      <c r="Y115" s="32"/>
      <c r="Z115" s="29"/>
      <c r="AA115" s="29"/>
      <c r="AB115" s="29"/>
      <c r="AC115" s="29"/>
      <c r="AD115" s="29"/>
      <c r="AE115" s="29"/>
      <c r="AF115" s="29"/>
      <c r="AG115" s="29"/>
      <c r="AH115" s="29"/>
      <c r="AI115" s="29"/>
      <c r="AJ115" s="29"/>
      <c r="AK115" s="29"/>
      <c r="AL115" s="29"/>
      <c r="AM115" s="57">
        <v>108.0</v>
      </c>
      <c r="AN115" s="57">
        <v>7.4422E7</v>
      </c>
      <c r="AO115" s="29"/>
      <c r="AP115" s="29"/>
      <c r="AQ115" s="29"/>
      <c r="AR115" s="29"/>
      <c r="AS115" s="29"/>
      <c r="AT115" s="29"/>
      <c r="AU115" s="29"/>
      <c r="AV115" s="29"/>
      <c r="AW115" s="29"/>
      <c r="AX115" s="29"/>
      <c r="AY115" s="29"/>
      <c r="AZ115" s="29"/>
      <c r="BA115" s="29"/>
      <c r="BB115" s="29"/>
      <c r="BC115" s="29"/>
      <c r="BD115" s="29"/>
      <c r="BE115" s="29"/>
      <c r="BF115" s="29"/>
      <c r="BG115" s="29"/>
      <c r="BH115" s="29"/>
    </row>
    <row r="116" ht="12.75" customHeight="1">
      <c r="V116" s="29"/>
      <c r="W116" s="29"/>
      <c r="X116" s="29"/>
      <c r="Y116" s="32"/>
      <c r="Z116" s="29"/>
      <c r="AA116" s="29"/>
      <c r="AB116" s="29"/>
      <c r="AC116" s="29"/>
      <c r="AD116" s="29"/>
      <c r="AE116" s="29"/>
      <c r="AF116" s="29"/>
      <c r="AG116" s="29"/>
      <c r="AH116" s="29"/>
      <c r="AI116" s="29"/>
      <c r="AJ116" s="29"/>
      <c r="AK116" s="29"/>
      <c r="AL116" s="29"/>
      <c r="AM116" s="57">
        <v>109.0</v>
      </c>
      <c r="AN116" s="57">
        <v>7.6032E7</v>
      </c>
      <c r="AO116" s="29"/>
      <c r="AP116" s="29"/>
      <c r="AQ116" s="29"/>
      <c r="AR116" s="29"/>
      <c r="AS116" s="29"/>
      <c r="AT116" s="29"/>
      <c r="AU116" s="29"/>
      <c r="AV116" s="29"/>
      <c r="AW116" s="29"/>
      <c r="AX116" s="29"/>
      <c r="AY116" s="29"/>
      <c r="AZ116" s="29"/>
      <c r="BA116" s="29"/>
      <c r="BB116" s="29"/>
      <c r="BC116" s="29"/>
      <c r="BD116" s="29"/>
      <c r="BE116" s="29"/>
      <c r="BF116" s="29"/>
      <c r="BG116" s="29"/>
      <c r="BH116" s="29"/>
    </row>
    <row r="117" ht="12.75" customHeight="1">
      <c r="V117" s="29"/>
      <c r="W117" s="29"/>
      <c r="X117" s="29"/>
      <c r="Y117" s="32"/>
      <c r="Z117" s="29"/>
      <c r="AA117" s="29"/>
      <c r="AB117" s="29"/>
      <c r="AC117" s="29"/>
      <c r="AD117" s="29"/>
      <c r="AE117" s="29"/>
      <c r="AF117" s="29"/>
      <c r="AG117" s="29"/>
      <c r="AH117" s="29"/>
      <c r="AI117" s="29"/>
      <c r="AJ117" s="29"/>
      <c r="AK117" s="29"/>
      <c r="AL117" s="29"/>
      <c r="AM117" s="57">
        <v>110.0</v>
      </c>
      <c r="AN117" s="57">
        <v>7.7661E7</v>
      </c>
      <c r="AO117" s="29"/>
      <c r="AP117" s="29"/>
      <c r="AQ117" s="29"/>
      <c r="AR117" s="29"/>
      <c r="AS117" s="29"/>
      <c r="AT117" s="29"/>
      <c r="AU117" s="29"/>
      <c r="AV117" s="29"/>
      <c r="AW117" s="29"/>
      <c r="AX117" s="29"/>
      <c r="AY117" s="29"/>
      <c r="AZ117" s="29"/>
      <c r="BA117" s="29"/>
      <c r="BB117" s="29"/>
      <c r="BC117" s="29"/>
      <c r="BD117" s="29"/>
      <c r="BE117" s="29"/>
      <c r="BF117" s="29"/>
      <c r="BG117" s="29"/>
      <c r="BH117" s="29"/>
    </row>
    <row r="118" ht="12.75" customHeight="1">
      <c r="V118" s="29"/>
      <c r="W118" s="29"/>
      <c r="X118" s="29"/>
      <c r="Y118" s="32"/>
      <c r="Z118" s="29"/>
      <c r="AA118" s="29"/>
      <c r="AB118" s="29"/>
      <c r="AC118" s="29"/>
      <c r="AD118" s="29"/>
      <c r="AE118" s="29"/>
      <c r="AF118" s="29"/>
      <c r="AG118" s="29"/>
      <c r="AH118" s="29"/>
      <c r="AI118" s="29"/>
      <c r="AJ118" s="29"/>
      <c r="AK118" s="29"/>
      <c r="AL118" s="29"/>
      <c r="AM118" s="57">
        <v>111.0</v>
      </c>
      <c r="AN118" s="57">
        <v>7.9309E7</v>
      </c>
      <c r="AO118" s="29"/>
      <c r="AP118" s="29"/>
      <c r="AQ118" s="29"/>
      <c r="AR118" s="29"/>
      <c r="AS118" s="29"/>
      <c r="AT118" s="29"/>
      <c r="AU118" s="29"/>
      <c r="AV118" s="29"/>
      <c r="AW118" s="29"/>
      <c r="AX118" s="29"/>
      <c r="AY118" s="29"/>
      <c r="AZ118" s="29"/>
      <c r="BA118" s="29"/>
      <c r="BB118" s="29"/>
      <c r="BC118" s="29"/>
      <c r="BD118" s="29"/>
      <c r="BE118" s="29"/>
      <c r="BF118" s="29"/>
      <c r="BG118" s="29"/>
      <c r="BH118" s="29"/>
    </row>
    <row r="119" ht="12.75" customHeight="1">
      <c r="V119" s="29"/>
      <c r="W119" s="29"/>
      <c r="X119" s="29"/>
      <c r="Y119" s="32"/>
      <c r="Z119" s="29"/>
      <c r="AA119" s="29"/>
      <c r="AB119" s="29"/>
      <c r="AC119" s="29"/>
      <c r="AD119" s="29"/>
      <c r="AE119" s="29"/>
      <c r="AF119" s="29"/>
      <c r="AG119" s="29"/>
      <c r="AH119" s="29"/>
      <c r="AI119" s="29"/>
      <c r="AJ119" s="29"/>
      <c r="AK119" s="29"/>
      <c r="AL119" s="29"/>
      <c r="AM119" s="57">
        <v>112.0</v>
      </c>
      <c r="AN119" s="57">
        <v>8.0977E7</v>
      </c>
      <c r="AO119" s="29"/>
      <c r="AP119" s="29"/>
      <c r="AQ119" s="29"/>
      <c r="AR119" s="29"/>
      <c r="AS119" s="29"/>
      <c r="AT119" s="29"/>
      <c r="AU119" s="29"/>
      <c r="AV119" s="29"/>
      <c r="AW119" s="29"/>
      <c r="AX119" s="29"/>
      <c r="AY119" s="29"/>
      <c r="AZ119" s="29"/>
      <c r="BA119" s="29"/>
      <c r="BB119" s="29"/>
      <c r="BC119" s="29"/>
      <c r="BD119" s="29"/>
      <c r="BE119" s="29"/>
      <c r="BF119" s="29"/>
      <c r="BG119" s="29"/>
      <c r="BH119" s="29"/>
    </row>
    <row r="120" ht="12.75" customHeight="1">
      <c r="V120" s="29"/>
      <c r="W120" s="29"/>
      <c r="X120" s="29"/>
      <c r="Y120" s="32"/>
      <c r="Z120" s="29"/>
      <c r="AA120" s="29"/>
      <c r="AB120" s="29"/>
      <c r="AC120" s="29"/>
      <c r="AD120" s="29"/>
      <c r="AE120" s="29"/>
      <c r="AF120" s="29"/>
      <c r="AG120" s="29"/>
      <c r="AH120" s="29"/>
      <c r="AI120" s="29"/>
      <c r="AJ120" s="29"/>
      <c r="AK120" s="29"/>
      <c r="AL120" s="29"/>
      <c r="AM120" s="57">
        <v>113.0</v>
      </c>
      <c r="AN120" s="57">
        <v>8.2665E7</v>
      </c>
      <c r="AO120" s="29"/>
      <c r="AP120" s="29"/>
      <c r="AQ120" s="29"/>
      <c r="AR120" s="29"/>
      <c r="AS120" s="29"/>
      <c r="AT120" s="29"/>
      <c r="AU120" s="29"/>
      <c r="AV120" s="29"/>
      <c r="AW120" s="29"/>
      <c r="AX120" s="29"/>
      <c r="AY120" s="29"/>
      <c r="AZ120" s="29"/>
      <c r="BA120" s="29"/>
      <c r="BB120" s="29"/>
      <c r="BC120" s="29"/>
      <c r="BD120" s="29"/>
      <c r="BE120" s="29"/>
      <c r="BF120" s="29"/>
      <c r="BG120" s="29"/>
      <c r="BH120" s="29"/>
    </row>
    <row r="121" ht="12.75" customHeight="1">
      <c r="V121" s="29"/>
      <c r="W121" s="29"/>
      <c r="X121" s="29"/>
      <c r="Y121" s="32"/>
      <c r="Z121" s="29"/>
      <c r="AA121" s="29"/>
      <c r="AB121" s="29"/>
      <c r="AC121" s="29"/>
      <c r="AD121" s="29"/>
      <c r="AE121" s="29"/>
      <c r="AF121" s="29"/>
      <c r="AG121" s="29"/>
      <c r="AH121" s="29"/>
      <c r="AI121" s="29"/>
      <c r="AJ121" s="29"/>
      <c r="AK121" s="29"/>
      <c r="AL121" s="29"/>
      <c r="AM121" s="57">
        <v>114.0</v>
      </c>
      <c r="AN121" s="57">
        <v>8.4372E7</v>
      </c>
      <c r="AO121" s="29"/>
      <c r="AP121" s="29"/>
      <c r="AQ121" s="29"/>
      <c r="AR121" s="29"/>
      <c r="AS121" s="29"/>
      <c r="AT121" s="29"/>
      <c r="AU121" s="29"/>
      <c r="AV121" s="29"/>
      <c r="AW121" s="29"/>
      <c r="AX121" s="29"/>
      <c r="AY121" s="29"/>
      <c r="AZ121" s="29"/>
      <c r="BA121" s="29"/>
      <c r="BB121" s="29"/>
      <c r="BC121" s="29"/>
      <c r="BD121" s="29"/>
      <c r="BE121" s="29"/>
      <c r="BF121" s="29"/>
      <c r="BG121" s="29"/>
      <c r="BH121" s="29"/>
    </row>
    <row r="122" ht="12.75" customHeight="1">
      <c r="V122" s="29"/>
      <c r="W122" s="29"/>
      <c r="X122" s="29"/>
      <c r="Y122" s="32"/>
      <c r="Z122" s="29"/>
      <c r="AA122" s="29"/>
      <c r="AB122" s="29"/>
      <c r="AC122" s="29"/>
      <c r="AD122" s="29"/>
      <c r="AE122" s="29"/>
      <c r="AF122" s="29"/>
      <c r="AG122" s="29"/>
      <c r="AH122" s="29"/>
      <c r="AI122" s="29"/>
      <c r="AJ122" s="29"/>
      <c r="AK122" s="29"/>
      <c r="AL122" s="29"/>
      <c r="AM122" s="57">
        <v>115.0</v>
      </c>
      <c r="AN122" s="57">
        <v>8.61E7</v>
      </c>
      <c r="AO122" s="29"/>
      <c r="AP122" s="29"/>
      <c r="AQ122" s="29"/>
      <c r="AR122" s="29"/>
      <c r="AS122" s="29"/>
      <c r="AT122" s="29"/>
      <c r="AU122" s="29"/>
      <c r="AV122" s="29"/>
      <c r="AW122" s="29"/>
      <c r="AX122" s="29"/>
      <c r="AY122" s="29"/>
      <c r="AZ122" s="29"/>
      <c r="BA122" s="29"/>
      <c r="BB122" s="29"/>
      <c r="BC122" s="29"/>
      <c r="BD122" s="29"/>
      <c r="BE122" s="29"/>
      <c r="BF122" s="29"/>
      <c r="BG122" s="29"/>
      <c r="BH122" s="29"/>
    </row>
    <row r="123" ht="12.75" customHeight="1">
      <c r="V123" s="29"/>
      <c r="W123" s="29"/>
      <c r="X123" s="29"/>
      <c r="Y123" s="32"/>
      <c r="Z123" s="29"/>
      <c r="AA123" s="29"/>
      <c r="AB123" s="29"/>
      <c r="AC123" s="29"/>
      <c r="AD123" s="29"/>
      <c r="AE123" s="29"/>
      <c r="AF123" s="29"/>
      <c r="AG123" s="29"/>
      <c r="AH123" s="29"/>
      <c r="AI123" s="29"/>
      <c r="AJ123" s="29"/>
      <c r="AK123" s="29"/>
      <c r="AL123" s="29"/>
      <c r="AM123" s="57">
        <v>116.0</v>
      </c>
      <c r="AN123" s="57">
        <v>8.7847E7</v>
      </c>
      <c r="AO123" s="29"/>
      <c r="AP123" s="29"/>
      <c r="AQ123" s="29"/>
      <c r="AR123" s="29"/>
      <c r="AS123" s="29"/>
      <c r="AT123" s="29"/>
      <c r="AU123" s="29"/>
      <c r="AV123" s="29"/>
      <c r="AW123" s="29"/>
      <c r="AX123" s="29"/>
      <c r="AY123" s="29"/>
      <c r="AZ123" s="29"/>
      <c r="BA123" s="29"/>
      <c r="BB123" s="29"/>
      <c r="BC123" s="29"/>
      <c r="BD123" s="29"/>
      <c r="BE123" s="29"/>
      <c r="BF123" s="29"/>
      <c r="BG123" s="29"/>
      <c r="BH123" s="29"/>
    </row>
    <row r="124" ht="12.75" customHeight="1">
      <c r="V124" s="29"/>
      <c r="W124" s="29"/>
      <c r="X124" s="29"/>
      <c r="Y124" s="32"/>
      <c r="Z124" s="29"/>
      <c r="AA124" s="29"/>
      <c r="AB124" s="29"/>
      <c r="AC124" s="29"/>
      <c r="AD124" s="29"/>
      <c r="AE124" s="29"/>
      <c r="AF124" s="29"/>
      <c r="AG124" s="29"/>
      <c r="AH124" s="29"/>
      <c r="AI124" s="29"/>
      <c r="AJ124" s="29"/>
      <c r="AK124" s="29"/>
      <c r="AL124" s="29"/>
      <c r="AM124" s="57">
        <v>117.0</v>
      </c>
      <c r="AN124" s="57">
        <v>8.9613E7</v>
      </c>
      <c r="AO124" s="29"/>
      <c r="AP124" s="29"/>
      <c r="AQ124" s="29"/>
      <c r="AR124" s="29"/>
      <c r="AS124" s="29"/>
      <c r="AT124" s="29"/>
      <c r="AU124" s="29"/>
      <c r="AV124" s="29"/>
      <c r="AW124" s="29"/>
      <c r="AX124" s="29"/>
      <c r="AY124" s="29"/>
      <c r="AZ124" s="29"/>
      <c r="BA124" s="29"/>
      <c r="BB124" s="29"/>
      <c r="BC124" s="29"/>
      <c r="BD124" s="29"/>
      <c r="BE124" s="29"/>
      <c r="BF124" s="29"/>
      <c r="BG124" s="29"/>
      <c r="BH124" s="29"/>
    </row>
    <row r="125" ht="12.75" customHeight="1">
      <c r="V125" s="29"/>
      <c r="W125" s="29"/>
      <c r="X125" s="29"/>
      <c r="Y125" s="32"/>
      <c r="Z125" s="29"/>
      <c r="AA125" s="29"/>
      <c r="AB125" s="29"/>
      <c r="AC125" s="29"/>
      <c r="AD125" s="29"/>
      <c r="AE125" s="29"/>
      <c r="AF125" s="29"/>
      <c r="AG125" s="29"/>
      <c r="AH125" s="29"/>
      <c r="AI125" s="29"/>
      <c r="AJ125" s="29"/>
      <c r="AK125" s="29"/>
      <c r="AL125" s="29"/>
      <c r="AM125" s="57">
        <v>118.0</v>
      </c>
      <c r="AN125" s="57">
        <v>9.14E7</v>
      </c>
      <c r="AO125" s="29"/>
      <c r="AP125" s="29"/>
      <c r="AQ125" s="29"/>
      <c r="AR125" s="29"/>
      <c r="AS125" s="29"/>
      <c r="AT125" s="29"/>
      <c r="AU125" s="29"/>
      <c r="AV125" s="29"/>
      <c r="AW125" s="29"/>
      <c r="AX125" s="29"/>
      <c r="AY125" s="29"/>
      <c r="AZ125" s="29"/>
      <c r="BA125" s="29"/>
      <c r="BB125" s="29"/>
      <c r="BC125" s="29"/>
      <c r="BD125" s="29"/>
      <c r="BE125" s="29"/>
      <c r="BF125" s="29"/>
      <c r="BG125" s="29"/>
      <c r="BH125" s="29"/>
    </row>
    <row r="126" ht="12.75" customHeight="1">
      <c r="V126" s="29"/>
      <c r="W126" s="29"/>
      <c r="X126" s="29"/>
      <c r="Y126" s="32"/>
      <c r="Z126" s="29"/>
      <c r="AA126" s="29"/>
      <c r="AB126" s="29"/>
      <c r="AC126" s="29"/>
      <c r="AD126" s="29"/>
      <c r="AE126" s="29"/>
      <c r="AF126" s="29"/>
      <c r="AG126" s="29"/>
      <c r="AH126" s="29"/>
      <c r="AI126" s="29"/>
      <c r="AJ126" s="29"/>
      <c r="AK126" s="29"/>
      <c r="AL126" s="29"/>
      <c r="AM126" s="57">
        <v>119.0</v>
      </c>
      <c r="AN126" s="57">
        <v>9.3207E7</v>
      </c>
      <c r="AO126" s="29"/>
      <c r="AP126" s="29"/>
      <c r="AQ126" s="29"/>
      <c r="AR126" s="29"/>
      <c r="AS126" s="29"/>
      <c r="AT126" s="29"/>
      <c r="AU126" s="29"/>
      <c r="AV126" s="29"/>
      <c r="AW126" s="29"/>
      <c r="AX126" s="29"/>
      <c r="AY126" s="29"/>
      <c r="AZ126" s="29"/>
      <c r="BA126" s="29"/>
      <c r="BB126" s="29"/>
      <c r="BC126" s="29"/>
      <c r="BD126" s="29"/>
      <c r="BE126" s="29"/>
      <c r="BF126" s="29"/>
      <c r="BG126" s="29"/>
      <c r="BH126" s="29"/>
    </row>
    <row r="127" ht="12.75" customHeight="1">
      <c r="V127" s="29"/>
      <c r="W127" s="29"/>
      <c r="X127" s="29"/>
      <c r="Y127" s="32"/>
      <c r="Z127" s="29"/>
      <c r="AA127" s="29"/>
      <c r="AB127" s="29"/>
      <c r="AC127" s="29"/>
      <c r="AD127" s="29"/>
      <c r="AE127" s="29"/>
      <c r="AF127" s="29"/>
      <c r="AG127" s="29"/>
      <c r="AH127" s="29"/>
      <c r="AI127" s="29"/>
      <c r="AJ127" s="29"/>
      <c r="AK127" s="29"/>
      <c r="AL127" s="29"/>
      <c r="AM127" s="57">
        <v>120.0</v>
      </c>
      <c r="AN127" s="57">
        <v>9.5034E7</v>
      </c>
      <c r="AO127" s="29"/>
      <c r="AP127" s="29"/>
      <c r="AQ127" s="29"/>
      <c r="AR127" s="29"/>
      <c r="AS127" s="29"/>
      <c r="AT127" s="29"/>
      <c r="AU127" s="29"/>
      <c r="AV127" s="29"/>
      <c r="AW127" s="29"/>
      <c r="AX127" s="29"/>
      <c r="AY127" s="29"/>
      <c r="AZ127" s="29"/>
      <c r="BA127" s="29"/>
      <c r="BB127" s="29"/>
      <c r="BC127" s="29"/>
      <c r="BD127" s="29"/>
      <c r="BE127" s="29"/>
      <c r="BF127" s="29"/>
      <c r="BG127" s="29"/>
      <c r="BH127" s="29"/>
    </row>
    <row r="128" ht="12.75" customHeight="1">
      <c r="V128" s="29"/>
      <c r="W128" s="29"/>
      <c r="X128" s="29"/>
      <c r="Y128" s="32"/>
      <c r="Z128" s="29"/>
      <c r="AA128" s="29"/>
      <c r="AB128" s="29"/>
      <c r="AC128" s="29"/>
      <c r="AD128" s="29"/>
      <c r="AE128" s="29"/>
      <c r="AF128" s="29"/>
      <c r="AG128" s="29"/>
      <c r="AH128" s="29"/>
      <c r="AI128" s="29"/>
      <c r="AJ128" s="29"/>
      <c r="AK128" s="29"/>
      <c r="AL128" s="29"/>
      <c r="AM128" s="57">
        <v>121.0</v>
      </c>
      <c r="AN128" s="57">
        <v>9.6881E7</v>
      </c>
      <c r="AO128" s="29"/>
      <c r="AP128" s="29"/>
      <c r="AQ128" s="29"/>
      <c r="AR128" s="29"/>
      <c r="AS128" s="29"/>
      <c r="AT128" s="29"/>
      <c r="AU128" s="29"/>
      <c r="AV128" s="29"/>
      <c r="AW128" s="29"/>
      <c r="AX128" s="29"/>
      <c r="AY128" s="29"/>
      <c r="AZ128" s="29"/>
      <c r="BA128" s="29"/>
      <c r="BB128" s="29"/>
      <c r="BC128" s="29"/>
      <c r="BD128" s="29"/>
      <c r="BE128" s="29"/>
      <c r="BF128" s="29"/>
      <c r="BG128" s="29"/>
      <c r="BH128" s="29"/>
    </row>
    <row r="129" ht="12.75" customHeight="1">
      <c r="V129" s="29"/>
      <c r="W129" s="29"/>
      <c r="X129" s="29"/>
      <c r="Y129" s="32"/>
      <c r="Z129" s="29"/>
      <c r="AA129" s="29"/>
      <c r="AB129" s="29"/>
      <c r="AC129" s="29"/>
      <c r="AD129" s="29"/>
      <c r="AE129" s="29"/>
      <c r="AF129" s="29"/>
      <c r="AG129" s="29"/>
      <c r="AH129" s="29"/>
      <c r="AI129" s="29"/>
      <c r="AJ129" s="29"/>
      <c r="AK129" s="29"/>
      <c r="AL129" s="29"/>
      <c r="AM129" s="57">
        <v>122.0</v>
      </c>
      <c r="AN129" s="57">
        <v>9.8748E7</v>
      </c>
      <c r="AO129" s="29"/>
      <c r="AP129" s="29"/>
      <c r="AQ129" s="29"/>
      <c r="AR129" s="29"/>
      <c r="AS129" s="29"/>
      <c r="AT129" s="29"/>
      <c r="AU129" s="29"/>
      <c r="AV129" s="29"/>
      <c r="AW129" s="29"/>
      <c r="AX129" s="29"/>
      <c r="AY129" s="29"/>
      <c r="AZ129" s="29"/>
      <c r="BA129" s="29"/>
      <c r="BB129" s="29"/>
      <c r="BC129" s="29"/>
      <c r="BD129" s="29"/>
      <c r="BE129" s="29"/>
      <c r="BF129" s="29"/>
      <c r="BG129" s="29"/>
      <c r="BH129" s="29"/>
    </row>
    <row r="130" ht="12.75" customHeight="1">
      <c r="V130" s="29"/>
      <c r="W130" s="29"/>
      <c r="X130" s="29"/>
      <c r="Y130" s="32"/>
      <c r="Z130" s="29"/>
      <c r="AA130" s="29"/>
      <c r="AB130" s="29"/>
      <c r="AC130" s="29"/>
      <c r="AD130" s="29"/>
      <c r="AE130" s="29"/>
      <c r="AF130" s="29"/>
      <c r="AG130" s="29"/>
      <c r="AH130" s="29"/>
      <c r="AI130" s="29"/>
      <c r="AJ130" s="29"/>
      <c r="AK130" s="29"/>
      <c r="AL130" s="29"/>
      <c r="AM130" s="57">
        <v>123.0</v>
      </c>
      <c r="AN130" s="57">
        <v>1.00635E8</v>
      </c>
      <c r="AO130" s="29"/>
      <c r="AP130" s="29"/>
      <c r="AQ130" s="29"/>
      <c r="AR130" s="29"/>
      <c r="AS130" s="29"/>
      <c r="AT130" s="29"/>
      <c r="AU130" s="29"/>
      <c r="AV130" s="29"/>
      <c r="AW130" s="29"/>
      <c r="AX130" s="29"/>
      <c r="AY130" s="29"/>
      <c r="AZ130" s="29"/>
      <c r="BA130" s="29"/>
      <c r="BB130" s="29"/>
      <c r="BC130" s="29"/>
      <c r="BD130" s="29"/>
      <c r="BE130" s="29"/>
      <c r="BF130" s="29"/>
      <c r="BG130" s="29"/>
      <c r="BH130" s="29"/>
    </row>
    <row r="131" ht="12.75" customHeight="1">
      <c r="V131" s="29"/>
      <c r="W131" s="29"/>
      <c r="X131" s="29"/>
      <c r="Y131" s="32"/>
      <c r="Z131" s="29"/>
      <c r="AA131" s="29"/>
      <c r="AB131" s="29"/>
      <c r="AC131" s="29"/>
      <c r="AD131" s="29"/>
      <c r="AE131" s="29"/>
      <c r="AF131" s="29"/>
      <c r="AG131" s="29"/>
      <c r="AH131" s="29"/>
      <c r="AI131" s="29"/>
      <c r="AJ131" s="29"/>
      <c r="AK131" s="29"/>
      <c r="AL131" s="29"/>
      <c r="AM131" s="57">
        <v>124.0</v>
      </c>
      <c r="AN131" s="57">
        <v>1.02542E8</v>
      </c>
      <c r="AO131" s="29"/>
      <c r="AP131" s="29"/>
      <c r="AQ131" s="29"/>
      <c r="AR131" s="29"/>
      <c r="AS131" s="29"/>
      <c r="AT131" s="29"/>
      <c r="AU131" s="29"/>
      <c r="AV131" s="29"/>
      <c r="AW131" s="29"/>
      <c r="AX131" s="29"/>
      <c r="AY131" s="29"/>
      <c r="AZ131" s="29"/>
      <c r="BA131" s="29"/>
      <c r="BB131" s="29"/>
      <c r="BC131" s="29"/>
      <c r="BD131" s="29"/>
      <c r="BE131" s="29"/>
      <c r="BF131" s="29"/>
      <c r="BG131" s="29"/>
      <c r="BH131" s="29"/>
    </row>
    <row r="132" ht="12.75" customHeight="1">
      <c r="V132" s="29"/>
      <c r="W132" s="29"/>
      <c r="X132" s="29"/>
      <c r="Y132" s="32"/>
      <c r="Z132" s="29"/>
      <c r="AA132" s="29"/>
      <c r="AB132" s="29"/>
      <c r="AC132" s="29"/>
      <c r="AD132" s="29"/>
      <c r="AE132" s="29"/>
      <c r="AF132" s="29"/>
      <c r="AG132" s="29"/>
      <c r="AH132" s="29"/>
      <c r="AI132" s="29"/>
      <c r="AJ132" s="29"/>
      <c r="AK132" s="29"/>
      <c r="AL132" s="29"/>
      <c r="AM132" s="57">
        <v>125.0</v>
      </c>
      <c r="AN132" s="57">
        <v>1.0447E8</v>
      </c>
      <c r="AO132" s="29"/>
      <c r="AP132" s="29"/>
      <c r="AQ132" s="29"/>
      <c r="AR132" s="29"/>
      <c r="AS132" s="29"/>
      <c r="AT132" s="29"/>
      <c r="AU132" s="29"/>
      <c r="AV132" s="29"/>
      <c r="AW132" s="29"/>
      <c r="AX132" s="29"/>
      <c r="AY132" s="29"/>
      <c r="AZ132" s="29"/>
      <c r="BA132" s="29"/>
      <c r="BB132" s="29"/>
      <c r="BC132" s="29"/>
      <c r="BD132" s="29"/>
      <c r="BE132" s="29"/>
      <c r="BF132" s="29"/>
      <c r="BG132" s="29"/>
      <c r="BH132" s="29"/>
    </row>
    <row r="133" ht="12.75" customHeight="1">
      <c r="V133" s="29"/>
      <c r="W133" s="29"/>
      <c r="X133" s="29"/>
      <c r="Y133" s="32"/>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row>
    <row r="134" ht="12.75" customHeight="1">
      <c r="V134" s="29"/>
      <c r="W134" s="29"/>
      <c r="X134" s="29"/>
      <c r="Y134" s="32"/>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row>
    <row r="135" ht="12.75" customHeight="1">
      <c r="V135" s="29"/>
      <c r="W135" s="29"/>
      <c r="X135" s="29"/>
      <c r="Y135" s="32"/>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row>
    <row r="136" ht="12.75" customHeight="1">
      <c r="V136" s="29"/>
      <c r="W136" s="29"/>
      <c r="X136" s="29"/>
      <c r="Y136" s="32"/>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row>
    <row r="137" ht="12.75" customHeight="1">
      <c r="V137" s="29"/>
      <c r="W137" s="29"/>
      <c r="X137" s="29"/>
      <c r="Y137" s="32"/>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row>
    <row r="138" ht="12.75" customHeight="1">
      <c r="V138" s="29"/>
      <c r="W138" s="29"/>
      <c r="X138" s="29"/>
      <c r="Y138" s="32"/>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row>
    <row r="139" ht="12.75" customHeight="1">
      <c r="V139" s="29"/>
      <c r="W139" s="29"/>
      <c r="X139" s="29"/>
      <c r="Y139" s="32"/>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row>
    <row r="140" ht="12.75" customHeight="1">
      <c r="V140" s="29"/>
      <c r="W140" s="29"/>
      <c r="X140" s="29"/>
      <c r="Y140" s="32"/>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row>
    <row r="141" ht="12.75" customHeight="1">
      <c r="V141" s="29"/>
      <c r="W141" s="29"/>
      <c r="X141" s="29"/>
      <c r="Y141" s="32"/>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row>
    <row r="142" ht="12.75" customHeight="1">
      <c r="V142" s="29"/>
      <c r="W142" s="29"/>
      <c r="X142" s="29"/>
      <c r="Y142" s="32"/>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row>
    <row r="143" ht="12.75" customHeight="1">
      <c r="V143" s="29"/>
      <c r="W143" s="29"/>
      <c r="X143" s="29"/>
      <c r="Y143" s="32"/>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row>
    <row r="144" ht="12.75" customHeight="1">
      <c r="V144" s="29"/>
      <c r="W144" s="29"/>
      <c r="X144" s="29"/>
      <c r="Y144" s="32"/>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row>
    <row r="145" ht="12.75" customHeight="1">
      <c r="V145" s="29"/>
      <c r="W145" s="29"/>
      <c r="X145" s="29"/>
      <c r="Y145" s="32"/>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row>
    <row r="146" ht="12.75" customHeight="1">
      <c r="V146" s="29"/>
      <c r="W146" s="29"/>
      <c r="X146" s="29"/>
      <c r="Y146" s="32"/>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row>
    <row r="147" ht="12.75" customHeight="1">
      <c r="V147" s="29"/>
      <c r="W147" s="29"/>
      <c r="X147" s="29"/>
      <c r="Y147" s="32"/>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row>
    <row r="148" ht="12.75" customHeight="1">
      <c r="V148" s="29"/>
      <c r="W148" s="29"/>
      <c r="X148" s="29"/>
      <c r="Y148" s="32"/>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row>
    <row r="149" ht="12.75" customHeight="1">
      <c r="V149" s="29"/>
      <c r="W149" s="29"/>
      <c r="X149" s="29"/>
      <c r="Y149" s="32"/>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row>
    <row r="150" ht="12.75" customHeight="1">
      <c r="V150" s="29"/>
      <c r="W150" s="29"/>
      <c r="X150" s="29"/>
      <c r="Y150" s="32"/>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row>
    <row r="151" ht="12.75" customHeight="1">
      <c r="V151" s="29"/>
      <c r="W151" s="29"/>
      <c r="X151" s="29"/>
      <c r="Y151" s="32"/>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row>
    <row r="152" ht="12.75" customHeight="1">
      <c r="V152" s="29"/>
      <c r="W152" s="29"/>
      <c r="X152" s="29"/>
      <c r="Y152" s="32"/>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row>
    <row r="153" ht="12.75" customHeight="1">
      <c r="V153" s="29"/>
      <c r="W153" s="29"/>
      <c r="X153" s="29"/>
      <c r="Y153" s="32"/>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row>
    <row r="154" ht="12.75" customHeight="1">
      <c r="V154" s="29"/>
      <c r="W154" s="29"/>
      <c r="X154" s="29"/>
      <c r="Y154" s="32"/>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row>
    <row r="155" ht="12.75" customHeight="1">
      <c r="V155" s="29"/>
      <c r="W155" s="29"/>
      <c r="X155" s="29"/>
      <c r="Y155" s="32"/>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row>
    <row r="156" ht="12.75" customHeight="1">
      <c r="V156" s="29"/>
      <c r="W156" s="29"/>
      <c r="X156" s="29"/>
      <c r="Y156" s="32"/>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row>
    <row r="157" ht="12.75" customHeight="1">
      <c r="V157" s="29"/>
      <c r="W157" s="29"/>
      <c r="X157" s="29"/>
      <c r="Y157" s="32"/>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row>
    <row r="158" ht="12.75" customHeight="1">
      <c r="V158" s="29"/>
      <c r="W158" s="29"/>
      <c r="X158" s="29"/>
      <c r="Y158" s="32"/>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row>
    <row r="159" ht="12.75" customHeight="1">
      <c r="V159" s="29"/>
      <c r="W159" s="29"/>
      <c r="X159" s="29"/>
      <c r="Y159" s="32"/>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row>
    <row r="160" ht="12.75" customHeight="1">
      <c r="V160" s="29"/>
      <c r="W160" s="29"/>
      <c r="X160" s="29"/>
      <c r="Y160" s="32"/>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row>
    <row r="161" ht="12.75" customHeight="1">
      <c r="V161" s="29"/>
      <c r="W161" s="29"/>
      <c r="X161" s="29"/>
      <c r="Y161" s="32"/>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row>
    <row r="162" ht="12.75" customHeight="1">
      <c r="V162" s="29"/>
      <c r="W162" s="29"/>
      <c r="X162" s="29"/>
      <c r="Y162" s="32"/>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row>
    <row r="163" ht="12.75" customHeight="1">
      <c r="V163" s="29"/>
      <c r="W163" s="29"/>
      <c r="X163" s="29"/>
      <c r="Y163" s="32"/>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row>
    <row r="164" ht="12.75" customHeight="1">
      <c r="V164" s="29"/>
      <c r="W164" s="29"/>
      <c r="X164" s="29"/>
      <c r="Y164" s="32"/>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row>
    <row r="165" ht="12.75" customHeight="1">
      <c r="V165" s="29"/>
      <c r="W165" s="29"/>
      <c r="X165" s="29"/>
      <c r="Y165" s="32"/>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row>
    <row r="166" ht="12.75" customHeight="1">
      <c r="V166" s="29"/>
      <c r="W166" s="29"/>
      <c r="X166" s="29"/>
      <c r="Y166" s="32"/>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row>
    <row r="167" ht="12.75" customHeight="1">
      <c r="V167" s="29"/>
      <c r="W167" s="29"/>
      <c r="X167" s="29"/>
      <c r="Y167" s="32"/>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row>
    <row r="168" ht="12.75" customHeight="1">
      <c r="V168" s="29"/>
      <c r="W168" s="29"/>
      <c r="X168" s="29"/>
      <c r="Y168" s="32"/>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row>
    <row r="169" ht="12.75" customHeight="1">
      <c r="V169" s="29"/>
      <c r="W169" s="29"/>
      <c r="X169" s="29"/>
      <c r="Y169" s="32"/>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row>
    <row r="170" ht="12.75" customHeight="1">
      <c r="V170" s="29"/>
      <c r="W170" s="29"/>
      <c r="X170" s="29"/>
      <c r="Y170" s="32"/>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row>
    <row r="171" ht="12.75" customHeight="1">
      <c r="V171" s="29"/>
      <c r="W171" s="29"/>
      <c r="X171" s="29"/>
      <c r="Y171" s="32"/>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row>
    <row r="172" ht="12.75" customHeight="1">
      <c r="V172" s="29"/>
      <c r="W172" s="29"/>
      <c r="X172" s="29"/>
      <c r="Y172" s="32"/>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row>
    <row r="173" ht="12.75" customHeight="1">
      <c r="V173" s="29"/>
      <c r="W173" s="29"/>
      <c r="X173" s="29"/>
      <c r="Y173" s="32"/>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row>
    <row r="174" ht="12.75" customHeight="1">
      <c r="V174" s="29"/>
      <c r="W174" s="29"/>
      <c r="X174" s="29"/>
      <c r="Y174" s="32"/>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row>
    <row r="175" ht="12.75" customHeight="1">
      <c r="V175" s="29"/>
      <c r="W175" s="29"/>
      <c r="X175" s="29"/>
      <c r="Y175" s="32"/>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row>
    <row r="176" ht="12.75" customHeight="1">
      <c r="V176" s="29"/>
      <c r="W176" s="29"/>
      <c r="X176" s="29"/>
      <c r="Y176" s="32"/>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row>
    <row r="177" ht="12.75" customHeight="1">
      <c r="V177" s="29"/>
      <c r="W177" s="29"/>
      <c r="X177" s="29"/>
      <c r="Y177" s="32"/>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row>
    <row r="178" ht="12.75" customHeight="1">
      <c r="V178" s="29"/>
      <c r="W178" s="29"/>
      <c r="X178" s="29"/>
      <c r="Y178" s="32"/>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row>
    <row r="179" ht="12.75" customHeight="1">
      <c r="V179" s="29"/>
      <c r="W179" s="29"/>
      <c r="X179" s="29"/>
      <c r="Y179" s="32"/>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row>
    <row r="180" ht="12.75" customHeight="1">
      <c r="V180" s="29"/>
      <c r="W180" s="29"/>
      <c r="X180" s="29"/>
      <c r="Y180" s="32"/>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row>
    <row r="181" ht="12.75" customHeight="1">
      <c r="V181" s="29"/>
      <c r="W181" s="29"/>
      <c r="X181" s="29"/>
      <c r="Y181" s="32"/>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row>
    <row r="182" ht="12.75" customHeight="1">
      <c r="V182" s="29"/>
      <c r="W182" s="29"/>
      <c r="X182" s="29"/>
      <c r="Y182" s="32"/>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row>
    <row r="183" ht="12.75" customHeight="1">
      <c r="V183" s="29"/>
      <c r="W183" s="29"/>
      <c r="X183" s="29"/>
      <c r="Y183" s="32"/>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row>
    <row r="184" ht="12.75" customHeight="1">
      <c r="V184" s="29"/>
      <c r="W184" s="29"/>
      <c r="X184" s="29"/>
      <c r="Y184" s="32"/>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row>
    <row r="185" ht="12.75" customHeight="1">
      <c r="V185" s="29"/>
      <c r="W185" s="29"/>
      <c r="X185" s="29"/>
      <c r="Y185" s="32"/>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row>
    <row r="186" ht="12.75" customHeight="1">
      <c r="V186" s="29"/>
      <c r="W186" s="29"/>
      <c r="X186" s="29"/>
      <c r="Y186" s="32"/>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row>
    <row r="187" ht="12.75" customHeight="1">
      <c r="V187" s="29"/>
      <c r="W187" s="29"/>
      <c r="X187" s="29"/>
      <c r="Y187" s="32"/>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row>
    <row r="188" ht="12.75" customHeight="1">
      <c r="V188" s="29"/>
      <c r="W188" s="29"/>
      <c r="X188" s="29"/>
      <c r="Y188" s="32"/>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row>
    <row r="189" ht="12.75" customHeight="1">
      <c r="V189" s="29"/>
      <c r="W189" s="29"/>
      <c r="X189" s="29"/>
      <c r="Y189" s="32"/>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row>
    <row r="190" ht="12.75" customHeight="1">
      <c r="V190" s="29"/>
      <c r="W190" s="29"/>
      <c r="X190" s="29"/>
      <c r="Y190" s="32"/>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row>
    <row r="191" ht="12.75" customHeight="1">
      <c r="V191" s="29"/>
      <c r="W191" s="29"/>
      <c r="X191" s="29"/>
      <c r="Y191" s="32"/>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row>
    <row r="192" ht="12.75" customHeight="1">
      <c r="V192" s="29"/>
      <c r="W192" s="29"/>
      <c r="X192" s="29"/>
      <c r="Y192" s="32"/>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row>
    <row r="193" ht="12.75" customHeight="1">
      <c r="V193" s="29"/>
      <c r="W193" s="29"/>
      <c r="X193" s="29"/>
      <c r="Y193" s="32"/>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row>
    <row r="194" ht="12.75" customHeight="1">
      <c r="V194" s="29"/>
      <c r="W194" s="29"/>
      <c r="X194" s="29"/>
      <c r="Y194" s="32"/>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row>
    <row r="195" ht="12.75" customHeight="1">
      <c r="V195" s="29"/>
      <c r="W195" s="29"/>
      <c r="X195" s="29"/>
      <c r="Y195" s="32"/>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row>
    <row r="196" ht="12.75" customHeight="1">
      <c r="V196" s="29"/>
      <c r="W196" s="29"/>
      <c r="X196" s="29"/>
      <c r="Y196" s="32"/>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row>
    <row r="197" ht="12.75" customHeight="1">
      <c r="V197" s="29"/>
      <c r="W197" s="29"/>
      <c r="X197" s="29"/>
      <c r="Y197" s="32"/>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row>
    <row r="198" ht="12.75" customHeight="1">
      <c r="V198" s="29"/>
      <c r="W198" s="29"/>
      <c r="X198" s="29"/>
      <c r="Y198" s="32"/>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row>
    <row r="199" ht="12.75" customHeight="1">
      <c r="V199" s="29"/>
      <c r="W199" s="29"/>
      <c r="X199" s="29"/>
      <c r="Y199" s="32"/>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row>
    <row r="200" ht="12.75" customHeight="1">
      <c r="V200" s="29"/>
      <c r="W200" s="29"/>
      <c r="X200" s="29"/>
      <c r="Y200" s="32"/>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row>
    <row r="201" ht="12.75" customHeight="1">
      <c r="V201" s="29"/>
      <c r="W201" s="29"/>
      <c r="X201" s="29"/>
      <c r="Y201" s="32"/>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row>
    <row r="202" ht="12.75" customHeight="1">
      <c r="V202" s="29"/>
      <c r="W202" s="29"/>
      <c r="X202" s="29"/>
      <c r="Y202" s="32"/>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row>
    <row r="203" ht="12.75" customHeight="1">
      <c r="V203" s="29"/>
      <c r="W203" s="29"/>
      <c r="X203" s="29"/>
      <c r="Y203" s="32"/>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row>
    <row r="204" ht="12.75" customHeight="1">
      <c r="V204" s="29"/>
      <c r="W204" s="29"/>
      <c r="X204" s="29"/>
      <c r="Y204" s="32"/>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row>
    <row r="205" ht="12.75" customHeight="1">
      <c r="V205" s="29"/>
      <c r="W205" s="29"/>
      <c r="X205" s="29"/>
      <c r="Y205" s="32"/>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row>
    <row r="206" ht="12.75" customHeight="1">
      <c r="V206" s="29"/>
      <c r="W206" s="29"/>
      <c r="X206" s="29"/>
      <c r="Y206" s="32"/>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row>
    <row r="207" ht="12.75" customHeight="1">
      <c r="V207" s="29"/>
      <c r="W207" s="29"/>
      <c r="X207" s="29"/>
      <c r="Y207" s="32"/>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row>
    <row r="208" ht="12.75" customHeight="1">
      <c r="V208" s="29"/>
      <c r="W208" s="29"/>
      <c r="X208" s="29"/>
      <c r="Y208" s="32"/>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row>
    <row r="209" ht="12.75" customHeight="1">
      <c r="V209" s="29"/>
      <c r="W209" s="29"/>
      <c r="X209" s="29"/>
      <c r="Y209" s="32"/>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row>
    <row r="210" ht="12.75" customHeight="1">
      <c r="V210" s="29"/>
      <c r="W210" s="29"/>
      <c r="X210" s="29"/>
      <c r="Y210" s="32"/>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row>
    <row r="211" ht="12.75" customHeight="1">
      <c r="V211" s="29"/>
      <c r="W211" s="29"/>
      <c r="X211" s="29"/>
      <c r="Y211" s="32"/>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row>
    <row r="212" ht="12.75" customHeight="1">
      <c r="V212" s="29"/>
      <c r="W212" s="29"/>
      <c r="X212" s="29"/>
      <c r="Y212" s="32"/>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row>
    <row r="213" ht="12.75" customHeight="1">
      <c r="V213" s="29"/>
      <c r="W213" s="29"/>
      <c r="X213" s="29"/>
      <c r="Y213" s="32"/>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row>
    <row r="214" ht="12.75" customHeight="1">
      <c r="V214" s="29"/>
      <c r="W214" s="29"/>
      <c r="X214" s="29"/>
      <c r="Y214" s="32"/>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row>
    <row r="215" ht="12.75" customHeight="1">
      <c r="V215" s="29"/>
      <c r="W215" s="29"/>
      <c r="X215" s="29"/>
      <c r="Y215" s="32"/>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row>
    <row r="216" ht="12.75" customHeight="1">
      <c r="V216" s="29"/>
      <c r="W216" s="29"/>
      <c r="X216" s="29"/>
      <c r="Y216" s="32"/>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row>
    <row r="217" ht="12.75" customHeight="1">
      <c r="V217" s="29"/>
      <c r="W217" s="29"/>
      <c r="X217" s="29"/>
      <c r="Y217" s="32"/>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row>
    <row r="218" ht="12.75" customHeight="1">
      <c r="V218" s="29"/>
      <c r="W218" s="29"/>
      <c r="X218" s="29"/>
      <c r="Y218" s="32"/>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row>
    <row r="219" ht="12.75" customHeight="1">
      <c r="V219" s="29"/>
      <c r="W219" s="29"/>
      <c r="X219" s="29"/>
      <c r="Y219" s="32"/>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row>
    <row r="220" ht="12.75" customHeight="1">
      <c r="V220" s="29"/>
      <c r="W220" s="29"/>
      <c r="X220" s="29"/>
      <c r="Y220" s="32"/>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row>
    <row r="221" ht="12.75" customHeight="1">
      <c r="V221" s="29"/>
      <c r="W221" s="29"/>
      <c r="X221" s="29"/>
      <c r="Y221" s="32"/>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row>
    <row r="222" ht="12.75" customHeight="1">
      <c r="V222" s="29"/>
      <c r="W222" s="29"/>
      <c r="X222" s="29"/>
      <c r="Y222" s="32"/>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row>
    <row r="223" ht="12.75" customHeight="1">
      <c r="V223" s="29"/>
      <c r="W223" s="29"/>
      <c r="X223" s="29"/>
      <c r="Y223" s="32"/>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row>
    <row r="224" ht="12.75" customHeight="1">
      <c r="V224" s="29"/>
      <c r="W224" s="29"/>
      <c r="X224" s="29"/>
      <c r="Y224" s="32"/>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row>
    <row r="225" ht="12.75" customHeight="1">
      <c r="V225" s="29"/>
      <c r="W225" s="29"/>
      <c r="X225" s="29"/>
      <c r="Y225" s="32"/>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row>
    <row r="226" ht="12.75" customHeight="1">
      <c r="V226" s="29"/>
      <c r="W226" s="29"/>
      <c r="X226" s="29"/>
      <c r="Y226" s="32"/>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row>
    <row r="227" ht="12.75" customHeight="1">
      <c r="V227" s="29"/>
      <c r="W227" s="29"/>
      <c r="X227" s="29"/>
      <c r="Y227" s="32"/>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row>
    <row r="228" ht="12.75" customHeight="1">
      <c r="V228" s="29"/>
      <c r="W228" s="29"/>
      <c r="X228" s="29"/>
      <c r="Y228" s="32"/>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row>
    <row r="229" ht="12.75" customHeight="1">
      <c r="V229" s="29"/>
      <c r="W229" s="29"/>
      <c r="X229" s="29"/>
      <c r="Y229" s="32"/>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row>
    <row r="230" ht="12.75" customHeight="1">
      <c r="V230" s="29"/>
      <c r="W230" s="29"/>
      <c r="X230" s="29"/>
      <c r="Y230" s="32"/>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row>
    <row r="231" ht="12.75" customHeight="1">
      <c r="V231" s="29"/>
      <c r="W231" s="29"/>
      <c r="X231" s="29"/>
      <c r="Y231" s="32"/>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row>
    <row r="232" ht="12.75" customHeight="1">
      <c r="V232" s="29"/>
      <c r="W232" s="29"/>
      <c r="X232" s="29"/>
      <c r="Y232" s="32"/>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row>
    <row r="233" ht="12.75" customHeight="1">
      <c r="V233" s="29"/>
      <c r="W233" s="29"/>
      <c r="X233" s="29"/>
      <c r="Y233" s="32"/>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row>
    <row r="234" ht="12.75" customHeight="1">
      <c r="V234" s="29"/>
      <c r="W234" s="29"/>
      <c r="X234" s="29"/>
      <c r="Y234" s="32"/>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row>
    <row r="235" ht="12.75" customHeight="1">
      <c r="V235" s="29"/>
      <c r="W235" s="29"/>
      <c r="X235" s="29"/>
      <c r="Y235" s="32"/>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row>
    <row r="236" ht="12.75" customHeight="1">
      <c r="V236" s="29"/>
      <c r="W236" s="29"/>
      <c r="X236" s="29"/>
      <c r="Y236" s="32"/>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row>
    <row r="237" ht="12.75" customHeight="1">
      <c r="V237" s="29"/>
      <c r="W237" s="29"/>
      <c r="X237" s="29"/>
      <c r="Y237" s="32"/>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row>
    <row r="238" ht="12.75" customHeight="1">
      <c r="V238" s="29"/>
      <c r="W238" s="29"/>
      <c r="X238" s="29"/>
      <c r="Y238" s="32"/>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row>
    <row r="239" ht="12.75" customHeight="1">
      <c r="V239" s="29"/>
      <c r="W239" s="29"/>
      <c r="X239" s="29"/>
      <c r="Y239" s="32"/>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row>
    <row r="240" ht="12.75" customHeight="1">
      <c r="V240" s="29"/>
      <c r="W240" s="29"/>
      <c r="X240" s="29"/>
      <c r="Y240" s="32"/>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row>
    <row r="241" ht="12.75" customHeight="1">
      <c r="V241" s="29"/>
      <c r="W241" s="29"/>
      <c r="X241" s="29"/>
      <c r="Y241" s="32"/>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row>
    <row r="242" ht="12.75" customHeight="1">
      <c r="V242" s="29"/>
      <c r="W242" s="29"/>
      <c r="X242" s="29"/>
      <c r="Y242" s="32"/>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row>
    <row r="243" ht="12.75" customHeight="1">
      <c r="V243" s="29"/>
      <c r="W243" s="29"/>
      <c r="X243" s="29"/>
      <c r="Y243" s="32"/>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row>
    <row r="244" ht="12.75" customHeight="1">
      <c r="V244" s="29"/>
      <c r="W244" s="29"/>
      <c r="X244" s="29"/>
      <c r="Y244" s="32"/>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row>
    <row r="245" ht="12.75" customHeight="1">
      <c r="V245" s="29"/>
      <c r="W245" s="29"/>
      <c r="X245" s="29"/>
      <c r="Y245" s="32"/>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row>
    <row r="246" ht="12.75" customHeight="1">
      <c r="V246" s="29"/>
      <c r="W246" s="29"/>
      <c r="X246" s="29"/>
      <c r="Y246" s="32"/>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row>
    <row r="247" ht="12.75" customHeight="1">
      <c r="V247" s="29"/>
      <c r="W247" s="29"/>
      <c r="X247" s="29"/>
      <c r="Y247" s="32"/>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row>
    <row r="248" ht="12.75" customHeight="1">
      <c r="V248" s="29"/>
      <c r="W248" s="29"/>
      <c r="X248" s="29"/>
      <c r="Y248" s="32"/>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row>
    <row r="249" ht="12.75" customHeight="1">
      <c r="V249" s="29"/>
      <c r="W249" s="29"/>
      <c r="X249" s="29"/>
      <c r="Y249" s="32"/>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row>
    <row r="250" ht="12.75" customHeight="1">
      <c r="V250" s="29"/>
      <c r="W250" s="29"/>
      <c r="X250" s="29"/>
      <c r="Y250" s="32"/>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row>
    <row r="251" ht="12.75" customHeight="1">
      <c r="V251" s="29"/>
      <c r="W251" s="29"/>
      <c r="X251" s="29"/>
      <c r="Y251" s="32"/>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row>
    <row r="252" ht="12.75" customHeight="1">
      <c r="V252" s="29"/>
      <c r="W252" s="29"/>
      <c r="X252" s="29"/>
      <c r="Y252" s="32"/>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row>
    <row r="253" ht="12.75" customHeight="1">
      <c r="V253" s="29"/>
      <c r="W253" s="29"/>
      <c r="X253" s="29"/>
      <c r="Y253" s="32"/>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row>
    <row r="254" ht="12.75" customHeight="1">
      <c r="V254" s="29"/>
      <c r="W254" s="29"/>
      <c r="X254" s="29"/>
      <c r="Y254" s="32"/>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row>
    <row r="255" ht="12.75" customHeight="1">
      <c r="V255" s="29"/>
      <c r="W255" s="29"/>
      <c r="X255" s="29"/>
      <c r="Y255" s="32"/>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row>
    <row r="256" ht="12.75" customHeight="1">
      <c r="V256" s="29"/>
      <c r="W256" s="29"/>
      <c r="X256" s="29"/>
      <c r="Y256" s="32"/>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row>
    <row r="257" ht="12.75" customHeight="1">
      <c r="V257" s="29"/>
      <c r="W257" s="29"/>
      <c r="X257" s="29"/>
      <c r="Y257" s="32"/>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row>
    <row r="258" ht="12.75" customHeight="1">
      <c r="V258" s="29"/>
      <c r="W258" s="29"/>
      <c r="X258" s="29"/>
      <c r="Y258" s="32"/>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row>
    <row r="259" ht="12.75" customHeight="1">
      <c r="V259" s="29"/>
      <c r="W259" s="29"/>
      <c r="X259" s="29"/>
      <c r="Y259" s="32"/>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row>
    <row r="260" ht="12.75" customHeight="1">
      <c r="V260" s="29"/>
      <c r="W260" s="29"/>
      <c r="X260" s="29"/>
      <c r="Y260" s="32"/>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row>
    <row r="261" ht="12.75" customHeight="1">
      <c r="V261" s="29"/>
      <c r="W261" s="29"/>
      <c r="X261" s="29"/>
      <c r="Y261" s="32"/>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row>
    <row r="262" ht="12.75" customHeight="1">
      <c r="V262" s="29"/>
      <c r="W262" s="29"/>
      <c r="X262" s="29"/>
      <c r="Y262" s="32"/>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row>
    <row r="263" ht="12.75" customHeight="1">
      <c r="V263" s="29"/>
      <c r="W263" s="29"/>
      <c r="X263" s="29"/>
      <c r="Y263" s="32"/>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row>
    <row r="264" ht="12.75" customHeight="1">
      <c r="V264" s="29"/>
      <c r="W264" s="29"/>
      <c r="X264" s="29"/>
      <c r="Y264" s="32"/>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row>
    <row r="265" ht="12.75" customHeight="1">
      <c r="V265" s="29"/>
      <c r="W265" s="29"/>
      <c r="X265" s="29"/>
      <c r="Y265" s="32"/>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row>
    <row r="266" ht="12.75" customHeight="1">
      <c r="V266" s="29"/>
      <c r="W266" s="29"/>
      <c r="X266" s="29"/>
      <c r="Y266" s="32"/>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row>
    <row r="267" ht="12.75" customHeight="1">
      <c r="V267" s="29"/>
      <c r="W267" s="29"/>
      <c r="X267" s="29"/>
      <c r="Y267" s="32"/>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row>
    <row r="268" ht="12.75" customHeight="1">
      <c r="V268" s="29"/>
      <c r="W268" s="29"/>
      <c r="X268" s="29"/>
      <c r="Y268" s="32"/>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row>
    <row r="269" ht="12.75" customHeight="1">
      <c r="V269" s="29"/>
      <c r="W269" s="29"/>
      <c r="X269" s="29"/>
      <c r="Y269" s="32"/>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row>
    <row r="270" ht="12.75" customHeight="1">
      <c r="V270" s="29"/>
      <c r="W270" s="29"/>
      <c r="X270" s="29"/>
      <c r="Y270" s="32"/>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row>
    <row r="271" ht="12.75" customHeight="1">
      <c r="V271" s="29"/>
      <c r="W271" s="29"/>
      <c r="X271" s="29"/>
      <c r="Y271" s="32"/>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row>
    <row r="272" ht="12.75" customHeight="1">
      <c r="V272" s="29"/>
      <c r="W272" s="29"/>
      <c r="X272" s="29"/>
      <c r="Y272" s="32"/>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row>
    <row r="273" ht="12.75" customHeight="1">
      <c r="V273" s="29"/>
      <c r="W273" s="29"/>
      <c r="X273" s="29"/>
      <c r="Y273" s="32"/>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row>
    <row r="274" ht="12.75" customHeight="1">
      <c r="V274" s="29"/>
      <c r="W274" s="29"/>
      <c r="X274" s="29"/>
      <c r="Y274" s="32"/>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row>
    <row r="275" ht="12.75" customHeight="1">
      <c r="V275" s="29"/>
      <c r="W275" s="29"/>
      <c r="X275" s="29"/>
      <c r="Y275" s="32"/>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row>
    <row r="276" ht="12.75" customHeight="1">
      <c r="V276" s="29"/>
      <c r="W276" s="29"/>
      <c r="X276" s="29"/>
      <c r="Y276" s="32"/>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row>
    <row r="277" ht="12.75" customHeight="1">
      <c r="V277" s="29"/>
      <c r="W277" s="29"/>
      <c r="X277" s="29"/>
      <c r="Y277" s="32"/>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row>
    <row r="278" ht="12.75" customHeight="1">
      <c r="V278" s="29"/>
      <c r="W278" s="29"/>
      <c r="X278" s="29"/>
      <c r="Y278" s="32"/>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row>
    <row r="279" ht="12.75" customHeight="1">
      <c r="V279" s="29"/>
      <c r="W279" s="29"/>
      <c r="X279" s="29"/>
      <c r="Y279" s="32"/>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row>
    <row r="280" ht="12.75" customHeight="1">
      <c r="V280" s="29"/>
      <c r="W280" s="29"/>
      <c r="X280" s="29"/>
      <c r="Y280" s="32"/>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row>
    <row r="281" ht="12.75" customHeight="1">
      <c r="V281" s="29"/>
      <c r="W281" s="29"/>
      <c r="X281" s="29"/>
      <c r="Y281" s="32"/>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row>
    <row r="282" ht="12.75" customHeight="1">
      <c r="V282" s="29"/>
      <c r="W282" s="29"/>
      <c r="X282" s="29"/>
      <c r="Y282" s="32"/>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row>
    <row r="283" ht="12.75" customHeight="1">
      <c r="V283" s="29"/>
      <c r="W283" s="29"/>
      <c r="X283" s="29"/>
      <c r="Y283" s="32"/>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row>
    <row r="284" ht="12.75" customHeight="1">
      <c r="V284" s="29"/>
      <c r="W284" s="29"/>
      <c r="X284" s="29"/>
      <c r="Y284" s="32"/>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row>
    <row r="285" ht="12.75" customHeight="1">
      <c r="V285" s="29"/>
      <c r="W285" s="29"/>
      <c r="X285" s="29"/>
      <c r="Y285" s="32"/>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row>
    <row r="286" ht="12.75" customHeight="1">
      <c r="V286" s="29"/>
      <c r="W286" s="29"/>
      <c r="X286" s="29"/>
      <c r="Y286" s="32"/>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row>
    <row r="287" ht="12.75" customHeight="1">
      <c r="V287" s="29"/>
      <c r="W287" s="29"/>
      <c r="X287" s="29"/>
      <c r="Y287" s="32"/>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row>
    <row r="288" ht="12.75" customHeight="1">
      <c r="V288" s="29"/>
      <c r="W288" s="29"/>
      <c r="X288" s="29"/>
      <c r="Y288" s="32"/>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row>
    <row r="289" ht="12.75" customHeight="1">
      <c r="V289" s="29"/>
      <c r="W289" s="29"/>
      <c r="X289" s="29"/>
      <c r="Y289" s="32"/>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row>
    <row r="290" ht="12.75" customHeight="1">
      <c r="V290" s="29"/>
      <c r="W290" s="29"/>
      <c r="X290" s="29"/>
      <c r="Y290" s="32"/>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row>
    <row r="291" ht="12.75" customHeight="1">
      <c r="V291" s="29"/>
      <c r="W291" s="29"/>
      <c r="X291" s="29"/>
      <c r="Y291" s="32"/>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row>
    <row r="292" ht="12.75" customHeight="1">
      <c r="V292" s="29"/>
      <c r="W292" s="29"/>
      <c r="X292" s="29"/>
      <c r="Y292" s="32"/>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row>
    <row r="293" ht="12.75" customHeight="1">
      <c r="V293" s="29"/>
      <c r="W293" s="29"/>
      <c r="X293" s="29"/>
      <c r="Y293" s="32"/>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row>
    <row r="294" ht="12.75" customHeight="1">
      <c r="V294" s="29"/>
      <c r="W294" s="29"/>
      <c r="X294" s="29"/>
      <c r="Y294" s="32"/>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row>
    <row r="295" ht="12.75" customHeight="1">
      <c r="V295" s="29"/>
      <c r="W295" s="29"/>
      <c r="X295" s="29"/>
      <c r="Y295" s="32"/>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row>
    <row r="296" ht="12.75" customHeight="1">
      <c r="V296" s="29"/>
      <c r="W296" s="29"/>
      <c r="X296" s="29"/>
      <c r="Y296" s="32"/>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row>
    <row r="297" ht="12.75" customHeight="1">
      <c r="V297" s="29"/>
      <c r="W297" s="29"/>
      <c r="X297" s="29"/>
      <c r="Y297" s="32"/>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row>
    <row r="298" ht="12.75" customHeight="1">
      <c r="V298" s="29"/>
      <c r="W298" s="29"/>
      <c r="X298" s="29"/>
      <c r="Y298" s="32"/>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row>
    <row r="299" ht="12.75" customHeight="1">
      <c r="V299" s="29"/>
      <c r="W299" s="29"/>
      <c r="X299" s="29"/>
      <c r="Y299" s="32"/>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row>
    <row r="300" ht="12.75" customHeight="1">
      <c r="V300" s="29"/>
      <c r="W300" s="29"/>
      <c r="X300" s="29"/>
      <c r="Y300" s="32"/>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row>
    <row r="301" ht="12.75" customHeight="1">
      <c r="V301" s="29"/>
      <c r="W301" s="29"/>
      <c r="X301" s="29"/>
      <c r="Y301" s="32"/>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row>
    <row r="302" ht="12.75" customHeight="1">
      <c r="V302" s="29"/>
      <c r="W302" s="29"/>
      <c r="X302" s="29"/>
      <c r="Y302" s="32"/>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row>
    <row r="303" ht="12.75" customHeight="1">
      <c r="V303" s="29"/>
      <c r="W303" s="29"/>
      <c r="X303" s="29"/>
      <c r="Y303" s="32"/>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row>
    <row r="304" ht="12.75" customHeight="1">
      <c r="V304" s="29"/>
      <c r="W304" s="29"/>
      <c r="X304" s="29"/>
      <c r="Y304" s="32"/>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row>
    <row r="305" ht="12.75" customHeight="1">
      <c r="V305" s="29"/>
      <c r="W305" s="29"/>
      <c r="X305" s="29"/>
      <c r="Y305" s="32"/>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row>
    <row r="306" ht="12.75" customHeight="1">
      <c r="V306" s="29"/>
      <c r="W306" s="29"/>
      <c r="X306" s="29"/>
      <c r="Y306" s="32"/>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row>
    <row r="307" ht="12.75" customHeight="1">
      <c r="V307" s="29"/>
      <c r="W307" s="29"/>
      <c r="X307" s="29"/>
      <c r="Y307" s="32"/>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row>
    <row r="308" ht="12.75" customHeight="1">
      <c r="V308" s="29"/>
      <c r="W308" s="29"/>
      <c r="X308" s="29"/>
      <c r="Y308" s="32"/>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row>
    <row r="309" ht="12.75" customHeight="1">
      <c r="V309" s="29"/>
      <c r="W309" s="29"/>
      <c r="X309" s="29"/>
      <c r="Y309" s="32"/>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row>
    <row r="310" ht="12.75" customHeight="1">
      <c r="V310" s="29"/>
      <c r="W310" s="29"/>
      <c r="X310" s="29"/>
      <c r="Y310" s="32"/>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row>
    <row r="311" ht="12.75" customHeight="1">
      <c r="V311" s="29"/>
      <c r="W311" s="29"/>
      <c r="X311" s="29"/>
      <c r="Y311" s="32"/>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row>
    <row r="312" ht="12.75" customHeight="1">
      <c r="V312" s="29"/>
      <c r="W312" s="29"/>
      <c r="X312" s="29"/>
      <c r="Y312" s="32"/>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row>
    <row r="313" ht="12.75" customHeight="1">
      <c r="V313" s="29"/>
      <c r="W313" s="29"/>
      <c r="X313" s="29"/>
      <c r="Y313" s="32"/>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row>
    <row r="314" ht="12.75" customHeight="1">
      <c r="V314" s="29"/>
      <c r="W314" s="29"/>
      <c r="X314" s="29"/>
      <c r="Y314" s="32"/>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row>
    <row r="315" ht="12.75" customHeight="1">
      <c r="V315" s="29"/>
      <c r="W315" s="29"/>
      <c r="X315" s="29"/>
      <c r="Y315" s="32"/>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row>
    <row r="316" ht="12.75" customHeight="1">
      <c r="V316" s="29"/>
      <c r="W316" s="29"/>
      <c r="X316" s="29"/>
      <c r="Y316" s="32"/>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row>
    <row r="317" ht="12.75" customHeight="1">
      <c r="V317" s="29"/>
      <c r="W317" s="29"/>
      <c r="X317" s="29"/>
      <c r="Y317" s="32"/>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row>
    <row r="318" ht="12.75" customHeight="1">
      <c r="V318" s="29"/>
      <c r="W318" s="29"/>
      <c r="X318" s="29"/>
      <c r="Y318" s="32"/>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row>
    <row r="319" ht="12.75" customHeight="1">
      <c r="V319" s="29"/>
      <c r="W319" s="29"/>
      <c r="X319" s="29"/>
      <c r="Y319" s="32"/>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row>
    <row r="320" ht="12.75" customHeight="1">
      <c r="V320" s="29"/>
      <c r="W320" s="29"/>
      <c r="X320" s="29"/>
      <c r="Y320" s="32"/>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row>
    <row r="321" ht="12.75" customHeight="1">
      <c r="V321" s="29"/>
      <c r="W321" s="29"/>
      <c r="X321" s="29"/>
      <c r="Y321" s="32"/>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row>
    <row r="322" ht="12.75" customHeight="1">
      <c r="V322" s="29"/>
      <c r="W322" s="29"/>
      <c r="X322" s="29"/>
      <c r="Y322" s="32"/>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row>
    <row r="323" ht="12.75" customHeight="1">
      <c r="V323" s="29"/>
      <c r="W323" s="29"/>
      <c r="X323" s="29"/>
      <c r="Y323" s="32"/>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row>
    <row r="324" ht="12.75" customHeight="1">
      <c r="V324" s="29"/>
      <c r="W324" s="29"/>
      <c r="X324" s="29"/>
      <c r="Y324" s="32"/>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row>
    <row r="325" ht="12.75" customHeight="1">
      <c r="V325" s="29"/>
      <c r="W325" s="29"/>
      <c r="X325" s="29"/>
      <c r="Y325" s="32"/>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row>
    <row r="326" ht="12.75" customHeight="1">
      <c r="V326" s="29"/>
      <c r="W326" s="29"/>
      <c r="X326" s="29"/>
      <c r="Y326" s="32"/>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row>
    <row r="327" ht="12.75" customHeight="1">
      <c r="V327" s="29"/>
      <c r="W327" s="29"/>
      <c r="X327" s="29"/>
      <c r="Y327" s="32"/>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row>
    <row r="328" ht="12.75" customHeight="1">
      <c r="V328" s="29"/>
      <c r="W328" s="29"/>
      <c r="X328" s="29"/>
      <c r="Y328" s="32"/>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row>
    <row r="329" ht="12.75" customHeight="1">
      <c r="V329" s="29"/>
      <c r="W329" s="29"/>
      <c r="X329" s="29"/>
      <c r="Y329" s="32"/>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row>
    <row r="330" ht="12.75" customHeight="1">
      <c r="V330" s="29"/>
      <c r="W330" s="29"/>
      <c r="X330" s="29"/>
      <c r="Y330" s="32"/>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row>
    <row r="331" ht="12.75" customHeight="1">
      <c r="V331" s="29"/>
      <c r="W331" s="29"/>
      <c r="X331" s="29"/>
      <c r="Y331" s="32"/>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row>
    <row r="332" ht="12.75" customHeight="1">
      <c r="V332" s="29"/>
      <c r="W332" s="29"/>
      <c r="X332" s="29"/>
      <c r="Y332" s="32"/>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row>
    <row r="333" ht="12.75" customHeight="1">
      <c r="V333" s="29"/>
      <c r="W333" s="29"/>
      <c r="X333" s="29"/>
      <c r="Y333" s="32"/>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row>
    <row r="334" ht="12.75" customHeight="1">
      <c r="V334" s="29"/>
      <c r="W334" s="29"/>
      <c r="X334" s="29"/>
      <c r="Y334" s="32"/>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row>
    <row r="335" ht="12.75" customHeight="1">
      <c r="V335" s="29"/>
      <c r="W335" s="29"/>
      <c r="X335" s="29"/>
      <c r="Y335" s="32"/>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row>
    <row r="336" ht="12.75" customHeight="1">
      <c r="V336" s="29"/>
      <c r="W336" s="29"/>
      <c r="X336" s="29"/>
      <c r="Y336" s="32"/>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row>
    <row r="337" ht="12.75" customHeight="1">
      <c r="V337" s="29"/>
      <c r="W337" s="29"/>
      <c r="X337" s="29"/>
      <c r="Y337" s="32"/>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row>
    <row r="338" ht="12.75" customHeight="1">
      <c r="V338" s="29"/>
      <c r="W338" s="29"/>
      <c r="X338" s="29"/>
      <c r="Y338" s="32"/>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row>
    <row r="339" ht="12.75" customHeight="1">
      <c r="V339" s="29"/>
      <c r="W339" s="29"/>
      <c r="X339" s="29"/>
      <c r="Y339" s="32"/>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row>
    <row r="340" ht="12.75" customHeight="1">
      <c r="V340" s="29"/>
      <c r="W340" s="29"/>
      <c r="X340" s="29"/>
      <c r="Y340" s="32"/>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row>
    <row r="341" ht="12.75" customHeight="1">
      <c r="V341" s="29"/>
      <c r="W341" s="29"/>
      <c r="X341" s="29"/>
      <c r="Y341" s="32"/>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row>
    <row r="342" ht="12.75" customHeight="1">
      <c r="V342" s="29"/>
      <c r="W342" s="29"/>
      <c r="X342" s="29"/>
      <c r="Y342" s="32"/>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row>
    <row r="343" ht="12.75" customHeight="1">
      <c r="V343" s="29"/>
      <c r="W343" s="29"/>
      <c r="X343" s="29"/>
      <c r="Y343" s="32"/>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row>
    <row r="344" ht="12.75" customHeight="1">
      <c r="V344" s="29"/>
      <c r="W344" s="29"/>
      <c r="X344" s="29"/>
      <c r="Y344" s="32"/>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row>
    <row r="345" ht="12.75" customHeight="1">
      <c r="V345" s="29"/>
      <c r="W345" s="29"/>
      <c r="X345" s="29"/>
      <c r="Y345" s="32"/>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row>
    <row r="346" ht="12.75" customHeight="1">
      <c r="V346" s="29"/>
      <c r="W346" s="29"/>
      <c r="X346" s="29"/>
      <c r="Y346" s="32"/>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row>
    <row r="347" ht="12.75" customHeight="1">
      <c r="V347" s="29"/>
      <c r="W347" s="29"/>
      <c r="X347" s="29"/>
      <c r="Y347" s="32"/>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row>
    <row r="348" ht="12.75" customHeight="1">
      <c r="V348" s="29"/>
      <c r="W348" s="29"/>
      <c r="X348" s="29"/>
      <c r="Y348" s="32"/>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row>
    <row r="349" ht="12.75" customHeight="1">
      <c r="V349" s="29"/>
      <c r="W349" s="29"/>
      <c r="X349" s="29"/>
      <c r="Y349" s="32"/>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row>
    <row r="350" ht="12.75" customHeight="1">
      <c r="V350" s="29"/>
      <c r="W350" s="29"/>
      <c r="X350" s="29"/>
      <c r="Y350" s="32"/>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row>
    <row r="351" ht="12.75" customHeight="1">
      <c r="V351" s="29"/>
      <c r="W351" s="29"/>
      <c r="X351" s="29"/>
      <c r="Y351" s="32"/>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row>
    <row r="352" ht="12.75" customHeight="1">
      <c r="V352" s="29"/>
      <c r="W352" s="29"/>
      <c r="X352" s="29"/>
      <c r="Y352" s="32"/>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row>
    <row r="353" ht="12.75" customHeight="1">
      <c r="V353" s="29"/>
      <c r="W353" s="29"/>
      <c r="X353" s="29"/>
      <c r="Y353" s="32"/>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row>
    <row r="354" ht="12.75" customHeight="1">
      <c r="V354" s="29"/>
      <c r="W354" s="29"/>
      <c r="X354" s="29"/>
      <c r="Y354" s="32"/>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row>
    <row r="355" ht="12.75" customHeight="1">
      <c r="V355" s="29"/>
      <c r="W355" s="29"/>
      <c r="X355" s="29"/>
      <c r="Y355" s="32"/>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row>
    <row r="356" ht="12.75" customHeight="1">
      <c r="V356" s="29"/>
      <c r="W356" s="29"/>
      <c r="X356" s="29"/>
      <c r="Y356" s="32"/>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row>
    <row r="357" ht="12.75" customHeight="1">
      <c r="V357" s="29"/>
      <c r="W357" s="29"/>
      <c r="X357" s="29"/>
      <c r="Y357" s="32"/>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row>
    <row r="358" ht="12.75" customHeight="1">
      <c r="V358" s="29"/>
      <c r="W358" s="29"/>
      <c r="X358" s="29"/>
      <c r="Y358" s="32"/>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row>
    <row r="359" ht="12.75" customHeight="1">
      <c r="V359" s="29"/>
      <c r="W359" s="29"/>
      <c r="X359" s="29"/>
      <c r="Y359" s="32"/>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row>
    <row r="360" ht="12.75" customHeight="1">
      <c r="V360" s="29"/>
      <c r="W360" s="29"/>
      <c r="X360" s="29"/>
      <c r="Y360" s="32"/>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row>
    <row r="361" ht="12.75" customHeight="1">
      <c r="V361" s="29"/>
      <c r="W361" s="29"/>
      <c r="X361" s="29"/>
      <c r="Y361" s="32"/>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row>
    <row r="362" ht="12.75" customHeight="1">
      <c r="V362" s="29"/>
      <c r="W362" s="29"/>
      <c r="X362" s="29"/>
      <c r="Y362" s="32"/>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row>
    <row r="363" ht="12.75" customHeight="1">
      <c r="V363" s="29"/>
      <c r="W363" s="29"/>
      <c r="X363" s="29"/>
      <c r="Y363" s="32"/>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row>
    <row r="364" ht="12.75" customHeight="1">
      <c r="V364" s="29"/>
      <c r="W364" s="29"/>
      <c r="X364" s="29"/>
      <c r="Y364" s="32"/>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row>
    <row r="365" ht="12.75" customHeight="1">
      <c r="V365" s="29"/>
      <c r="W365" s="29"/>
      <c r="X365" s="29"/>
      <c r="Y365" s="32"/>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row>
    <row r="366" ht="12.75" customHeight="1">
      <c r="V366" s="29"/>
      <c r="W366" s="29"/>
      <c r="X366" s="29"/>
      <c r="Y366" s="32"/>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row>
    <row r="367" ht="12.75" customHeight="1">
      <c r="V367" s="29"/>
      <c r="W367" s="29"/>
      <c r="X367" s="29"/>
      <c r="Y367" s="32"/>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row>
    <row r="368" ht="12.75" customHeight="1">
      <c r="V368" s="29"/>
      <c r="W368" s="29"/>
      <c r="X368" s="29"/>
      <c r="Y368" s="32"/>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row>
    <row r="369" ht="12.75" customHeight="1">
      <c r="V369" s="29"/>
      <c r="W369" s="29"/>
      <c r="X369" s="29"/>
      <c r="Y369" s="32"/>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row>
    <row r="370" ht="12.75" customHeight="1">
      <c r="V370" s="29"/>
      <c r="W370" s="29"/>
      <c r="X370" s="29"/>
      <c r="Y370" s="32"/>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row>
    <row r="371" ht="12.75" customHeight="1">
      <c r="V371" s="29"/>
      <c r="W371" s="29"/>
      <c r="X371" s="29"/>
      <c r="Y371" s="32"/>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row>
    <row r="372" ht="12.75" customHeight="1">
      <c r="V372" s="29"/>
      <c r="W372" s="29"/>
      <c r="X372" s="29"/>
      <c r="Y372" s="32"/>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row>
    <row r="373" ht="12.75" customHeight="1">
      <c r="V373" s="29"/>
      <c r="W373" s="29"/>
      <c r="X373" s="29"/>
      <c r="Y373" s="32"/>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row>
    <row r="374" ht="12.75" customHeight="1">
      <c r="V374" s="29"/>
      <c r="W374" s="29"/>
      <c r="X374" s="29"/>
      <c r="Y374" s="32"/>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row>
    <row r="375" ht="12.75" customHeight="1">
      <c r="V375" s="29"/>
      <c r="W375" s="29"/>
      <c r="X375" s="29"/>
      <c r="Y375" s="32"/>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row>
    <row r="376" ht="12.75" customHeight="1">
      <c r="V376" s="29"/>
      <c r="W376" s="29"/>
      <c r="X376" s="29"/>
      <c r="Y376" s="32"/>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row>
    <row r="377" ht="12.75" customHeight="1">
      <c r="V377" s="29"/>
      <c r="W377" s="29"/>
      <c r="X377" s="29"/>
      <c r="Y377" s="32"/>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row>
    <row r="378" ht="12.75" customHeight="1">
      <c r="V378" s="29"/>
      <c r="W378" s="29"/>
      <c r="X378" s="29"/>
      <c r="Y378" s="32"/>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row>
    <row r="379" ht="12.75" customHeight="1">
      <c r="V379" s="29"/>
      <c r="W379" s="29"/>
      <c r="X379" s="29"/>
      <c r="Y379" s="32"/>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row>
    <row r="380" ht="12.75" customHeight="1">
      <c r="V380" s="29"/>
      <c r="W380" s="29"/>
      <c r="X380" s="29"/>
      <c r="Y380" s="32"/>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row>
    <row r="381" ht="12.75" customHeight="1">
      <c r="V381" s="29"/>
      <c r="W381" s="29"/>
      <c r="X381" s="29"/>
      <c r="Y381" s="32"/>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row>
    <row r="382" ht="12.75" customHeight="1">
      <c r="V382" s="29"/>
      <c r="W382" s="29"/>
      <c r="X382" s="29"/>
      <c r="Y382" s="32"/>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row>
    <row r="383" ht="12.75" customHeight="1">
      <c r="V383" s="29"/>
      <c r="W383" s="29"/>
      <c r="X383" s="29"/>
      <c r="Y383" s="32"/>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row>
    <row r="384" ht="12.75" customHeight="1">
      <c r="V384" s="29"/>
      <c r="W384" s="29"/>
      <c r="X384" s="29"/>
      <c r="Y384" s="32"/>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row>
    <row r="385" ht="12.75" customHeight="1">
      <c r="V385" s="29"/>
      <c r="W385" s="29"/>
      <c r="X385" s="29"/>
      <c r="Y385" s="32"/>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row>
    <row r="386" ht="12.75" customHeight="1">
      <c r="V386" s="29"/>
      <c r="W386" s="29"/>
      <c r="X386" s="29"/>
      <c r="Y386" s="32"/>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row>
    <row r="387" ht="12.75" customHeight="1">
      <c r="V387" s="29"/>
      <c r="W387" s="29"/>
      <c r="X387" s="29"/>
      <c r="Y387" s="32"/>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row>
    <row r="388" ht="12.75" customHeight="1">
      <c r="V388" s="29"/>
      <c r="W388" s="29"/>
      <c r="X388" s="29"/>
      <c r="Y388" s="32"/>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row>
    <row r="389" ht="12.75" customHeight="1">
      <c r="V389" s="29"/>
      <c r="W389" s="29"/>
      <c r="X389" s="29"/>
      <c r="Y389" s="32"/>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row>
    <row r="390" ht="12.75" customHeight="1">
      <c r="V390" s="29"/>
      <c r="W390" s="29"/>
      <c r="X390" s="29"/>
      <c r="Y390" s="32"/>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row>
    <row r="391" ht="12.75" customHeight="1">
      <c r="V391" s="29"/>
      <c r="W391" s="29"/>
      <c r="X391" s="29"/>
      <c r="Y391" s="32"/>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row>
    <row r="392" ht="12.75" customHeight="1">
      <c r="V392" s="29"/>
      <c r="W392" s="29"/>
      <c r="X392" s="29"/>
      <c r="Y392" s="32"/>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row>
    <row r="393" ht="12.75" customHeight="1">
      <c r="V393" s="29"/>
      <c r="W393" s="29"/>
      <c r="X393" s="29"/>
      <c r="Y393" s="32"/>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row>
    <row r="394" ht="12.75" customHeight="1">
      <c r="V394" s="29"/>
      <c r="W394" s="29"/>
      <c r="X394" s="29"/>
      <c r="Y394" s="32"/>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row>
    <row r="395" ht="12.75" customHeight="1">
      <c r="V395" s="29"/>
      <c r="W395" s="29"/>
      <c r="X395" s="29"/>
      <c r="Y395" s="32"/>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row>
    <row r="396" ht="12.75" customHeight="1">
      <c r="V396" s="29"/>
      <c r="W396" s="29"/>
      <c r="X396" s="29"/>
      <c r="Y396" s="32"/>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row>
    <row r="397" ht="12.75" customHeight="1">
      <c r="V397" s="29"/>
      <c r="W397" s="29"/>
      <c r="X397" s="29"/>
      <c r="Y397" s="32"/>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row>
    <row r="398" ht="12.75" customHeight="1">
      <c r="V398" s="29"/>
      <c r="W398" s="29"/>
      <c r="X398" s="29"/>
      <c r="Y398" s="32"/>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row>
    <row r="399" ht="12.75" customHeight="1">
      <c r="V399" s="29"/>
      <c r="W399" s="29"/>
      <c r="X399" s="29"/>
      <c r="Y399" s="32"/>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row>
    <row r="400" ht="12.75" customHeight="1">
      <c r="V400" s="29"/>
      <c r="W400" s="29"/>
      <c r="X400" s="29"/>
      <c r="Y400" s="32"/>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row>
    <row r="401" ht="12.75" customHeight="1">
      <c r="V401" s="29"/>
      <c r="W401" s="29"/>
      <c r="X401" s="29"/>
      <c r="Y401" s="32"/>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row>
    <row r="402" ht="12.75" customHeight="1">
      <c r="V402" s="29"/>
      <c r="W402" s="29"/>
      <c r="X402" s="29"/>
      <c r="Y402" s="32"/>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row>
    <row r="403" ht="12.75" customHeight="1">
      <c r="V403" s="29"/>
      <c r="W403" s="29"/>
      <c r="X403" s="29"/>
      <c r="Y403" s="32"/>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row>
    <row r="404" ht="12.75" customHeight="1">
      <c r="V404" s="29"/>
      <c r="W404" s="29"/>
      <c r="X404" s="29"/>
      <c r="Y404" s="32"/>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row>
    <row r="405" ht="12.75" customHeight="1">
      <c r="V405" s="29"/>
      <c r="W405" s="29"/>
      <c r="X405" s="29"/>
      <c r="Y405" s="32"/>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row>
    <row r="406" ht="12.75" customHeight="1">
      <c r="V406" s="29"/>
      <c r="W406" s="29"/>
      <c r="X406" s="29"/>
      <c r="Y406" s="32"/>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row>
    <row r="407" ht="12.75" customHeight="1">
      <c r="V407" s="29"/>
      <c r="W407" s="29"/>
      <c r="X407" s="29"/>
      <c r="Y407" s="32"/>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row>
    <row r="408" ht="12.75" customHeight="1">
      <c r="V408" s="29"/>
      <c r="W408" s="29"/>
      <c r="X408" s="29"/>
      <c r="Y408" s="32"/>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row>
    <row r="409" ht="12.75" customHeight="1">
      <c r="V409" s="29"/>
      <c r="W409" s="29"/>
      <c r="X409" s="29"/>
      <c r="Y409" s="32"/>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row>
    <row r="410" ht="12.75" customHeight="1">
      <c r="V410" s="29"/>
      <c r="W410" s="29"/>
      <c r="X410" s="29"/>
      <c r="Y410" s="32"/>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row>
    <row r="411" ht="12.75" customHeight="1">
      <c r="V411" s="29"/>
      <c r="W411" s="29"/>
      <c r="X411" s="29"/>
      <c r="Y411" s="32"/>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row>
    <row r="412" ht="12.75" customHeight="1">
      <c r="V412" s="29"/>
      <c r="W412" s="29"/>
      <c r="X412" s="29"/>
      <c r="Y412" s="32"/>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row>
    <row r="413" ht="12.75" customHeight="1">
      <c r="V413" s="29"/>
      <c r="W413" s="29"/>
      <c r="X413" s="29"/>
      <c r="Y413" s="32"/>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row>
    <row r="414" ht="12.75" customHeight="1">
      <c r="V414" s="29"/>
      <c r="W414" s="29"/>
      <c r="X414" s="29"/>
      <c r="Y414" s="32"/>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row>
    <row r="415" ht="12.75" customHeight="1">
      <c r="V415" s="29"/>
      <c r="W415" s="29"/>
      <c r="X415" s="29"/>
      <c r="Y415" s="32"/>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row>
    <row r="416" ht="12.75" customHeight="1">
      <c r="V416" s="29"/>
      <c r="W416" s="29"/>
      <c r="X416" s="29"/>
      <c r="Y416" s="32"/>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row>
    <row r="417" ht="12.75" customHeight="1">
      <c r="V417" s="29"/>
      <c r="W417" s="29"/>
      <c r="X417" s="29"/>
      <c r="Y417" s="32"/>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row>
    <row r="418" ht="12.75" customHeight="1">
      <c r="V418" s="29"/>
      <c r="W418" s="29"/>
      <c r="X418" s="29"/>
      <c r="Y418" s="32"/>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row>
    <row r="419" ht="12.75" customHeight="1">
      <c r="V419" s="29"/>
      <c r="W419" s="29"/>
      <c r="X419" s="29"/>
      <c r="Y419" s="32"/>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row>
    <row r="420" ht="12.75" customHeight="1">
      <c r="V420" s="29"/>
      <c r="W420" s="29"/>
      <c r="X420" s="29"/>
      <c r="Y420" s="32"/>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row>
    <row r="421" ht="12.75" customHeight="1">
      <c r="V421" s="29"/>
      <c r="W421" s="29"/>
      <c r="X421" s="29"/>
      <c r="Y421" s="32"/>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row>
    <row r="422" ht="12.75" customHeight="1">
      <c r="V422" s="29"/>
      <c r="W422" s="29"/>
      <c r="X422" s="29"/>
      <c r="Y422" s="32"/>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row>
    <row r="423" ht="12.75" customHeight="1">
      <c r="V423" s="29"/>
      <c r="W423" s="29"/>
      <c r="X423" s="29"/>
      <c r="Y423" s="32"/>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row>
    <row r="424" ht="12.75" customHeight="1">
      <c r="V424" s="29"/>
      <c r="W424" s="29"/>
      <c r="X424" s="29"/>
      <c r="Y424" s="32"/>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row>
    <row r="425" ht="12.75" customHeight="1">
      <c r="V425" s="29"/>
      <c r="W425" s="29"/>
      <c r="X425" s="29"/>
      <c r="Y425" s="32"/>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row>
    <row r="426" ht="12.75" customHeight="1">
      <c r="V426" s="29"/>
      <c r="W426" s="29"/>
      <c r="X426" s="29"/>
      <c r="Y426" s="32"/>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row>
    <row r="427" ht="12.75" customHeight="1">
      <c r="V427" s="29"/>
      <c r="W427" s="29"/>
      <c r="X427" s="29"/>
      <c r="Y427" s="32"/>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row>
    <row r="428" ht="12.75" customHeight="1">
      <c r="V428" s="29"/>
      <c r="W428" s="29"/>
      <c r="X428" s="29"/>
      <c r="Y428" s="32"/>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row>
    <row r="429" ht="12.75" customHeight="1">
      <c r="V429" s="29"/>
      <c r="W429" s="29"/>
      <c r="X429" s="29"/>
      <c r="Y429" s="32"/>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row>
    <row r="430" ht="12.75" customHeight="1">
      <c r="V430" s="29"/>
      <c r="W430" s="29"/>
      <c r="X430" s="29"/>
      <c r="Y430" s="32"/>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row>
    <row r="431" ht="12.75" customHeight="1">
      <c r="V431" s="29"/>
      <c r="W431" s="29"/>
      <c r="X431" s="29"/>
      <c r="Y431" s="32"/>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row>
    <row r="432" ht="12.75" customHeight="1">
      <c r="V432" s="29"/>
      <c r="W432" s="29"/>
      <c r="X432" s="29"/>
      <c r="Y432" s="32"/>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row>
    <row r="433" ht="12.75" customHeight="1">
      <c r="V433" s="29"/>
      <c r="W433" s="29"/>
      <c r="X433" s="29"/>
      <c r="Y433" s="32"/>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row>
    <row r="434" ht="12.75" customHeight="1">
      <c r="V434" s="29"/>
      <c r="W434" s="29"/>
      <c r="X434" s="29"/>
      <c r="Y434" s="32"/>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row>
    <row r="435" ht="12.75" customHeight="1">
      <c r="V435" s="29"/>
      <c r="W435" s="29"/>
      <c r="X435" s="29"/>
      <c r="Y435" s="32"/>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row>
    <row r="436" ht="12.75" customHeight="1">
      <c r="V436" s="29"/>
      <c r="W436" s="29"/>
      <c r="X436" s="29"/>
      <c r="Y436" s="32"/>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row>
    <row r="437" ht="12.75" customHeight="1">
      <c r="V437" s="29"/>
      <c r="W437" s="29"/>
      <c r="X437" s="29"/>
      <c r="Y437" s="32"/>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row>
    <row r="438" ht="12.75" customHeight="1">
      <c r="V438" s="29"/>
      <c r="W438" s="29"/>
      <c r="X438" s="29"/>
      <c r="Y438" s="32"/>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row>
    <row r="439" ht="12.75" customHeight="1">
      <c r="V439" s="29"/>
      <c r="W439" s="29"/>
      <c r="X439" s="29"/>
      <c r="Y439" s="32"/>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row>
    <row r="440" ht="12.75" customHeight="1">
      <c r="V440" s="29"/>
      <c r="W440" s="29"/>
      <c r="X440" s="29"/>
      <c r="Y440" s="32"/>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row>
    <row r="441" ht="12.75" customHeight="1">
      <c r="V441" s="29"/>
      <c r="W441" s="29"/>
      <c r="X441" s="29"/>
      <c r="Y441" s="32"/>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row>
    <row r="442" ht="12.75" customHeight="1">
      <c r="V442" s="29"/>
      <c r="W442" s="29"/>
      <c r="X442" s="29"/>
      <c r="Y442" s="32"/>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row>
    <row r="443" ht="12.75" customHeight="1">
      <c r="V443" s="29"/>
      <c r="W443" s="29"/>
      <c r="X443" s="29"/>
      <c r="Y443" s="32"/>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row>
    <row r="444" ht="12.75" customHeight="1">
      <c r="V444" s="29"/>
      <c r="W444" s="29"/>
      <c r="X444" s="29"/>
      <c r="Y444" s="32"/>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row>
    <row r="445" ht="12.75" customHeight="1">
      <c r="V445" s="29"/>
      <c r="W445" s="29"/>
      <c r="X445" s="29"/>
      <c r="Y445" s="32"/>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row>
    <row r="446" ht="12.75" customHeight="1">
      <c r="V446" s="29"/>
      <c r="W446" s="29"/>
      <c r="X446" s="29"/>
      <c r="Y446" s="32"/>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row>
    <row r="447" ht="12.75" customHeight="1">
      <c r="V447" s="29"/>
      <c r="W447" s="29"/>
      <c r="X447" s="29"/>
      <c r="Y447" s="32"/>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row>
    <row r="448" ht="12.75" customHeight="1">
      <c r="V448" s="29"/>
      <c r="W448" s="29"/>
      <c r="X448" s="29"/>
      <c r="Y448" s="32"/>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row>
    <row r="449" ht="12.75" customHeight="1">
      <c r="V449" s="29"/>
      <c r="W449" s="29"/>
      <c r="X449" s="29"/>
      <c r="Y449" s="32"/>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row>
    <row r="450" ht="12.75" customHeight="1">
      <c r="V450" s="29"/>
      <c r="W450" s="29"/>
      <c r="X450" s="29"/>
      <c r="Y450" s="32"/>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row>
    <row r="451" ht="12.75" customHeight="1">
      <c r="V451" s="29"/>
      <c r="W451" s="29"/>
      <c r="X451" s="29"/>
      <c r="Y451" s="32"/>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row>
    <row r="452" ht="12.75" customHeight="1">
      <c r="V452" s="29"/>
      <c r="W452" s="29"/>
      <c r="X452" s="29"/>
      <c r="Y452" s="32"/>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row>
    <row r="453" ht="12.75" customHeight="1">
      <c r="V453" s="29"/>
      <c r="W453" s="29"/>
      <c r="X453" s="29"/>
      <c r="Y453" s="32"/>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row>
    <row r="454" ht="12.75" customHeight="1">
      <c r="V454" s="29"/>
      <c r="W454" s="29"/>
      <c r="X454" s="29"/>
      <c r="Y454" s="32"/>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row>
    <row r="455" ht="12.75" customHeight="1">
      <c r="V455" s="29"/>
      <c r="W455" s="29"/>
      <c r="X455" s="29"/>
      <c r="Y455" s="32"/>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row>
    <row r="456" ht="12.75" customHeight="1">
      <c r="V456" s="29"/>
      <c r="W456" s="29"/>
      <c r="X456" s="29"/>
      <c r="Y456" s="32"/>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row>
    <row r="457" ht="12.75" customHeight="1">
      <c r="V457" s="29"/>
      <c r="W457" s="29"/>
      <c r="X457" s="29"/>
      <c r="Y457" s="32"/>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row>
    <row r="458" ht="12.75" customHeight="1">
      <c r="V458" s="29"/>
      <c r="W458" s="29"/>
      <c r="X458" s="29"/>
      <c r="Y458" s="32"/>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row>
    <row r="459" ht="12.75" customHeight="1">
      <c r="V459" s="29"/>
      <c r="W459" s="29"/>
      <c r="X459" s="29"/>
      <c r="Y459" s="32"/>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row>
    <row r="460" ht="12.75" customHeight="1">
      <c r="V460" s="29"/>
      <c r="W460" s="29"/>
      <c r="X460" s="29"/>
      <c r="Y460" s="32"/>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row>
    <row r="461" ht="12.75" customHeight="1">
      <c r="V461" s="29"/>
      <c r="W461" s="29"/>
      <c r="X461" s="29"/>
      <c r="Y461" s="32"/>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row>
    <row r="462" ht="12.75" customHeight="1">
      <c r="V462" s="29"/>
      <c r="W462" s="29"/>
      <c r="X462" s="29"/>
      <c r="Y462" s="32"/>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row>
    <row r="463" ht="12.75" customHeight="1">
      <c r="V463" s="29"/>
      <c r="W463" s="29"/>
      <c r="X463" s="29"/>
      <c r="Y463" s="32"/>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row>
    <row r="464" ht="12.75" customHeight="1">
      <c r="V464" s="29"/>
      <c r="W464" s="29"/>
      <c r="X464" s="29"/>
      <c r="Y464" s="32"/>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row>
    <row r="465" ht="12.75" customHeight="1">
      <c r="V465" s="29"/>
      <c r="W465" s="29"/>
      <c r="X465" s="29"/>
      <c r="Y465" s="32"/>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row>
    <row r="466" ht="12.75" customHeight="1">
      <c r="V466" s="29"/>
      <c r="W466" s="29"/>
      <c r="X466" s="29"/>
      <c r="Y466" s="32"/>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row>
    <row r="467" ht="12.75" customHeight="1">
      <c r="V467" s="29"/>
      <c r="W467" s="29"/>
      <c r="X467" s="29"/>
      <c r="Y467" s="32"/>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row>
    <row r="468" ht="12.75" customHeight="1">
      <c r="V468" s="29"/>
      <c r="W468" s="29"/>
      <c r="X468" s="29"/>
      <c r="Y468" s="32"/>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row>
    <row r="469" ht="12.75" customHeight="1">
      <c r="V469" s="29"/>
      <c r="W469" s="29"/>
      <c r="X469" s="29"/>
      <c r="Y469" s="32"/>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row>
    <row r="470" ht="12.75" customHeight="1">
      <c r="V470" s="29"/>
      <c r="W470" s="29"/>
      <c r="X470" s="29"/>
      <c r="Y470" s="32"/>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row>
    <row r="471" ht="12.75" customHeight="1">
      <c r="V471" s="29"/>
      <c r="W471" s="29"/>
      <c r="X471" s="29"/>
      <c r="Y471" s="32"/>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row>
    <row r="472" ht="12.75" customHeight="1">
      <c r="V472" s="29"/>
      <c r="W472" s="29"/>
      <c r="X472" s="29"/>
      <c r="Y472" s="32"/>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row>
    <row r="473" ht="12.75" customHeight="1">
      <c r="V473" s="29"/>
      <c r="W473" s="29"/>
      <c r="X473" s="29"/>
      <c r="Y473" s="32"/>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row>
    <row r="474" ht="12.75" customHeight="1">
      <c r="V474" s="29"/>
      <c r="W474" s="29"/>
      <c r="X474" s="29"/>
      <c r="Y474" s="32"/>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row>
    <row r="475" ht="12.75" customHeight="1">
      <c r="V475" s="29"/>
      <c r="W475" s="29"/>
      <c r="X475" s="29"/>
      <c r="Y475" s="32"/>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row>
    <row r="476" ht="12.75" customHeight="1">
      <c r="V476" s="29"/>
      <c r="W476" s="29"/>
      <c r="X476" s="29"/>
      <c r="Y476" s="32"/>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row>
    <row r="477" ht="12.75" customHeight="1">
      <c r="V477" s="29"/>
      <c r="W477" s="29"/>
      <c r="X477" s="29"/>
      <c r="Y477" s="32"/>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row>
    <row r="478" ht="12.75" customHeight="1">
      <c r="V478" s="29"/>
      <c r="W478" s="29"/>
      <c r="X478" s="29"/>
      <c r="Y478" s="32"/>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row>
    <row r="479" ht="12.75" customHeight="1">
      <c r="V479" s="29"/>
      <c r="W479" s="29"/>
      <c r="X479" s="29"/>
      <c r="Y479" s="32"/>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row>
    <row r="480" ht="12.75" customHeight="1">
      <c r="V480" s="29"/>
      <c r="W480" s="29"/>
      <c r="X480" s="29"/>
      <c r="Y480" s="32"/>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row>
    <row r="481" ht="12.75" customHeight="1">
      <c r="V481" s="29"/>
      <c r="W481" s="29"/>
      <c r="X481" s="29"/>
      <c r="Y481" s="32"/>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row>
    <row r="482" ht="12.75" customHeight="1">
      <c r="V482" s="29"/>
      <c r="W482" s="29"/>
      <c r="X482" s="29"/>
      <c r="Y482" s="32"/>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row>
    <row r="483" ht="12.75" customHeight="1">
      <c r="V483" s="29"/>
      <c r="W483" s="29"/>
      <c r="X483" s="29"/>
      <c r="Y483" s="32"/>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row>
    <row r="484" ht="12.75" customHeight="1">
      <c r="V484" s="29"/>
      <c r="W484" s="29"/>
      <c r="X484" s="29"/>
      <c r="Y484" s="32"/>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row>
    <row r="485" ht="12.75" customHeight="1">
      <c r="V485" s="29"/>
      <c r="W485" s="29"/>
      <c r="X485" s="29"/>
      <c r="Y485" s="32"/>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row>
    <row r="486" ht="12.75" customHeight="1">
      <c r="V486" s="29"/>
      <c r="W486" s="29"/>
      <c r="X486" s="29"/>
      <c r="Y486" s="32"/>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row>
    <row r="487" ht="12.75" customHeight="1">
      <c r="V487" s="29"/>
      <c r="W487" s="29"/>
      <c r="X487" s="29"/>
      <c r="Y487" s="32"/>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row>
    <row r="488" ht="12.75" customHeight="1">
      <c r="V488" s="29"/>
      <c r="W488" s="29"/>
      <c r="X488" s="29"/>
      <c r="Y488" s="32"/>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row>
    <row r="489" ht="12.75" customHeight="1">
      <c r="V489" s="29"/>
      <c r="W489" s="29"/>
      <c r="X489" s="29"/>
      <c r="Y489" s="32"/>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row>
    <row r="490" ht="12.75" customHeight="1">
      <c r="V490" s="29"/>
      <c r="W490" s="29"/>
      <c r="X490" s="29"/>
      <c r="Y490" s="32"/>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row>
    <row r="491" ht="12.75" customHeight="1">
      <c r="V491" s="29"/>
      <c r="W491" s="29"/>
      <c r="X491" s="29"/>
      <c r="Y491" s="32"/>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row>
    <row r="492" ht="12.75" customHeight="1">
      <c r="V492" s="29"/>
      <c r="W492" s="29"/>
      <c r="X492" s="29"/>
      <c r="Y492" s="32"/>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row>
    <row r="493" ht="12.75" customHeight="1">
      <c r="V493" s="29"/>
      <c r="W493" s="29"/>
      <c r="X493" s="29"/>
      <c r="Y493" s="32"/>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row>
    <row r="494" ht="12.75" customHeight="1">
      <c r="V494" s="29"/>
      <c r="W494" s="29"/>
      <c r="X494" s="29"/>
      <c r="Y494" s="32"/>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row>
    <row r="495" ht="12.75" customHeight="1">
      <c r="V495" s="29"/>
      <c r="W495" s="29"/>
      <c r="X495" s="29"/>
      <c r="Y495" s="32"/>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row>
    <row r="496" ht="12.75" customHeight="1">
      <c r="V496" s="29"/>
      <c r="W496" s="29"/>
      <c r="X496" s="29"/>
      <c r="Y496" s="32"/>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row>
    <row r="497" ht="12.75" customHeight="1">
      <c r="V497" s="29"/>
      <c r="W497" s="29"/>
      <c r="X497" s="29"/>
      <c r="Y497" s="32"/>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row>
    <row r="498" ht="12.75" customHeight="1">
      <c r="V498" s="29"/>
      <c r="W498" s="29"/>
      <c r="X498" s="29"/>
      <c r="Y498" s="32"/>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row>
    <row r="499" ht="12.75" customHeight="1">
      <c r="V499" s="29"/>
      <c r="W499" s="29"/>
      <c r="X499" s="29"/>
      <c r="Y499" s="32"/>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row>
    <row r="500" ht="12.75" customHeight="1">
      <c r="V500" s="29"/>
      <c r="W500" s="29"/>
      <c r="X500" s="29"/>
      <c r="Y500" s="32"/>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row>
    <row r="501" ht="12.75" customHeight="1">
      <c r="V501" s="29"/>
      <c r="W501" s="29"/>
      <c r="X501" s="29"/>
      <c r="Y501" s="32"/>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row>
    <row r="502" ht="12.75" customHeight="1">
      <c r="V502" s="29"/>
      <c r="W502" s="29"/>
      <c r="X502" s="29"/>
      <c r="Y502" s="32"/>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row>
    <row r="503" ht="12.75" customHeight="1">
      <c r="V503" s="29"/>
      <c r="W503" s="29"/>
      <c r="X503" s="29"/>
      <c r="Y503" s="32"/>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row>
    <row r="504" ht="12.75" customHeight="1">
      <c r="V504" s="29"/>
      <c r="W504" s="29"/>
      <c r="X504" s="29"/>
      <c r="Y504" s="32"/>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row>
    <row r="505" ht="12.75" customHeight="1">
      <c r="V505" s="29"/>
      <c r="W505" s="29"/>
      <c r="X505" s="29"/>
      <c r="Y505" s="32"/>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row>
    <row r="506" ht="12.75" customHeight="1">
      <c r="V506" s="29"/>
      <c r="W506" s="29"/>
      <c r="X506" s="29"/>
      <c r="Y506" s="32"/>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row>
    <row r="507" ht="12.75" customHeight="1">
      <c r="V507" s="29"/>
      <c r="W507" s="29"/>
      <c r="X507" s="29"/>
      <c r="Y507" s="32"/>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row>
    <row r="508" ht="12.75" customHeight="1">
      <c r="V508" s="29"/>
      <c r="W508" s="29"/>
      <c r="X508" s="29"/>
      <c r="Y508" s="32"/>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row>
    <row r="509" ht="12.75" customHeight="1">
      <c r="V509" s="29"/>
      <c r="W509" s="29"/>
      <c r="X509" s="29"/>
      <c r="Y509" s="32"/>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row>
    <row r="510" ht="12.75" customHeight="1">
      <c r="V510" s="29"/>
      <c r="W510" s="29"/>
      <c r="X510" s="29"/>
      <c r="Y510" s="32"/>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row>
    <row r="511" ht="12.75" customHeight="1">
      <c r="V511" s="29"/>
      <c r="W511" s="29"/>
      <c r="X511" s="29"/>
      <c r="Y511" s="32"/>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row>
    <row r="512" ht="12.75" customHeight="1">
      <c r="V512" s="29"/>
      <c r="W512" s="29"/>
      <c r="X512" s="29"/>
      <c r="Y512" s="32"/>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row>
    <row r="513" ht="12.75" customHeight="1">
      <c r="V513" s="29"/>
      <c r="W513" s="29"/>
      <c r="X513" s="29"/>
      <c r="Y513" s="32"/>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row>
    <row r="514" ht="12.75" customHeight="1">
      <c r="V514" s="29"/>
      <c r="W514" s="29"/>
      <c r="X514" s="29"/>
      <c r="Y514" s="32"/>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row>
    <row r="515" ht="12.75" customHeight="1">
      <c r="V515" s="29"/>
      <c r="W515" s="29"/>
      <c r="X515" s="29"/>
      <c r="Y515" s="32"/>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row>
    <row r="516" ht="12.75" customHeight="1">
      <c r="V516" s="29"/>
      <c r="W516" s="29"/>
      <c r="X516" s="29"/>
      <c r="Y516" s="32"/>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row>
    <row r="517" ht="12.75" customHeight="1">
      <c r="V517" s="29"/>
      <c r="W517" s="29"/>
      <c r="X517" s="29"/>
      <c r="Y517" s="32"/>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row>
    <row r="518" ht="12.75" customHeight="1">
      <c r="V518" s="29"/>
      <c r="W518" s="29"/>
      <c r="X518" s="29"/>
      <c r="Y518" s="32"/>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row>
    <row r="519" ht="12.75" customHeight="1">
      <c r="V519" s="29"/>
      <c r="W519" s="29"/>
      <c r="X519" s="29"/>
      <c r="Y519" s="32"/>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row>
    <row r="520" ht="12.75" customHeight="1">
      <c r="V520" s="29"/>
      <c r="W520" s="29"/>
      <c r="X520" s="29"/>
      <c r="Y520" s="32"/>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row>
    <row r="521" ht="12.75" customHeight="1">
      <c r="V521" s="29"/>
      <c r="W521" s="29"/>
      <c r="X521" s="29"/>
      <c r="Y521" s="32"/>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row>
    <row r="522" ht="12.75" customHeight="1">
      <c r="V522" s="29"/>
      <c r="W522" s="29"/>
      <c r="X522" s="29"/>
      <c r="Y522" s="32"/>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row>
    <row r="523" ht="12.75" customHeight="1">
      <c r="V523" s="29"/>
      <c r="W523" s="29"/>
      <c r="X523" s="29"/>
      <c r="Y523" s="32"/>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row>
    <row r="524" ht="12.75" customHeight="1">
      <c r="V524" s="29"/>
      <c r="W524" s="29"/>
      <c r="X524" s="29"/>
      <c r="Y524" s="32"/>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row>
    <row r="525" ht="12.75" customHeight="1">
      <c r="V525" s="29"/>
      <c r="W525" s="29"/>
      <c r="X525" s="29"/>
      <c r="Y525" s="32"/>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row>
    <row r="526" ht="12.75" customHeight="1">
      <c r="V526" s="29"/>
      <c r="W526" s="29"/>
      <c r="X526" s="29"/>
      <c r="Y526" s="32"/>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row>
    <row r="527" ht="12.75" customHeight="1">
      <c r="V527" s="29"/>
      <c r="W527" s="29"/>
      <c r="X527" s="29"/>
      <c r="Y527" s="32"/>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row>
    <row r="528" ht="12.75" customHeight="1">
      <c r="V528" s="29"/>
      <c r="W528" s="29"/>
      <c r="X528" s="29"/>
      <c r="Y528" s="32"/>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row>
    <row r="529" ht="12.75" customHeight="1">
      <c r="V529" s="29"/>
      <c r="W529" s="29"/>
      <c r="X529" s="29"/>
      <c r="Y529" s="32"/>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row>
    <row r="530" ht="12.75" customHeight="1">
      <c r="V530" s="29"/>
      <c r="W530" s="29"/>
      <c r="X530" s="29"/>
      <c r="Y530" s="32"/>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row>
    <row r="531" ht="12.75" customHeight="1">
      <c r="V531" s="29"/>
      <c r="W531" s="29"/>
      <c r="X531" s="29"/>
      <c r="Y531" s="32"/>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row>
    <row r="532" ht="12.75" customHeight="1">
      <c r="V532" s="29"/>
      <c r="W532" s="29"/>
      <c r="X532" s="29"/>
      <c r="Y532" s="32"/>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row>
    <row r="533" ht="12.75" customHeight="1">
      <c r="V533" s="29"/>
      <c r="W533" s="29"/>
      <c r="X533" s="29"/>
      <c r="Y533" s="32"/>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row>
    <row r="534" ht="12.75" customHeight="1">
      <c r="V534" s="29"/>
      <c r="W534" s="29"/>
      <c r="X534" s="29"/>
      <c r="Y534" s="32"/>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row>
    <row r="535" ht="12.75" customHeight="1">
      <c r="V535" s="29"/>
      <c r="W535" s="29"/>
      <c r="X535" s="29"/>
      <c r="Y535" s="32"/>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row>
    <row r="536" ht="12.75" customHeight="1">
      <c r="V536" s="29"/>
      <c r="W536" s="29"/>
      <c r="X536" s="29"/>
      <c r="Y536" s="32"/>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row>
    <row r="537" ht="12.75" customHeight="1">
      <c r="V537" s="29"/>
      <c r="W537" s="29"/>
      <c r="X537" s="29"/>
      <c r="Y537" s="32"/>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row>
    <row r="538" ht="12.75" customHeight="1">
      <c r="V538" s="29"/>
      <c r="W538" s="29"/>
      <c r="X538" s="29"/>
      <c r="Y538" s="32"/>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row>
    <row r="539" ht="12.75" customHeight="1">
      <c r="V539" s="29"/>
      <c r="W539" s="29"/>
      <c r="X539" s="29"/>
      <c r="Y539" s="32"/>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row>
    <row r="540" ht="12.75" customHeight="1">
      <c r="V540" s="29"/>
      <c r="W540" s="29"/>
      <c r="X540" s="29"/>
      <c r="Y540" s="32"/>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row>
    <row r="541" ht="12.75" customHeight="1">
      <c r="V541" s="29"/>
      <c r="W541" s="29"/>
      <c r="X541" s="29"/>
      <c r="Y541" s="32"/>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row>
    <row r="542" ht="12.75" customHeight="1">
      <c r="V542" s="29"/>
      <c r="W542" s="29"/>
      <c r="X542" s="29"/>
      <c r="Y542" s="32"/>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row>
    <row r="543" ht="12.75" customHeight="1">
      <c r="V543" s="29"/>
      <c r="W543" s="29"/>
      <c r="X543" s="29"/>
      <c r="Y543" s="32"/>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row>
    <row r="544" ht="12.75" customHeight="1">
      <c r="V544" s="29"/>
      <c r="W544" s="29"/>
      <c r="X544" s="29"/>
      <c r="Y544" s="32"/>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row>
    <row r="545" ht="12.75" customHeight="1">
      <c r="V545" s="29"/>
      <c r="W545" s="29"/>
      <c r="X545" s="29"/>
      <c r="Y545" s="32"/>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row>
    <row r="546" ht="12.75" customHeight="1">
      <c r="V546" s="29"/>
      <c r="W546" s="29"/>
      <c r="X546" s="29"/>
      <c r="Y546" s="32"/>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row>
    <row r="547" ht="12.75" customHeight="1">
      <c r="V547" s="29"/>
      <c r="W547" s="29"/>
      <c r="X547" s="29"/>
      <c r="Y547" s="32"/>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row>
    <row r="548" ht="12.75" customHeight="1">
      <c r="V548" s="29"/>
      <c r="W548" s="29"/>
      <c r="X548" s="29"/>
      <c r="Y548" s="32"/>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row>
    <row r="549" ht="12.75" customHeight="1">
      <c r="V549" s="29"/>
      <c r="W549" s="29"/>
      <c r="X549" s="29"/>
      <c r="Y549" s="32"/>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row>
    <row r="550" ht="12.75" customHeight="1">
      <c r="V550" s="29"/>
      <c r="W550" s="29"/>
      <c r="X550" s="29"/>
      <c r="Y550" s="32"/>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row>
    <row r="551" ht="12.75" customHeight="1">
      <c r="V551" s="29"/>
      <c r="W551" s="29"/>
      <c r="X551" s="29"/>
      <c r="Y551" s="32"/>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row>
    <row r="552" ht="12.75" customHeight="1">
      <c r="V552" s="29"/>
      <c r="W552" s="29"/>
      <c r="X552" s="29"/>
      <c r="Y552" s="32"/>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row>
    <row r="553" ht="12.75" customHeight="1">
      <c r="V553" s="29"/>
      <c r="W553" s="29"/>
      <c r="X553" s="29"/>
      <c r="Y553" s="32"/>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row>
    <row r="554" ht="12.75" customHeight="1">
      <c r="V554" s="29"/>
      <c r="W554" s="29"/>
      <c r="X554" s="29"/>
      <c r="Y554" s="32"/>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row>
    <row r="555" ht="12.75" customHeight="1">
      <c r="V555" s="29"/>
      <c r="W555" s="29"/>
      <c r="X555" s="29"/>
      <c r="Y555" s="32"/>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row>
    <row r="556" ht="12.75" customHeight="1">
      <c r="V556" s="29"/>
      <c r="W556" s="29"/>
      <c r="X556" s="29"/>
      <c r="Y556" s="32"/>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row>
    <row r="557" ht="12.75" customHeight="1">
      <c r="V557" s="29"/>
      <c r="W557" s="29"/>
      <c r="X557" s="29"/>
      <c r="Y557" s="32"/>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row>
    <row r="558" ht="12.75" customHeight="1">
      <c r="V558" s="29"/>
      <c r="W558" s="29"/>
      <c r="X558" s="29"/>
      <c r="Y558" s="32"/>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row>
    <row r="559" ht="12.75" customHeight="1">
      <c r="V559" s="29"/>
      <c r="W559" s="29"/>
      <c r="X559" s="29"/>
      <c r="Y559" s="32"/>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row>
    <row r="560" ht="12.75" customHeight="1">
      <c r="V560" s="29"/>
      <c r="W560" s="29"/>
      <c r="X560" s="29"/>
      <c r="Y560" s="32"/>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row>
    <row r="561" ht="12.75" customHeight="1">
      <c r="V561" s="29"/>
      <c r="W561" s="29"/>
      <c r="X561" s="29"/>
      <c r="Y561" s="32"/>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row>
    <row r="562" ht="12.75" customHeight="1">
      <c r="V562" s="29"/>
      <c r="W562" s="29"/>
      <c r="X562" s="29"/>
      <c r="Y562" s="32"/>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row>
    <row r="563" ht="12.75" customHeight="1">
      <c r="V563" s="29"/>
      <c r="W563" s="29"/>
      <c r="X563" s="29"/>
      <c r="Y563" s="32"/>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row>
    <row r="564" ht="12.75" customHeight="1">
      <c r="V564" s="29"/>
      <c r="W564" s="29"/>
      <c r="X564" s="29"/>
      <c r="Y564" s="32"/>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row>
    <row r="565" ht="12.75" customHeight="1">
      <c r="V565" s="29"/>
      <c r="W565" s="29"/>
      <c r="X565" s="29"/>
      <c r="Y565" s="32"/>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row>
    <row r="566" ht="12.75" customHeight="1">
      <c r="V566" s="29"/>
      <c r="W566" s="29"/>
      <c r="X566" s="29"/>
      <c r="Y566" s="32"/>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row>
    <row r="567" ht="12.75" customHeight="1">
      <c r="V567" s="29"/>
      <c r="W567" s="29"/>
      <c r="X567" s="29"/>
      <c r="Y567" s="32"/>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row>
    <row r="568" ht="12.75" customHeight="1">
      <c r="V568" s="29"/>
      <c r="W568" s="29"/>
      <c r="X568" s="29"/>
      <c r="Y568" s="32"/>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row>
    <row r="569" ht="12.75" customHeight="1">
      <c r="V569" s="29"/>
      <c r="W569" s="29"/>
      <c r="X569" s="29"/>
      <c r="Y569" s="32"/>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row>
    <row r="570" ht="12.75" customHeight="1">
      <c r="V570" s="29"/>
      <c r="W570" s="29"/>
      <c r="X570" s="29"/>
      <c r="Y570" s="32"/>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row>
    <row r="571" ht="12.75" customHeight="1">
      <c r="V571" s="29"/>
      <c r="W571" s="29"/>
      <c r="X571" s="29"/>
      <c r="Y571" s="32"/>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row>
    <row r="572" ht="12.75" customHeight="1">
      <c r="V572" s="29"/>
      <c r="W572" s="29"/>
      <c r="X572" s="29"/>
      <c r="Y572" s="32"/>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row>
    <row r="573" ht="12.75" customHeight="1">
      <c r="V573" s="29"/>
      <c r="W573" s="29"/>
      <c r="X573" s="29"/>
      <c r="Y573" s="32"/>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row>
    <row r="574" ht="12.75" customHeight="1">
      <c r="V574" s="29"/>
      <c r="W574" s="29"/>
      <c r="X574" s="29"/>
      <c r="Y574" s="32"/>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row>
    <row r="575" ht="12.75" customHeight="1">
      <c r="V575" s="29"/>
      <c r="W575" s="29"/>
      <c r="X575" s="29"/>
      <c r="Y575" s="32"/>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row>
    <row r="576" ht="12.75" customHeight="1">
      <c r="V576" s="29"/>
      <c r="W576" s="29"/>
      <c r="X576" s="29"/>
      <c r="Y576" s="32"/>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row>
    <row r="577" ht="12.75" customHeight="1">
      <c r="V577" s="29"/>
      <c r="W577" s="29"/>
      <c r="X577" s="29"/>
      <c r="Y577" s="32"/>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row>
    <row r="578" ht="12.75" customHeight="1">
      <c r="V578" s="29"/>
      <c r="W578" s="29"/>
      <c r="X578" s="29"/>
      <c r="Y578" s="32"/>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row>
    <row r="579" ht="12.75" customHeight="1">
      <c r="V579" s="29"/>
      <c r="W579" s="29"/>
      <c r="X579" s="29"/>
      <c r="Y579" s="32"/>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row>
    <row r="580" ht="12.75" customHeight="1">
      <c r="V580" s="29"/>
      <c r="W580" s="29"/>
      <c r="X580" s="29"/>
      <c r="Y580" s="32"/>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row>
    <row r="581" ht="12.75" customHeight="1">
      <c r="V581" s="29"/>
      <c r="W581" s="29"/>
      <c r="X581" s="29"/>
      <c r="Y581" s="32"/>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row>
    <row r="582" ht="12.75" customHeight="1">
      <c r="V582" s="29"/>
      <c r="W582" s="29"/>
      <c r="X582" s="29"/>
      <c r="Y582" s="32"/>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row>
    <row r="583" ht="12.75" customHeight="1">
      <c r="V583" s="29"/>
      <c r="W583" s="29"/>
      <c r="X583" s="29"/>
      <c r="Y583" s="32"/>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row>
    <row r="584" ht="12.75" customHeight="1">
      <c r="V584" s="29"/>
      <c r="W584" s="29"/>
      <c r="X584" s="29"/>
      <c r="Y584" s="32"/>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row>
    <row r="585" ht="12.75" customHeight="1">
      <c r="V585" s="29"/>
      <c r="W585" s="29"/>
      <c r="X585" s="29"/>
      <c r="Y585" s="32"/>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row>
    <row r="586" ht="12.75" customHeight="1">
      <c r="V586" s="29"/>
      <c r="W586" s="29"/>
      <c r="X586" s="29"/>
      <c r="Y586" s="32"/>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row>
    <row r="587" ht="12.75" customHeight="1">
      <c r="V587" s="29"/>
      <c r="W587" s="29"/>
      <c r="X587" s="29"/>
      <c r="Y587" s="32"/>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row>
    <row r="588" ht="12.75" customHeight="1">
      <c r="V588" s="29"/>
      <c r="W588" s="29"/>
      <c r="X588" s="29"/>
      <c r="Y588" s="32"/>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row>
    <row r="589" ht="12.75" customHeight="1">
      <c r="V589" s="29"/>
      <c r="W589" s="29"/>
      <c r="X589" s="29"/>
      <c r="Y589" s="32"/>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row>
    <row r="590" ht="12.75" customHeight="1">
      <c r="V590" s="29"/>
      <c r="W590" s="29"/>
      <c r="X590" s="29"/>
      <c r="Y590" s="32"/>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row>
    <row r="591" ht="12.75" customHeight="1">
      <c r="V591" s="29"/>
      <c r="W591" s="29"/>
      <c r="X591" s="29"/>
      <c r="Y591" s="32"/>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row>
    <row r="592" ht="12.75" customHeight="1">
      <c r="V592" s="29"/>
      <c r="W592" s="29"/>
      <c r="X592" s="29"/>
      <c r="Y592" s="32"/>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row>
    <row r="593" ht="12.75" customHeight="1">
      <c r="V593" s="29"/>
      <c r="W593" s="29"/>
      <c r="X593" s="29"/>
      <c r="Y593" s="32"/>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row>
    <row r="594" ht="12.75" customHeight="1">
      <c r="V594" s="29"/>
      <c r="W594" s="29"/>
      <c r="X594" s="29"/>
      <c r="Y594" s="32"/>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row>
    <row r="595" ht="12.75" customHeight="1">
      <c r="V595" s="29"/>
      <c r="W595" s="29"/>
      <c r="X595" s="29"/>
      <c r="Y595" s="32"/>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row>
    <row r="596" ht="12.75" customHeight="1">
      <c r="V596" s="29"/>
      <c r="W596" s="29"/>
      <c r="X596" s="29"/>
      <c r="Y596" s="32"/>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row>
    <row r="597" ht="12.75" customHeight="1">
      <c r="V597" s="29"/>
      <c r="W597" s="29"/>
      <c r="X597" s="29"/>
      <c r="Y597" s="32"/>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row>
    <row r="598" ht="12.75" customHeight="1">
      <c r="V598" s="29"/>
      <c r="W598" s="29"/>
      <c r="X598" s="29"/>
      <c r="Y598" s="32"/>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row>
    <row r="599" ht="12.75" customHeight="1">
      <c r="V599" s="29"/>
      <c r="W599" s="29"/>
      <c r="X599" s="29"/>
      <c r="Y599" s="32"/>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row>
    <row r="600" ht="12.75" customHeight="1">
      <c r="V600" s="29"/>
      <c r="W600" s="29"/>
      <c r="X600" s="29"/>
      <c r="Y600" s="32"/>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row>
    <row r="601" ht="12.75" customHeight="1">
      <c r="V601" s="29"/>
      <c r="W601" s="29"/>
      <c r="X601" s="29"/>
      <c r="Y601" s="32"/>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row>
    <row r="602" ht="12.75" customHeight="1">
      <c r="V602" s="29"/>
      <c r="W602" s="29"/>
      <c r="X602" s="29"/>
      <c r="Y602" s="32"/>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row>
    <row r="603" ht="12.75" customHeight="1">
      <c r="V603" s="29"/>
      <c r="W603" s="29"/>
      <c r="X603" s="29"/>
      <c r="Y603" s="32"/>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row>
    <row r="604" ht="12.75" customHeight="1">
      <c r="V604" s="29"/>
      <c r="W604" s="29"/>
      <c r="X604" s="29"/>
      <c r="Y604" s="32"/>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row>
    <row r="605" ht="12.75" customHeight="1">
      <c r="V605" s="29"/>
      <c r="W605" s="29"/>
      <c r="X605" s="29"/>
      <c r="Y605" s="32"/>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row>
    <row r="606" ht="12.75" customHeight="1">
      <c r="V606" s="29"/>
      <c r="W606" s="29"/>
      <c r="X606" s="29"/>
      <c r="Y606" s="32"/>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row>
    <row r="607" ht="12.75" customHeight="1">
      <c r="V607" s="29"/>
      <c r="W607" s="29"/>
      <c r="X607" s="29"/>
      <c r="Y607" s="32"/>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row>
    <row r="608" ht="12.75" customHeight="1">
      <c r="V608" s="29"/>
      <c r="W608" s="29"/>
      <c r="X608" s="29"/>
      <c r="Y608" s="32"/>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row>
    <row r="609" ht="12.75" customHeight="1">
      <c r="V609" s="29"/>
      <c r="W609" s="29"/>
      <c r="X609" s="29"/>
      <c r="Y609" s="32"/>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row>
    <row r="610" ht="12.75" customHeight="1">
      <c r="V610" s="29"/>
      <c r="W610" s="29"/>
      <c r="X610" s="29"/>
      <c r="Y610" s="32"/>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row>
    <row r="611" ht="12.75" customHeight="1">
      <c r="V611" s="29"/>
      <c r="W611" s="29"/>
      <c r="X611" s="29"/>
      <c r="Y611" s="32"/>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row>
    <row r="612" ht="12.75" customHeight="1">
      <c r="V612" s="29"/>
      <c r="W612" s="29"/>
      <c r="X612" s="29"/>
      <c r="Y612" s="32"/>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row>
    <row r="613" ht="12.75" customHeight="1">
      <c r="V613" s="29"/>
      <c r="W613" s="29"/>
      <c r="X613" s="29"/>
      <c r="Y613" s="32"/>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row>
    <row r="614" ht="12.75" customHeight="1">
      <c r="V614" s="29"/>
      <c r="W614" s="29"/>
      <c r="X614" s="29"/>
      <c r="Y614" s="32"/>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row>
    <row r="615" ht="12.75" customHeight="1">
      <c r="V615" s="29"/>
      <c r="W615" s="29"/>
      <c r="X615" s="29"/>
      <c r="Y615" s="32"/>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row>
    <row r="616" ht="12.75" customHeight="1">
      <c r="V616" s="29"/>
      <c r="W616" s="29"/>
      <c r="X616" s="29"/>
      <c r="Y616" s="32"/>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row>
    <row r="617" ht="12.75" customHeight="1">
      <c r="V617" s="29"/>
      <c r="W617" s="29"/>
      <c r="X617" s="29"/>
      <c r="Y617" s="32"/>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row>
    <row r="618" ht="12.75" customHeight="1">
      <c r="V618" s="29"/>
      <c r="W618" s="29"/>
      <c r="X618" s="29"/>
      <c r="Y618" s="32"/>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row>
    <row r="619" ht="12.75" customHeight="1">
      <c r="V619" s="29"/>
      <c r="W619" s="29"/>
      <c r="X619" s="29"/>
      <c r="Y619" s="32"/>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row>
    <row r="620" ht="12.75" customHeight="1">
      <c r="V620" s="29"/>
      <c r="W620" s="29"/>
      <c r="X620" s="29"/>
      <c r="Y620" s="32"/>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row>
    <row r="621" ht="12.75" customHeight="1">
      <c r="V621" s="29"/>
      <c r="W621" s="29"/>
      <c r="X621" s="29"/>
      <c r="Y621" s="32"/>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row>
    <row r="622" ht="12.75" customHeight="1">
      <c r="V622" s="29"/>
      <c r="W622" s="29"/>
      <c r="X622" s="29"/>
      <c r="Y622" s="32"/>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row>
    <row r="623" ht="12.75" customHeight="1">
      <c r="V623" s="29"/>
      <c r="W623" s="29"/>
      <c r="X623" s="29"/>
      <c r="Y623" s="32"/>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row>
    <row r="624" ht="12.75" customHeight="1">
      <c r="V624" s="29"/>
      <c r="W624" s="29"/>
      <c r="X624" s="29"/>
      <c r="Y624" s="32"/>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row>
    <row r="625" ht="12.75" customHeight="1">
      <c r="V625" s="29"/>
      <c r="W625" s="29"/>
      <c r="X625" s="29"/>
      <c r="Y625" s="32"/>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row>
    <row r="626" ht="12.75" customHeight="1">
      <c r="V626" s="29"/>
      <c r="W626" s="29"/>
      <c r="X626" s="29"/>
      <c r="Y626" s="32"/>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row>
    <row r="627" ht="12.75" customHeight="1">
      <c r="V627" s="29"/>
      <c r="W627" s="29"/>
      <c r="X627" s="29"/>
      <c r="Y627" s="32"/>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row>
    <row r="628" ht="12.75" customHeight="1">
      <c r="V628" s="29"/>
      <c r="W628" s="29"/>
      <c r="X628" s="29"/>
      <c r="Y628" s="32"/>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row>
    <row r="629" ht="12.75" customHeight="1">
      <c r="V629" s="29"/>
      <c r="W629" s="29"/>
      <c r="X629" s="29"/>
      <c r="Y629" s="32"/>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row>
    <row r="630" ht="12.75" customHeight="1">
      <c r="V630" s="29"/>
      <c r="W630" s="29"/>
      <c r="X630" s="29"/>
      <c r="Y630" s="32"/>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row>
    <row r="631" ht="12.75" customHeight="1">
      <c r="V631" s="29"/>
      <c r="W631" s="29"/>
      <c r="X631" s="29"/>
      <c r="Y631" s="32"/>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row>
    <row r="632" ht="12.75" customHeight="1">
      <c r="V632" s="29"/>
      <c r="W632" s="29"/>
      <c r="X632" s="29"/>
      <c r="Y632" s="32"/>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row>
    <row r="633" ht="12.75" customHeight="1">
      <c r="V633" s="29"/>
      <c r="W633" s="29"/>
      <c r="X633" s="29"/>
      <c r="Y633" s="32"/>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row>
    <row r="634" ht="12.75" customHeight="1">
      <c r="V634" s="29"/>
      <c r="W634" s="29"/>
      <c r="X634" s="29"/>
      <c r="Y634" s="32"/>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row>
    <row r="635" ht="12.75" customHeight="1">
      <c r="V635" s="29"/>
      <c r="W635" s="29"/>
      <c r="X635" s="29"/>
      <c r="Y635" s="32"/>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row>
    <row r="636" ht="12.75" customHeight="1">
      <c r="V636" s="29"/>
      <c r="W636" s="29"/>
      <c r="X636" s="29"/>
      <c r="Y636" s="32"/>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row>
    <row r="637" ht="12.75" customHeight="1">
      <c r="V637" s="29"/>
      <c r="W637" s="29"/>
      <c r="X637" s="29"/>
      <c r="Y637" s="32"/>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row>
    <row r="638" ht="12.75" customHeight="1">
      <c r="V638" s="29"/>
      <c r="W638" s="29"/>
      <c r="X638" s="29"/>
      <c r="Y638" s="32"/>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row>
    <row r="639" ht="12.75" customHeight="1">
      <c r="V639" s="29"/>
      <c r="W639" s="29"/>
      <c r="X639" s="29"/>
      <c r="Y639" s="32"/>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row>
    <row r="640" ht="12.75" customHeight="1">
      <c r="V640" s="29"/>
      <c r="W640" s="29"/>
      <c r="X640" s="29"/>
      <c r="Y640" s="32"/>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row>
    <row r="641" ht="12.75" customHeight="1">
      <c r="V641" s="29"/>
      <c r="W641" s="29"/>
      <c r="X641" s="29"/>
      <c r="Y641" s="32"/>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row>
    <row r="642" ht="12.75" customHeight="1">
      <c r="V642" s="29"/>
      <c r="W642" s="29"/>
      <c r="X642" s="29"/>
      <c r="Y642" s="32"/>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row>
    <row r="643" ht="12.75" customHeight="1">
      <c r="V643" s="29"/>
      <c r="W643" s="29"/>
      <c r="X643" s="29"/>
      <c r="Y643" s="32"/>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row>
    <row r="644" ht="12.75" customHeight="1">
      <c r="V644" s="29"/>
      <c r="W644" s="29"/>
      <c r="X644" s="29"/>
      <c r="Y644" s="32"/>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row>
    <row r="645" ht="12.75" customHeight="1">
      <c r="V645" s="29"/>
      <c r="W645" s="29"/>
      <c r="X645" s="29"/>
      <c r="Y645" s="32"/>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row>
    <row r="646" ht="12.75" customHeight="1">
      <c r="V646" s="29"/>
      <c r="W646" s="29"/>
      <c r="X646" s="29"/>
      <c r="Y646" s="32"/>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row>
    <row r="647" ht="12.75" customHeight="1">
      <c r="V647" s="29"/>
      <c r="W647" s="29"/>
      <c r="X647" s="29"/>
      <c r="Y647" s="32"/>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row>
    <row r="648" ht="12.75" customHeight="1">
      <c r="V648" s="29"/>
      <c r="W648" s="29"/>
      <c r="X648" s="29"/>
      <c r="Y648" s="32"/>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row>
    <row r="649" ht="12.75" customHeight="1">
      <c r="V649" s="29"/>
      <c r="W649" s="29"/>
      <c r="X649" s="29"/>
      <c r="Y649" s="32"/>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row>
    <row r="650" ht="12.75" customHeight="1">
      <c r="V650" s="29"/>
      <c r="W650" s="29"/>
      <c r="X650" s="29"/>
      <c r="Y650" s="32"/>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row>
    <row r="651" ht="12.75" customHeight="1">
      <c r="V651" s="29"/>
      <c r="W651" s="29"/>
      <c r="X651" s="29"/>
      <c r="Y651" s="32"/>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row>
    <row r="652" ht="12.75" customHeight="1">
      <c r="V652" s="29"/>
      <c r="W652" s="29"/>
      <c r="X652" s="29"/>
      <c r="Y652" s="32"/>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row>
    <row r="653" ht="12.75" customHeight="1">
      <c r="V653" s="29"/>
      <c r="W653" s="29"/>
      <c r="X653" s="29"/>
      <c r="Y653" s="32"/>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row>
    <row r="654" ht="12.75" customHeight="1">
      <c r="V654" s="29"/>
      <c r="W654" s="29"/>
      <c r="X654" s="29"/>
      <c r="Y654" s="32"/>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row>
    <row r="655" ht="12.75" customHeight="1">
      <c r="V655" s="29"/>
      <c r="W655" s="29"/>
      <c r="X655" s="29"/>
      <c r="Y655" s="32"/>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row>
    <row r="656" ht="12.75" customHeight="1">
      <c r="V656" s="29"/>
      <c r="W656" s="29"/>
      <c r="X656" s="29"/>
      <c r="Y656" s="32"/>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row>
    <row r="657" ht="12.75" customHeight="1">
      <c r="V657" s="29"/>
      <c r="W657" s="29"/>
      <c r="X657" s="29"/>
      <c r="Y657" s="32"/>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row>
    <row r="658" ht="12.75" customHeight="1">
      <c r="V658" s="29"/>
      <c r="W658" s="29"/>
      <c r="X658" s="29"/>
      <c r="Y658" s="32"/>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row>
    <row r="659" ht="12.75" customHeight="1">
      <c r="V659" s="29"/>
      <c r="W659" s="29"/>
      <c r="X659" s="29"/>
      <c r="Y659" s="32"/>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row>
    <row r="660" ht="12.75" customHeight="1">
      <c r="V660" s="29"/>
      <c r="W660" s="29"/>
      <c r="X660" s="29"/>
      <c r="Y660" s="32"/>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row>
    <row r="661" ht="12.75" customHeight="1">
      <c r="V661" s="29"/>
      <c r="W661" s="29"/>
      <c r="X661" s="29"/>
      <c r="Y661" s="32"/>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row>
    <row r="662" ht="12.75" customHeight="1">
      <c r="V662" s="29"/>
      <c r="W662" s="29"/>
      <c r="X662" s="29"/>
      <c r="Y662" s="32"/>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row>
    <row r="663" ht="12.75" customHeight="1">
      <c r="V663" s="29"/>
      <c r="W663" s="29"/>
      <c r="X663" s="29"/>
      <c r="Y663" s="32"/>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row>
    <row r="664" ht="12.75" customHeight="1">
      <c r="V664" s="29"/>
      <c r="W664" s="29"/>
      <c r="X664" s="29"/>
      <c r="Y664" s="32"/>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row>
    <row r="665" ht="12.75" customHeight="1">
      <c r="V665" s="29"/>
      <c r="W665" s="29"/>
      <c r="X665" s="29"/>
      <c r="Y665" s="32"/>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row>
    <row r="666" ht="12.75" customHeight="1">
      <c r="V666" s="29"/>
      <c r="W666" s="29"/>
      <c r="X666" s="29"/>
      <c r="Y666" s="32"/>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row>
    <row r="667" ht="12.75" customHeight="1">
      <c r="V667" s="29"/>
      <c r="W667" s="29"/>
      <c r="X667" s="29"/>
      <c r="Y667" s="32"/>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row>
    <row r="668" ht="12.75" customHeight="1">
      <c r="V668" s="29"/>
      <c r="W668" s="29"/>
      <c r="X668" s="29"/>
      <c r="Y668" s="32"/>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row>
    <row r="669" ht="12.75" customHeight="1">
      <c r="V669" s="29"/>
      <c r="W669" s="29"/>
      <c r="X669" s="29"/>
      <c r="Y669" s="32"/>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row>
    <row r="670" ht="12.75" customHeight="1">
      <c r="V670" s="29"/>
      <c r="W670" s="29"/>
      <c r="X670" s="29"/>
      <c r="Y670" s="32"/>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row>
    <row r="671" ht="12.75" customHeight="1">
      <c r="V671" s="29"/>
      <c r="W671" s="29"/>
      <c r="X671" s="29"/>
      <c r="Y671" s="32"/>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row>
    <row r="672" ht="12.75" customHeight="1">
      <c r="V672" s="29"/>
      <c r="W672" s="29"/>
      <c r="X672" s="29"/>
      <c r="Y672" s="32"/>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row>
    <row r="673" ht="12.75" customHeight="1">
      <c r="V673" s="29"/>
      <c r="W673" s="29"/>
      <c r="X673" s="29"/>
      <c r="Y673" s="32"/>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row>
    <row r="674" ht="12.75" customHeight="1">
      <c r="V674" s="29"/>
      <c r="W674" s="29"/>
      <c r="X674" s="29"/>
      <c r="Y674" s="32"/>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row>
    <row r="675" ht="12.75" customHeight="1">
      <c r="V675" s="29"/>
      <c r="W675" s="29"/>
      <c r="X675" s="29"/>
      <c r="Y675" s="32"/>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row>
    <row r="676" ht="12.75" customHeight="1">
      <c r="V676" s="29"/>
      <c r="W676" s="29"/>
      <c r="X676" s="29"/>
      <c r="Y676" s="32"/>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row>
    <row r="677" ht="12.75" customHeight="1">
      <c r="V677" s="29"/>
      <c r="W677" s="29"/>
      <c r="X677" s="29"/>
      <c r="Y677" s="32"/>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row>
    <row r="678" ht="12.75" customHeight="1">
      <c r="V678" s="29"/>
      <c r="W678" s="29"/>
      <c r="X678" s="29"/>
      <c r="Y678" s="32"/>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row>
    <row r="679" ht="12.75" customHeight="1">
      <c r="V679" s="29"/>
      <c r="W679" s="29"/>
      <c r="X679" s="29"/>
      <c r="Y679" s="32"/>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row>
    <row r="680" ht="12.75" customHeight="1">
      <c r="V680" s="29"/>
      <c r="W680" s="29"/>
      <c r="X680" s="29"/>
      <c r="Y680" s="32"/>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row>
    <row r="681" ht="12.75" customHeight="1">
      <c r="V681" s="29"/>
      <c r="W681" s="29"/>
      <c r="X681" s="29"/>
      <c r="Y681" s="32"/>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row>
    <row r="682" ht="12.75" customHeight="1">
      <c r="V682" s="29"/>
      <c r="W682" s="29"/>
      <c r="X682" s="29"/>
      <c r="Y682" s="32"/>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row>
    <row r="683" ht="12.75" customHeight="1">
      <c r="V683" s="29"/>
      <c r="W683" s="29"/>
      <c r="X683" s="29"/>
      <c r="Y683" s="32"/>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row>
    <row r="684" ht="12.75" customHeight="1">
      <c r="V684" s="29"/>
      <c r="W684" s="29"/>
      <c r="X684" s="29"/>
      <c r="Y684" s="32"/>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row>
    <row r="685" ht="12.75" customHeight="1">
      <c r="V685" s="29"/>
      <c r="W685" s="29"/>
      <c r="X685" s="29"/>
      <c r="Y685" s="32"/>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row>
    <row r="686" ht="12.75" customHeight="1">
      <c r="V686" s="29"/>
      <c r="W686" s="29"/>
      <c r="X686" s="29"/>
      <c r="Y686" s="32"/>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row>
    <row r="687" ht="12.75" customHeight="1">
      <c r="V687" s="29"/>
      <c r="W687" s="29"/>
      <c r="X687" s="29"/>
      <c r="Y687" s="32"/>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row>
    <row r="688" ht="12.75" customHeight="1">
      <c r="V688" s="29"/>
      <c r="W688" s="29"/>
      <c r="X688" s="29"/>
      <c r="Y688" s="32"/>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row>
    <row r="689" ht="12.75" customHeight="1">
      <c r="V689" s="29"/>
      <c r="W689" s="29"/>
      <c r="X689" s="29"/>
      <c r="Y689" s="32"/>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row>
    <row r="690" ht="12.75" customHeight="1">
      <c r="V690" s="29"/>
      <c r="W690" s="29"/>
      <c r="X690" s="29"/>
      <c r="Y690" s="32"/>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row>
    <row r="691" ht="12.75" customHeight="1">
      <c r="V691" s="29"/>
      <c r="W691" s="29"/>
      <c r="X691" s="29"/>
      <c r="Y691" s="32"/>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row>
    <row r="692" ht="12.75" customHeight="1">
      <c r="V692" s="29"/>
      <c r="W692" s="29"/>
      <c r="X692" s="29"/>
      <c r="Y692" s="32"/>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row>
    <row r="693" ht="12.75" customHeight="1">
      <c r="V693" s="29"/>
      <c r="W693" s="29"/>
      <c r="X693" s="29"/>
      <c r="Y693" s="32"/>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row>
    <row r="694" ht="12.75" customHeight="1">
      <c r="V694" s="29"/>
      <c r="W694" s="29"/>
      <c r="X694" s="29"/>
      <c r="Y694" s="32"/>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row>
    <row r="695" ht="12.75" customHeight="1">
      <c r="V695" s="29"/>
      <c r="W695" s="29"/>
      <c r="X695" s="29"/>
      <c r="Y695" s="32"/>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row>
    <row r="696" ht="12.75" customHeight="1">
      <c r="V696" s="29"/>
      <c r="W696" s="29"/>
      <c r="X696" s="29"/>
      <c r="Y696" s="32"/>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row>
    <row r="697" ht="12.75" customHeight="1">
      <c r="V697" s="29"/>
      <c r="W697" s="29"/>
      <c r="X697" s="29"/>
      <c r="Y697" s="32"/>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row>
    <row r="698" ht="12.75" customHeight="1">
      <c r="V698" s="29"/>
      <c r="W698" s="29"/>
      <c r="X698" s="29"/>
      <c r="Y698" s="32"/>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row>
    <row r="699" ht="12.75" customHeight="1">
      <c r="V699" s="29"/>
      <c r="W699" s="29"/>
      <c r="X699" s="29"/>
      <c r="Y699" s="32"/>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row>
    <row r="700" ht="12.75" customHeight="1">
      <c r="V700" s="29"/>
      <c r="W700" s="29"/>
      <c r="X700" s="29"/>
      <c r="Y700" s="32"/>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row>
    <row r="701" ht="12.75" customHeight="1">
      <c r="V701" s="29"/>
      <c r="W701" s="29"/>
      <c r="X701" s="29"/>
      <c r="Y701" s="32"/>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row>
    <row r="702" ht="12.75" customHeight="1">
      <c r="V702" s="29"/>
      <c r="W702" s="29"/>
      <c r="X702" s="29"/>
      <c r="Y702" s="32"/>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row>
    <row r="703" ht="12.75" customHeight="1">
      <c r="V703" s="29"/>
      <c r="W703" s="29"/>
      <c r="X703" s="29"/>
      <c r="Y703" s="32"/>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row>
    <row r="704" ht="12.75" customHeight="1">
      <c r="V704" s="29"/>
      <c r="W704" s="29"/>
      <c r="X704" s="29"/>
      <c r="Y704" s="32"/>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row>
    <row r="705" ht="12.75" customHeight="1">
      <c r="V705" s="29"/>
      <c r="W705" s="29"/>
      <c r="X705" s="29"/>
      <c r="Y705" s="32"/>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row>
    <row r="706" ht="12.75" customHeight="1">
      <c r="V706" s="29"/>
      <c r="W706" s="29"/>
      <c r="X706" s="29"/>
      <c r="Y706" s="32"/>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row>
    <row r="707" ht="12.75" customHeight="1">
      <c r="V707" s="29"/>
      <c r="W707" s="29"/>
      <c r="X707" s="29"/>
      <c r="Y707" s="32"/>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row>
    <row r="708" ht="12.75" customHeight="1">
      <c r="V708" s="29"/>
      <c r="W708" s="29"/>
      <c r="X708" s="29"/>
      <c r="Y708" s="32"/>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row>
    <row r="709" ht="12.75" customHeight="1">
      <c r="V709" s="29"/>
      <c r="W709" s="29"/>
      <c r="X709" s="29"/>
      <c r="Y709" s="32"/>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row>
    <row r="710" ht="12.75" customHeight="1">
      <c r="V710" s="29"/>
      <c r="W710" s="29"/>
      <c r="X710" s="29"/>
      <c r="Y710" s="32"/>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row>
    <row r="711" ht="12.75" customHeight="1">
      <c r="V711" s="29"/>
      <c r="W711" s="29"/>
      <c r="X711" s="29"/>
      <c r="Y711" s="32"/>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row>
    <row r="712" ht="12.75" customHeight="1">
      <c r="V712" s="29"/>
      <c r="W712" s="29"/>
      <c r="X712" s="29"/>
      <c r="Y712" s="32"/>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row>
    <row r="713" ht="12.75" customHeight="1">
      <c r="V713" s="29"/>
      <c r="W713" s="29"/>
      <c r="X713" s="29"/>
      <c r="Y713" s="32"/>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row>
    <row r="714" ht="12.75" customHeight="1">
      <c r="V714" s="29"/>
      <c r="W714" s="29"/>
      <c r="X714" s="29"/>
      <c r="Y714" s="32"/>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row>
    <row r="715" ht="12.75" customHeight="1">
      <c r="V715" s="29"/>
      <c r="W715" s="29"/>
      <c r="X715" s="29"/>
      <c r="Y715" s="32"/>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row>
    <row r="716" ht="12.75" customHeight="1">
      <c r="V716" s="29"/>
      <c r="W716" s="29"/>
      <c r="X716" s="29"/>
      <c r="Y716" s="32"/>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row>
    <row r="717" ht="12.75" customHeight="1">
      <c r="V717" s="29"/>
      <c r="W717" s="29"/>
      <c r="X717" s="29"/>
      <c r="Y717" s="32"/>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row>
    <row r="718" ht="12.75" customHeight="1">
      <c r="V718" s="29"/>
      <c r="W718" s="29"/>
      <c r="X718" s="29"/>
      <c r="Y718" s="32"/>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row>
    <row r="719" ht="12.75" customHeight="1">
      <c r="V719" s="29"/>
      <c r="W719" s="29"/>
      <c r="X719" s="29"/>
      <c r="Y719" s="32"/>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row>
    <row r="720" ht="12.75" customHeight="1">
      <c r="V720" s="29"/>
      <c r="W720" s="29"/>
      <c r="X720" s="29"/>
      <c r="Y720" s="32"/>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row>
    <row r="721" ht="12.75" customHeight="1">
      <c r="V721" s="29"/>
      <c r="W721" s="29"/>
      <c r="X721" s="29"/>
      <c r="Y721" s="32"/>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row>
    <row r="722" ht="12.75" customHeight="1">
      <c r="V722" s="29"/>
      <c r="W722" s="29"/>
      <c r="X722" s="29"/>
      <c r="Y722" s="32"/>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row>
    <row r="723" ht="12.75" customHeight="1">
      <c r="V723" s="29"/>
      <c r="W723" s="29"/>
      <c r="X723" s="29"/>
      <c r="Y723" s="32"/>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row>
    <row r="724" ht="12.75" customHeight="1">
      <c r="V724" s="29"/>
      <c r="W724" s="29"/>
      <c r="X724" s="29"/>
      <c r="Y724" s="32"/>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row>
    <row r="725" ht="12.75" customHeight="1">
      <c r="V725" s="29"/>
      <c r="W725" s="29"/>
      <c r="X725" s="29"/>
      <c r="Y725" s="32"/>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row>
    <row r="726" ht="12.75" customHeight="1">
      <c r="V726" s="29"/>
      <c r="W726" s="29"/>
      <c r="X726" s="29"/>
      <c r="Y726" s="32"/>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row>
    <row r="727" ht="12.75" customHeight="1">
      <c r="V727" s="29"/>
      <c r="W727" s="29"/>
      <c r="X727" s="29"/>
      <c r="Y727" s="32"/>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row>
    <row r="728" ht="12.75" customHeight="1">
      <c r="V728" s="29"/>
      <c r="W728" s="29"/>
      <c r="X728" s="29"/>
      <c r="Y728" s="32"/>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row>
    <row r="729" ht="12.75" customHeight="1">
      <c r="V729" s="29"/>
      <c r="W729" s="29"/>
      <c r="X729" s="29"/>
      <c r="Y729" s="32"/>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row>
    <row r="730" ht="12.75" customHeight="1">
      <c r="V730" s="29"/>
      <c r="W730" s="29"/>
      <c r="X730" s="29"/>
      <c r="Y730" s="32"/>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row>
    <row r="731" ht="12.75" customHeight="1">
      <c r="V731" s="29"/>
      <c r="W731" s="29"/>
      <c r="X731" s="29"/>
      <c r="Y731" s="32"/>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row>
    <row r="732" ht="12.75" customHeight="1">
      <c r="V732" s="29"/>
      <c r="W732" s="29"/>
      <c r="X732" s="29"/>
      <c r="Y732" s="32"/>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row>
    <row r="733" ht="12.75" customHeight="1">
      <c r="V733" s="29"/>
      <c r="W733" s="29"/>
      <c r="X733" s="29"/>
      <c r="Y733" s="32"/>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row>
    <row r="734" ht="12.75" customHeight="1">
      <c r="V734" s="29"/>
      <c r="W734" s="29"/>
      <c r="X734" s="29"/>
      <c r="Y734" s="32"/>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row>
    <row r="735" ht="12.75" customHeight="1">
      <c r="V735" s="29"/>
      <c r="W735" s="29"/>
      <c r="X735" s="29"/>
      <c r="Y735" s="32"/>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row>
    <row r="736" ht="12.75" customHeight="1">
      <c r="V736" s="29"/>
      <c r="W736" s="29"/>
      <c r="X736" s="29"/>
      <c r="Y736" s="32"/>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row>
    <row r="737" ht="12.75" customHeight="1">
      <c r="V737" s="29"/>
      <c r="W737" s="29"/>
      <c r="X737" s="29"/>
      <c r="Y737" s="32"/>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row>
    <row r="738" ht="12.75" customHeight="1">
      <c r="V738" s="29"/>
      <c r="W738" s="29"/>
      <c r="X738" s="29"/>
      <c r="Y738" s="32"/>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row>
    <row r="739" ht="12.75" customHeight="1">
      <c r="V739" s="29"/>
      <c r="W739" s="29"/>
      <c r="X739" s="29"/>
      <c r="Y739" s="32"/>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row>
    <row r="740" ht="12.75" customHeight="1">
      <c r="V740" s="29"/>
      <c r="W740" s="29"/>
      <c r="X740" s="29"/>
      <c r="Y740" s="32"/>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row>
    <row r="741" ht="12.75" customHeight="1">
      <c r="V741" s="29"/>
      <c r="W741" s="29"/>
      <c r="X741" s="29"/>
      <c r="Y741" s="32"/>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row>
    <row r="742" ht="12.75" customHeight="1">
      <c r="V742" s="29"/>
      <c r="W742" s="29"/>
      <c r="X742" s="29"/>
      <c r="Y742" s="32"/>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row>
    <row r="743" ht="12.75" customHeight="1">
      <c r="V743" s="29"/>
      <c r="W743" s="29"/>
      <c r="X743" s="29"/>
      <c r="Y743" s="32"/>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row>
    <row r="744" ht="12.75" customHeight="1">
      <c r="V744" s="29"/>
      <c r="W744" s="29"/>
      <c r="X744" s="29"/>
      <c r="Y744" s="32"/>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row>
    <row r="745" ht="12.75" customHeight="1">
      <c r="V745" s="29"/>
      <c r="W745" s="29"/>
      <c r="X745" s="29"/>
      <c r="Y745" s="32"/>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row>
    <row r="746" ht="12.75" customHeight="1">
      <c r="V746" s="29"/>
      <c r="W746" s="29"/>
      <c r="X746" s="29"/>
      <c r="Y746" s="32"/>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row>
    <row r="747" ht="12.75" customHeight="1">
      <c r="V747" s="29"/>
      <c r="W747" s="29"/>
      <c r="X747" s="29"/>
      <c r="Y747" s="32"/>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row>
    <row r="748" ht="12.75" customHeight="1">
      <c r="V748" s="29"/>
      <c r="W748" s="29"/>
      <c r="X748" s="29"/>
      <c r="Y748" s="32"/>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row>
    <row r="749" ht="12.75" customHeight="1">
      <c r="V749" s="29"/>
      <c r="W749" s="29"/>
      <c r="X749" s="29"/>
      <c r="Y749" s="32"/>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row>
    <row r="750" ht="12.75" customHeight="1">
      <c r="V750" s="29"/>
      <c r="W750" s="29"/>
      <c r="X750" s="29"/>
      <c r="Y750" s="32"/>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row>
    <row r="751" ht="12.75" customHeight="1">
      <c r="V751" s="29"/>
      <c r="W751" s="29"/>
      <c r="X751" s="29"/>
      <c r="Y751" s="32"/>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row>
    <row r="752" ht="12.75" customHeight="1">
      <c r="V752" s="29"/>
      <c r="W752" s="29"/>
      <c r="X752" s="29"/>
      <c r="Y752" s="32"/>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row>
    <row r="753" ht="12.75" customHeight="1">
      <c r="V753" s="29"/>
      <c r="W753" s="29"/>
      <c r="X753" s="29"/>
      <c r="Y753" s="32"/>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row>
    <row r="754" ht="12.75" customHeight="1">
      <c r="V754" s="29"/>
      <c r="W754" s="29"/>
      <c r="X754" s="29"/>
      <c r="Y754" s="32"/>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row>
    <row r="755" ht="12.75" customHeight="1">
      <c r="V755" s="29"/>
      <c r="W755" s="29"/>
      <c r="X755" s="29"/>
      <c r="Y755" s="32"/>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row>
    <row r="756" ht="12.75" customHeight="1">
      <c r="V756" s="29"/>
      <c r="W756" s="29"/>
      <c r="X756" s="29"/>
      <c r="Y756" s="32"/>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row>
    <row r="757" ht="12.75" customHeight="1">
      <c r="V757" s="29"/>
      <c r="W757" s="29"/>
      <c r="X757" s="29"/>
      <c r="Y757" s="32"/>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row>
    <row r="758" ht="12.75" customHeight="1">
      <c r="V758" s="29"/>
      <c r="W758" s="29"/>
      <c r="X758" s="29"/>
      <c r="Y758" s="32"/>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row>
    <row r="759" ht="12.75" customHeight="1">
      <c r="V759" s="29"/>
      <c r="W759" s="29"/>
      <c r="X759" s="29"/>
      <c r="Y759" s="32"/>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row>
    <row r="760" ht="12.75" customHeight="1">
      <c r="V760" s="29"/>
      <c r="W760" s="29"/>
      <c r="X760" s="29"/>
      <c r="Y760" s="32"/>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row>
    <row r="761" ht="12.75" customHeight="1">
      <c r="V761" s="29"/>
      <c r="W761" s="29"/>
      <c r="X761" s="29"/>
      <c r="Y761" s="32"/>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row>
    <row r="762" ht="12.75" customHeight="1">
      <c r="V762" s="29"/>
      <c r="W762" s="29"/>
      <c r="X762" s="29"/>
      <c r="Y762" s="32"/>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row>
    <row r="763" ht="12.75" customHeight="1">
      <c r="V763" s="29"/>
      <c r="W763" s="29"/>
      <c r="X763" s="29"/>
      <c r="Y763" s="32"/>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row>
    <row r="764" ht="12.75" customHeight="1">
      <c r="V764" s="29"/>
      <c r="W764" s="29"/>
      <c r="X764" s="29"/>
      <c r="Y764" s="32"/>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row>
    <row r="765" ht="12.75" customHeight="1">
      <c r="V765" s="29"/>
      <c r="W765" s="29"/>
      <c r="X765" s="29"/>
      <c r="Y765" s="32"/>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row>
    <row r="766" ht="12.75" customHeight="1">
      <c r="V766" s="29"/>
      <c r="W766" s="29"/>
      <c r="X766" s="29"/>
      <c r="Y766" s="32"/>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row>
    <row r="767" ht="12.75" customHeight="1">
      <c r="V767" s="29"/>
      <c r="W767" s="29"/>
      <c r="X767" s="29"/>
      <c r="Y767" s="32"/>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row>
    <row r="768" ht="12.75" customHeight="1">
      <c r="V768" s="29"/>
      <c r="W768" s="29"/>
      <c r="X768" s="29"/>
      <c r="Y768" s="32"/>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row>
    <row r="769" ht="12.75" customHeight="1">
      <c r="V769" s="29"/>
      <c r="W769" s="29"/>
      <c r="X769" s="29"/>
      <c r="Y769" s="32"/>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row>
    <row r="770" ht="12.75" customHeight="1">
      <c r="V770" s="29"/>
      <c r="W770" s="29"/>
      <c r="X770" s="29"/>
      <c r="Y770" s="32"/>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row>
    <row r="771" ht="12.75" customHeight="1">
      <c r="V771" s="29"/>
      <c r="W771" s="29"/>
      <c r="X771" s="29"/>
      <c r="Y771" s="32"/>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row>
    <row r="772" ht="12.75" customHeight="1">
      <c r="V772" s="29"/>
      <c r="W772" s="29"/>
      <c r="X772" s="29"/>
      <c r="Y772" s="32"/>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row>
    <row r="773" ht="12.75" customHeight="1">
      <c r="V773" s="29"/>
      <c r="W773" s="29"/>
      <c r="X773" s="29"/>
      <c r="Y773" s="32"/>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row>
    <row r="774" ht="12.75" customHeight="1">
      <c r="V774" s="29"/>
      <c r="W774" s="29"/>
      <c r="X774" s="29"/>
      <c r="Y774" s="32"/>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row>
    <row r="775" ht="12.75" customHeight="1">
      <c r="V775" s="29"/>
      <c r="W775" s="29"/>
      <c r="X775" s="29"/>
      <c r="Y775" s="32"/>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row>
    <row r="776" ht="12.75" customHeight="1">
      <c r="V776" s="29"/>
      <c r="W776" s="29"/>
      <c r="X776" s="29"/>
      <c r="Y776" s="32"/>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row>
    <row r="777" ht="12.75" customHeight="1">
      <c r="V777" s="29"/>
      <c r="W777" s="29"/>
      <c r="X777" s="29"/>
      <c r="Y777" s="32"/>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row>
    <row r="778" ht="12.75" customHeight="1">
      <c r="V778" s="29"/>
      <c r="W778" s="29"/>
      <c r="X778" s="29"/>
      <c r="Y778" s="32"/>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row>
    <row r="779" ht="12.75" customHeight="1">
      <c r="V779" s="29"/>
      <c r="W779" s="29"/>
      <c r="X779" s="29"/>
      <c r="Y779" s="32"/>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row>
    <row r="780" ht="12.75" customHeight="1">
      <c r="V780" s="29"/>
      <c r="W780" s="29"/>
      <c r="X780" s="29"/>
      <c r="Y780" s="32"/>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row>
    <row r="781" ht="12.75" customHeight="1">
      <c r="V781" s="29"/>
      <c r="W781" s="29"/>
      <c r="X781" s="29"/>
      <c r="Y781" s="32"/>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row>
    <row r="782" ht="12.75" customHeight="1">
      <c r="V782" s="29"/>
      <c r="W782" s="29"/>
      <c r="X782" s="29"/>
      <c r="Y782" s="32"/>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row>
    <row r="783" ht="12.75" customHeight="1">
      <c r="V783" s="29"/>
      <c r="W783" s="29"/>
      <c r="X783" s="29"/>
      <c r="Y783" s="32"/>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row>
    <row r="784" ht="12.75" customHeight="1">
      <c r="V784" s="29"/>
      <c r="W784" s="29"/>
      <c r="X784" s="29"/>
      <c r="Y784" s="32"/>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row>
    <row r="785" ht="12.75" customHeight="1">
      <c r="V785" s="29"/>
      <c r="W785" s="29"/>
      <c r="X785" s="29"/>
      <c r="Y785" s="32"/>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row>
    <row r="786" ht="12.75" customHeight="1">
      <c r="V786" s="29"/>
      <c r="W786" s="29"/>
      <c r="X786" s="29"/>
      <c r="Y786" s="32"/>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row>
    <row r="787" ht="12.75" customHeight="1">
      <c r="V787" s="29"/>
      <c r="W787" s="29"/>
      <c r="X787" s="29"/>
      <c r="Y787" s="32"/>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row>
    <row r="788" ht="12.75" customHeight="1">
      <c r="V788" s="29"/>
      <c r="W788" s="29"/>
      <c r="X788" s="29"/>
      <c r="Y788" s="32"/>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row>
    <row r="789" ht="12.75" customHeight="1">
      <c r="V789" s="29"/>
      <c r="W789" s="29"/>
      <c r="X789" s="29"/>
      <c r="Y789" s="32"/>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row>
    <row r="790" ht="12.75" customHeight="1">
      <c r="V790" s="29"/>
      <c r="W790" s="29"/>
      <c r="X790" s="29"/>
      <c r="Y790" s="32"/>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row>
    <row r="791" ht="12.75" customHeight="1">
      <c r="V791" s="29"/>
      <c r="W791" s="29"/>
      <c r="X791" s="29"/>
      <c r="Y791" s="32"/>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row>
    <row r="792" ht="12.75" customHeight="1">
      <c r="V792" s="29"/>
      <c r="W792" s="29"/>
      <c r="X792" s="29"/>
      <c r="Y792" s="32"/>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row>
    <row r="793" ht="12.75" customHeight="1">
      <c r="V793" s="29"/>
      <c r="W793" s="29"/>
      <c r="X793" s="29"/>
      <c r="Y793" s="32"/>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row>
    <row r="794" ht="12.75" customHeight="1">
      <c r="V794" s="29"/>
      <c r="W794" s="29"/>
      <c r="X794" s="29"/>
      <c r="Y794" s="32"/>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row>
    <row r="795" ht="12.75" customHeight="1">
      <c r="V795" s="29"/>
      <c r="W795" s="29"/>
      <c r="X795" s="29"/>
      <c r="Y795" s="32"/>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row>
    <row r="796" ht="12.75" customHeight="1">
      <c r="V796" s="29"/>
      <c r="W796" s="29"/>
      <c r="X796" s="29"/>
      <c r="Y796" s="32"/>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row>
    <row r="797" ht="12.75" customHeight="1">
      <c r="V797" s="29"/>
      <c r="W797" s="29"/>
      <c r="X797" s="29"/>
      <c r="Y797" s="32"/>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row>
    <row r="798" ht="12.75" customHeight="1">
      <c r="V798" s="29"/>
      <c r="W798" s="29"/>
      <c r="X798" s="29"/>
      <c r="Y798" s="32"/>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row>
    <row r="799" ht="12.75" customHeight="1">
      <c r="V799" s="29"/>
      <c r="W799" s="29"/>
      <c r="X799" s="29"/>
      <c r="Y799" s="32"/>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row>
    <row r="800" ht="12.75" customHeight="1">
      <c r="V800" s="29"/>
      <c r="W800" s="29"/>
      <c r="X800" s="29"/>
      <c r="Y800" s="32"/>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row>
    <row r="801" ht="12.75" customHeight="1">
      <c r="V801" s="29"/>
      <c r="W801" s="29"/>
      <c r="X801" s="29"/>
      <c r="Y801" s="32"/>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row>
    <row r="802" ht="12.75" customHeight="1">
      <c r="V802" s="29"/>
      <c r="W802" s="29"/>
      <c r="X802" s="29"/>
      <c r="Y802" s="32"/>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row>
    <row r="803" ht="12.75" customHeight="1">
      <c r="V803" s="29"/>
      <c r="W803" s="29"/>
      <c r="X803" s="29"/>
      <c r="Y803" s="32"/>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row>
    <row r="804" ht="12.75" customHeight="1">
      <c r="V804" s="29"/>
      <c r="W804" s="29"/>
      <c r="X804" s="29"/>
      <c r="Y804" s="32"/>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row>
    <row r="805" ht="12.75" customHeight="1">
      <c r="V805" s="29"/>
      <c r="W805" s="29"/>
      <c r="X805" s="29"/>
      <c r="Y805" s="32"/>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row>
    <row r="806" ht="12.75" customHeight="1">
      <c r="V806" s="29"/>
      <c r="W806" s="29"/>
      <c r="X806" s="29"/>
      <c r="Y806" s="32"/>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row>
    <row r="807" ht="12.75" customHeight="1">
      <c r="V807" s="29"/>
      <c r="W807" s="29"/>
      <c r="X807" s="29"/>
      <c r="Y807" s="32"/>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row>
    <row r="808" ht="12.75" customHeight="1">
      <c r="V808" s="29"/>
      <c r="W808" s="29"/>
      <c r="X808" s="29"/>
      <c r="Y808" s="32"/>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row>
    <row r="809" ht="12.75" customHeight="1">
      <c r="V809" s="29"/>
      <c r="W809" s="29"/>
      <c r="X809" s="29"/>
      <c r="Y809" s="32"/>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row>
    <row r="810" ht="12.75" customHeight="1">
      <c r="V810" s="29"/>
      <c r="W810" s="29"/>
      <c r="X810" s="29"/>
      <c r="Y810" s="32"/>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row>
    <row r="811" ht="12.75" customHeight="1">
      <c r="V811" s="29"/>
      <c r="W811" s="29"/>
      <c r="X811" s="29"/>
      <c r="Y811" s="32"/>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row>
    <row r="812" ht="12.75" customHeight="1">
      <c r="V812" s="29"/>
      <c r="W812" s="29"/>
      <c r="X812" s="29"/>
      <c r="Y812" s="32"/>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row>
    <row r="813" ht="12.75" customHeight="1">
      <c r="V813" s="29"/>
      <c r="W813" s="29"/>
      <c r="X813" s="29"/>
      <c r="Y813" s="32"/>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row>
    <row r="814" ht="12.75" customHeight="1">
      <c r="V814" s="29"/>
      <c r="W814" s="29"/>
      <c r="X814" s="29"/>
      <c r="Y814" s="32"/>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row>
    <row r="815" ht="12.75" customHeight="1">
      <c r="V815" s="29"/>
      <c r="W815" s="29"/>
      <c r="X815" s="29"/>
      <c r="Y815" s="32"/>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row>
    <row r="816" ht="12.75" customHeight="1">
      <c r="V816" s="29"/>
      <c r="W816" s="29"/>
      <c r="X816" s="29"/>
      <c r="Y816" s="32"/>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row>
    <row r="817" ht="12.75" customHeight="1">
      <c r="V817" s="29"/>
      <c r="W817" s="29"/>
      <c r="X817" s="29"/>
      <c r="Y817" s="32"/>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row>
    <row r="818" ht="12.75" customHeight="1">
      <c r="V818" s="29"/>
      <c r="W818" s="29"/>
      <c r="X818" s="29"/>
      <c r="Y818" s="32"/>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row>
    <row r="819" ht="12.75" customHeight="1">
      <c r="V819" s="29"/>
      <c r="W819" s="29"/>
      <c r="X819" s="29"/>
      <c r="Y819" s="32"/>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row>
    <row r="820" ht="12.75" customHeight="1">
      <c r="V820" s="29"/>
      <c r="W820" s="29"/>
      <c r="X820" s="29"/>
      <c r="Y820" s="32"/>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row>
    <row r="821" ht="12.75" customHeight="1">
      <c r="V821" s="29"/>
      <c r="W821" s="29"/>
      <c r="X821" s="29"/>
      <c r="Y821" s="32"/>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row>
    <row r="822" ht="12.75" customHeight="1">
      <c r="V822" s="29"/>
      <c r="W822" s="29"/>
      <c r="X822" s="29"/>
      <c r="Y822" s="32"/>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row>
    <row r="823" ht="12.75" customHeight="1">
      <c r="V823" s="29"/>
      <c r="W823" s="29"/>
      <c r="X823" s="29"/>
      <c r="Y823" s="32"/>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row>
    <row r="824" ht="12.75" customHeight="1">
      <c r="V824" s="29"/>
      <c r="W824" s="29"/>
      <c r="X824" s="29"/>
      <c r="Y824" s="32"/>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row>
    <row r="825" ht="12.75" customHeight="1">
      <c r="V825" s="29"/>
      <c r="W825" s="29"/>
      <c r="X825" s="29"/>
      <c r="Y825" s="32"/>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row>
    <row r="826" ht="12.75" customHeight="1">
      <c r="V826" s="29"/>
      <c r="W826" s="29"/>
      <c r="X826" s="29"/>
      <c r="Y826" s="32"/>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row>
    <row r="827" ht="12.75" customHeight="1">
      <c r="V827" s="29"/>
      <c r="W827" s="29"/>
      <c r="X827" s="29"/>
      <c r="Y827" s="32"/>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row>
    <row r="828" ht="12.75" customHeight="1">
      <c r="V828" s="29"/>
      <c r="W828" s="29"/>
      <c r="X828" s="29"/>
      <c r="Y828" s="32"/>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row>
    <row r="829" ht="12.75" customHeight="1">
      <c r="V829" s="29"/>
      <c r="W829" s="29"/>
      <c r="X829" s="29"/>
      <c r="Y829" s="32"/>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row>
    <row r="830" ht="12.75" customHeight="1">
      <c r="V830" s="29"/>
      <c r="W830" s="29"/>
      <c r="X830" s="29"/>
      <c r="Y830" s="32"/>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row>
    <row r="831" ht="12.75" customHeight="1">
      <c r="V831" s="29"/>
      <c r="W831" s="29"/>
      <c r="X831" s="29"/>
      <c r="Y831" s="32"/>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row>
    <row r="832" ht="12.75" customHeight="1">
      <c r="V832" s="29"/>
      <c r="W832" s="29"/>
      <c r="X832" s="29"/>
      <c r="Y832" s="32"/>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row>
    <row r="833" ht="12.75" customHeight="1">
      <c r="V833" s="29"/>
      <c r="W833" s="29"/>
      <c r="X833" s="29"/>
      <c r="Y833" s="32"/>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row>
    <row r="834" ht="12.75" customHeight="1">
      <c r="V834" s="29"/>
      <c r="W834" s="29"/>
      <c r="X834" s="29"/>
      <c r="Y834" s="32"/>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row>
    <row r="835" ht="12.75" customHeight="1">
      <c r="V835" s="29"/>
      <c r="W835" s="29"/>
      <c r="X835" s="29"/>
      <c r="Y835" s="32"/>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row>
    <row r="836" ht="12.75" customHeight="1">
      <c r="V836" s="29"/>
      <c r="W836" s="29"/>
      <c r="X836" s="29"/>
      <c r="Y836" s="32"/>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row>
    <row r="837" ht="12.75" customHeight="1">
      <c r="V837" s="29"/>
      <c r="W837" s="29"/>
      <c r="X837" s="29"/>
      <c r="Y837" s="32"/>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row>
    <row r="838" ht="12.75" customHeight="1">
      <c r="V838" s="29"/>
      <c r="W838" s="29"/>
      <c r="X838" s="29"/>
      <c r="Y838" s="32"/>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row>
    <row r="839" ht="12.75" customHeight="1">
      <c r="V839" s="29"/>
      <c r="W839" s="29"/>
      <c r="X839" s="29"/>
      <c r="Y839" s="32"/>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row>
    <row r="840" ht="12.75" customHeight="1">
      <c r="V840" s="29"/>
      <c r="W840" s="29"/>
      <c r="X840" s="29"/>
      <c r="Y840" s="32"/>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row>
    <row r="841" ht="12.75" customHeight="1">
      <c r="V841" s="29"/>
      <c r="W841" s="29"/>
      <c r="X841" s="29"/>
      <c r="Y841" s="32"/>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row>
    <row r="842" ht="12.75" customHeight="1">
      <c r="V842" s="29"/>
      <c r="W842" s="29"/>
      <c r="X842" s="29"/>
      <c r="Y842" s="32"/>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row>
    <row r="843" ht="12.75" customHeight="1">
      <c r="V843" s="29"/>
      <c r="W843" s="29"/>
      <c r="X843" s="29"/>
      <c r="Y843" s="32"/>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row>
    <row r="844" ht="12.75" customHeight="1">
      <c r="V844" s="29"/>
      <c r="W844" s="29"/>
      <c r="X844" s="29"/>
      <c r="Y844" s="32"/>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row>
    <row r="845" ht="12.75" customHeight="1">
      <c r="V845" s="29"/>
      <c r="W845" s="29"/>
      <c r="X845" s="29"/>
      <c r="Y845" s="32"/>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row>
    <row r="846" ht="12.75" customHeight="1">
      <c r="V846" s="29"/>
      <c r="W846" s="29"/>
      <c r="X846" s="29"/>
      <c r="Y846" s="32"/>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row>
    <row r="847" ht="12.75" customHeight="1">
      <c r="V847" s="29"/>
      <c r="W847" s="29"/>
      <c r="X847" s="29"/>
      <c r="Y847" s="32"/>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row>
    <row r="848" ht="12.75" customHeight="1">
      <c r="V848" s="29"/>
      <c r="W848" s="29"/>
      <c r="X848" s="29"/>
      <c r="Y848" s="32"/>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row>
    <row r="849" ht="12.75" customHeight="1">
      <c r="V849" s="29"/>
      <c r="W849" s="29"/>
      <c r="X849" s="29"/>
      <c r="Y849" s="32"/>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row>
    <row r="850" ht="12.75" customHeight="1">
      <c r="V850" s="29"/>
      <c r="W850" s="29"/>
      <c r="X850" s="29"/>
      <c r="Y850" s="32"/>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row>
    <row r="851" ht="12.75" customHeight="1">
      <c r="V851" s="29"/>
      <c r="W851" s="29"/>
      <c r="X851" s="29"/>
      <c r="Y851" s="32"/>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row>
    <row r="852" ht="12.75" customHeight="1">
      <c r="V852" s="29"/>
      <c r="W852" s="29"/>
      <c r="X852" s="29"/>
      <c r="Y852" s="32"/>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row>
    <row r="853" ht="12.75" customHeight="1">
      <c r="V853" s="29"/>
      <c r="W853" s="29"/>
      <c r="X853" s="29"/>
      <c r="Y853" s="32"/>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row>
    <row r="854" ht="12.75" customHeight="1">
      <c r="V854" s="29"/>
      <c r="W854" s="29"/>
      <c r="X854" s="29"/>
      <c r="Y854" s="32"/>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row>
    <row r="855" ht="12.75" customHeight="1">
      <c r="V855" s="29"/>
      <c r="W855" s="29"/>
      <c r="X855" s="29"/>
      <c r="Y855" s="32"/>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row>
    <row r="856" ht="12.75" customHeight="1">
      <c r="V856" s="29"/>
      <c r="W856" s="29"/>
      <c r="X856" s="29"/>
      <c r="Y856" s="32"/>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row>
    <row r="857" ht="12.75" customHeight="1">
      <c r="V857" s="29"/>
      <c r="W857" s="29"/>
      <c r="X857" s="29"/>
      <c r="Y857" s="32"/>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row>
    <row r="858" ht="12.75" customHeight="1">
      <c r="V858" s="29"/>
      <c r="W858" s="29"/>
      <c r="X858" s="29"/>
      <c r="Y858" s="32"/>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row>
    <row r="859" ht="12.75" customHeight="1">
      <c r="V859" s="29"/>
      <c r="W859" s="29"/>
      <c r="X859" s="29"/>
      <c r="Y859" s="32"/>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row>
    <row r="860" ht="12.75" customHeight="1">
      <c r="V860" s="29"/>
      <c r="W860" s="29"/>
      <c r="X860" s="29"/>
      <c r="Y860" s="32"/>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row>
    <row r="861" ht="12.75" customHeight="1">
      <c r="V861" s="29"/>
      <c r="W861" s="29"/>
      <c r="X861" s="29"/>
      <c r="Y861" s="32"/>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row>
    <row r="862" ht="12.75" customHeight="1">
      <c r="V862" s="29"/>
      <c r="W862" s="29"/>
      <c r="X862" s="29"/>
      <c r="Y862" s="32"/>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row>
    <row r="863" ht="12.75" customHeight="1">
      <c r="V863" s="29"/>
      <c r="W863" s="29"/>
      <c r="X863" s="29"/>
      <c r="Y863" s="32"/>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row>
    <row r="864" ht="12.75" customHeight="1">
      <c r="V864" s="29"/>
      <c r="W864" s="29"/>
      <c r="X864" s="29"/>
      <c r="Y864" s="32"/>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row>
    <row r="865" ht="12.75" customHeight="1">
      <c r="V865" s="29"/>
      <c r="W865" s="29"/>
      <c r="X865" s="29"/>
      <c r="Y865" s="32"/>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row>
    <row r="866" ht="12.75" customHeight="1">
      <c r="V866" s="29"/>
      <c r="W866" s="29"/>
      <c r="X866" s="29"/>
      <c r="Y866" s="32"/>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row>
    <row r="867" ht="12.75" customHeight="1">
      <c r="V867" s="29"/>
      <c r="W867" s="29"/>
      <c r="X867" s="29"/>
      <c r="Y867" s="32"/>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row>
    <row r="868" ht="12.75" customHeight="1">
      <c r="V868" s="29"/>
      <c r="W868" s="29"/>
      <c r="X868" s="29"/>
      <c r="Y868" s="32"/>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row>
    <row r="869" ht="12.75" customHeight="1">
      <c r="V869" s="29"/>
      <c r="W869" s="29"/>
      <c r="X869" s="29"/>
      <c r="Y869" s="32"/>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row>
    <row r="870" ht="12.75" customHeight="1">
      <c r="V870" s="29"/>
      <c r="W870" s="29"/>
      <c r="X870" s="29"/>
      <c r="Y870" s="32"/>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row>
    <row r="871" ht="12.75" customHeight="1">
      <c r="V871" s="29"/>
      <c r="W871" s="29"/>
      <c r="X871" s="29"/>
      <c r="Y871" s="32"/>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row>
    <row r="872" ht="12.75" customHeight="1">
      <c r="V872" s="29"/>
      <c r="W872" s="29"/>
      <c r="X872" s="29"/>
      <c r="Y872" s="32"/>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row>
    <row r="873" ht="12.75" customHeight="1">
      <c r="V873" s="29"/>
      <c r="W873" s="29"/>
      <c r="X873" s="29"/>
      <c r="Y873" s="32"/>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row>
    <row r="874" ht="12.75" customHeight="1">
      <c r="V874" s="29"/>
      <c r="W874" s="29"/>
      <c r="X874" s="29"/>
      <c r="Y874" s="32"/>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row>
    <row r="875" ht="12.75" customHeight="1">
      <c r="V875" s="29"/>
      <c r="W875" s="29"/>
      <c r="X875" s="29"/>
      <c r="Y875" s="32"/>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row>
    <row r="876" ht="12.75" customHeight="1">
      <c r="V876" s="29"/>
      <c r="W876" s="29"/>
      <c r="X876" s="29"/>
      <c r="Y876" s="32"/>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row>
    <row r="877" ht="12.75" customHeight="1">
      <c r="V877" s="29"/>
      <c r="W877" s="29"/>
      <c r="X877" s="29"/>
      <c r="Y877" s="32"/>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row>
    <row r="878" ht="12.75" customHeight="1">
      <c r="V878" s="29"/>
      <c r="W878" s="29"/>
      <c r="X878" s="29"/>
      <c r="Y878" s="32"/>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row>
    <row r="879" ht="12.75" customHeight="1">
      <c r="V879" s="29"/>
      <c r="W879" s="29"/>
      <c r="X879" s="29"/>
      <c r="Y879" s="32"/>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row>
    <row r="880" ht="12.75" customHeight="1">
      <c r="V880" s="29"/>
      <c r="W880" s="29"/>
      <c r="X880" s="29"/>
      <c r="Y880" s="32"/>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row>
    <row r="881" ht="12.75" customHeight="1">
      <c r="V881" s="29"/>
      <c r="W881" s="29"/>
      <c r="X881" s="29"/>
      <c r="Y881" s="32"/>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row>
    <row r="882" ht="12.75" customHeight="1">
      <c r="V882" s="29"/>
      <c r="W882" s="29"/>
      <c r="X882" s="29"/>
      <c r="Y882" s="32"/>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row>
    <row r="883" ht="12.75" customHeight="1">
      <c r="V883" s="29"/>
      <c r="W883" s="29"/>
      <c r="X883" s="29"/>
      <c r="Y883" s="32"/>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row>
    <row r="884" ht="12.75" customHeight="1">
      <c r="V884" s="29"/>
      <c r="W884" s="29"/>
      <c r="X884" s="29"/>
      <c r="Y884" s="32"/>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row>
    <row r="885" ht="12.75" customHeight="1">
      <c r="V885" s="29"/>
      <c r="W885" s="29"/>
      <c r="X885" s="29"/>
      <c r="Y885" s="32"/>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row>
    <row r="886" ht="12.75" customHeight="1">
      <c r="V886" s="29"/>
      <c r="W886" s="29"/>
      <c r="X886" s="29"/>
      <c r="Y886" s="32"/>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row>
    <row r="887" ht="12.75" customHeight="1">
      <c r="V887" s="29"/>
      <c r="W887" s="29"/>
      <c r="X887" s="29"/>
      <c r="Y887" s="32"/>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row>
    <row r="888" ht="12.75" customHeight="1">
      <c r="V888" s="29"/>
      <c r="W888" s="29"/>
      <c r="X888" s="29"/>
      <c r="Y888" s="32"/>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row>
    <row r="889" ht="12.75" customHeight="1">
      <c r="V889" s="29"/>
      <c r="W889" s="29"/>
      <c r="X889" s="29"/>
      <c r="Y889" s="32"/>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row>
    <row r="890" ht="12.75" customHeight="1">
      <c r="V890" s="29"/>
      <c r="W890" s="29"/>
      <c r="X890" s="29"/>
      <c r="Y890" s="32"/>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row>
    <row r="891" ht="12.75" customHeight="1">
      <c r="V891" s="29"/>
      <c r="W891" s="29"/>
      <c r="X891" s="29"/>
      <c r="Y891" s="32"/>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row>
    <row r="892" ht="12.75" customHeight="1">
      <c r="V892" s="29"/>
      <c r="W892" s="29"/>
      <c r="X892" s="29"/>
      <c r="Y892" s="32"/>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row>
    <row r="893" ht="12.75" customHeight="1">
      <c r="V893" s="29"/>
      <c r="W893" s="29"/>
      <c r="X893" s="29"/>
      <c r="Y893" s="32"/>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row>
    <row r="894" ht="12.75" customHeight="1">
      <c r="V894" s="29"/>
      <c r="W894" s="29"/>
      <c r="X894" s="29"/>
      <c r="Y894" s="32"/>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row>
    <row r="895" ht="12.75" customHeight="1">
      <c r="V895" s="29"/>
      <c r="W895" s="29"/>
      <c r="X895" s="29"/>
      <c r="Y895" s="32"/>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row>
    <row r="896" ht="12.75" customHeight="1">
      <c r="V896" s="29"/>
      <c r="W896" s="29"/>
      <c r="X896" s="29"/>
      <c r="Y896" s="32"/>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row>
    <row r="897" ht="12.75" customHeight="1">
      <c r="V897" s="29"/>
      <c r="W897" s="29"/>
      <c r="X897" s="29"/>
      <c r="Y897" s="32"/>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row>
    <row r="898" ht="12.75" customHeight="1">
      <c r="V898" s="29"/>
      <c r="W898" s="29"/>
      <c r="X898" s="29"/>
      <c r="Y898" s="32"/>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row>
    <row r="899" ht="12.75" customHeight="1">
      <c r="V899" s="29"/>
      <c r="W899" s="29"/>
      <c r="X899" s="29"/>
      <c r="Y899" s="32"/>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row>
    <row r="900" ht="12.75" customHeight="1">
      <c r="V900" s="29"/>
      <c r="W900" s="29"/>
      <c r="X900" s="29"/>
      <c r="Y900" s="32"/>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row>
    <row r="901" ht="12.75" customHeight="1">
      <c r="V901" s="29"/>
      <c r="W901" s="29"/>
      <c r="X901" s="29"/>
      <c r="Y901" s="32"/>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row>
    <row r="902" ht="12.75" customHeight="1">
      <c r="V902" s="29"/>
      <c r="W902" s="29"/>
      <c r="X902" s="29"/>
      <c r="Y902" s="32"/>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row>
    <row r="903" ht="12.75" customHeight="1">
      <c r="V903" s="29"/>
      <c r="W903" s="29"/>
      <c r="X903" s="29"/>
      <c r="Y903" s="32"/>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row>
    <row r="904" ht="12.75" customHeight="1">
      <c r="V904" s="29"/>
      <c r="W904" s="29"/>
      <c r="X904" s="29"/>
      <c r="Y904" s="32"/>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row>
    <row r="905" ht="12.75" customHeight="1">
      <c r="V905" s="29"/>
      <c r="W905" s="29"/>
      <c r="X905" s="29"/>
      <c r="Y905" s="32"/>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row>
    <row r="906" ht="12.75" customHeight="1">
      <c r="V906" s="29"/>
      <c r="W906" s="29"/>
      <c r="X906" s="29"/>
      <c r="Y906" s="32"/>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row>
    <row r="907" ht="12.75" customHeight="1">
      <c r="V907" s="29"/>
      <c r="W907" s="29"/>
      <c r="X907" s="29"/>
      <c r="Y907" s="32"/>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row>
    <row r="908" ht="12.75" customHeight="1">
      <c r="V908" s="29"/>
      <c r="W908" s="29"/>
      <c r="X908" s="29"/>
      <c r="Y908" s="32"/>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row>
    <row r="909" ht="12.75" customHeight="1">
      <c r="V909" s="29"/>
      <c r="W909" s="29"/>
      <c r="X909" s="29"/>
      <c r="Y909" s="32"/>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row>
    <row r="910" ht="12.75" customHeight="1">
      <c r="V910" s="29"/>
      <c r="W910" s="29"/>
      <c r="X910" s="29"/>
      <c r="Y910" s="32"/>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row>
    <row r="911" ht="12.75" customHeight="1">
      <c r="V911" s="29"/>
      <c r="W911" s="29"/>
      <c r="X911" s="29"/>
      <c r="Y911" s="32"/>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row>
    <row r="912" ht="12.75" customHeight="1">
      <c r="V912" s="29"/>
      <c r="W912" s="29"/>
      <c r="X912" s="29"/>
      <c r="Y912" s="32"/>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row>
    <row r="913" ht="12.75" customHeight="1">
      <c r="V913" s="29"/>
      <c r="W913" s="29"/>
      <c r="X913" s="29"/>
      <c r="Y913" s="32"/>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row>
    <row r="914" ht="12.75" customHeight="1">
      <c r="V914" s="29"/>
      <c r="W914" s="29"/>
      <c r="X914" s="29"/>
      <c r="Y914" s="32"/>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row>
    <row r="915" ht="12.75" customHeight="1">
      <c r="V915" s="29"/>
      <c r="W915" s="29"/>
      <c r="X915" s="29"/>
      <c r="Y915" s="32"/>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row>
    <row r="916" ht="12.75" customHeight="1">
      <c r="V916" s="29"/>
      <c r="W916" s="29"/>
      <c r="X916" s="29"/>
      <c r="Y916" s="32"/>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row>
    <row r="917" ht="12.75" customHeight="1">
      <c r="V917" s="29"/>
      <c r="W917" s="29"/>
      <c r="X917" s="29"/>
      <c r="Y917" s="32"/>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row>
    <row r="918" ht="12.75" customHeight="1">
      <c r="V918" s="29"/>
      <c r="W918" s="29"/>
      <c r="X918" s="29"/>
      <c r="Y918" s="32"/>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row>
    <row r="919" ht="12.75" customHeight="1">
      <c r="V919" s="29"/>
      <c r="W919" s="29"/>
      <c r="X919" s="29"/>
      <c r="Y919" s="32"/>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row>
    <row r="920" ht="12.75" customHeight="1">
      <c r="V920" s="29"/>
      <c r="W920" s="29"/>
      <c r="X920" s="29"/>
      <c r="Y920" s="32"/>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row>
    <row r="921" ht="12.75" customHeight="1">
      <c r="V921" s="29"/>
      <c r="W921" s="29"/>
      <c r="X921" s="29"/>
      <c r="Y921" s="32"/>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row>
    <row r="922" ht="12.75" customHeight="1">
      <c r="V922" s="29"/>
      <c r="W922" s="29"/>
      <c r="X922" s="29"/>
      <c r="Y922" s="32"/>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row>
    <row r="923" ht="12.75" customHeight="1">
      <c r="V923" s="29"/>
      <c r="W923" s="29"/>
      <c r="X923" s="29"/>
      <c r="Y923" s="32"/>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row>
    <row r="924" ht="12.75" customHeight="1">
      <c r="V924" s="29"/>
      <c r="W924" s="29"/>
      <c r="X924" s="29"/>
      <c r="Y924" s="32"/>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row>
    <row r="925" ht="12.75" customHeight="1">
      <c r="V925" s="29"/>
      <c r="W925" s="29"/>
      <c r="X925" s="29"/>
      <c r="Y925" s="32"/>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row>
    <row r="926" ht="12.75" customHeight="1">
      <c r="V926" s="29"/>
      <c r="W926" s="29"/>
      <c r="X926" s="29"/>
      <c r="Y926" s="32"/>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row>
    <row r="927" ht="12.75" customHeight="1">
      <c r="V927" s="29"/>
      <c r="W927" s="29"/>
      <c r="X927" s="29"/>
      <c r="Y927" s="32"/>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row>
    <row r="928" ht="12.75" customHeight="1">
      <c r="V928" s="29"/>
      <c r="W928" s="29"/>
      <c r="X928" s="29"/>
      <c r="Y928" s="32"/>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row>
    <row r="929" ht="12.75" customHeight="1">
      <c r="V929" s="29"/>
      <c r="W929" s="29"/>
      <c r="X929" s="29"/>
      <c r="Y929" s="32"/>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row>
    <row r="930" ht="12.75" customHeight="1">
      <c r="V930" s="29"/>
      <c r="W930" s="29"/>
      <c r="X930" s="29"/>
      <c r="Y930" s="32"/>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row>
    <row r="931" ht="12.75" customHeight="1">
      <c r="V931" s="29"/>
      <c r="W931" s="29"/>
      <c r="X931" s="29"/>
      <c r="Y931" s="32"/>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row>
    <row r="932" ht="12.75" customHeight="1">
      <c r="V932" s="29"/>
      <c r="W932" s="29"/>
      <c r="X932" s="29"/>
      <c r="Y932" s="32"/>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row>
    <row r="933" ht="12.75" customHeight="1">
      <c r="V933" s="29"/>
      <c r="W933" s="29"/>
      <c r="X933" s="29"/>
      <c r="Y933" s="32"/>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row>
    <row r="934" ht="12.75" customHeight="1">
      <c r="V934" s="29"/>
      <c r="W934" s="29"/>
      <c r="X934" s="29"/>
      <c r="Y934" s="32"/>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row>
    <row r="935" ht="12.75" customHeight="1">
      <c r="V935" s="29"/>
      <c r="W935" s="29"/>
      <c r="X935" s="29"/>
      <c r="Y935" s="32"/>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row>
    <row r="936" ht="12.75" customHeight="1">
      <c r="V936" s="29"/>
      <c r="W936" s="29"/>
      <c r="X936" s="29"/>
      <c r="Y936" s="32"/>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row>
    <row r="937" ht="12.75" customHeight="1">
      <c r="V937" s="29"/>
      <c r="W937" s="29"/>
      <c r="X937" s="29"/>
      <c r="Y937" s="32"/>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row>
    <row r="938" ht="12.75" customHeight="1">
      <c r="V938" s="29"/>
      <c r="W938" s="29"/>
      <c r="X938" s="29"/>
      <c r="Y938" s="32"/>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row>
    <row r="939" ht="12.75" customHeight="1">
      <c r="V939" s="29"/>
      <c r="W939" s="29"/>
      <c r="X939" s="29"/>
      <c r="Y939" s="32"/>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row>
    <row r="940" ht="12.75" customHeight="1">
      <c r="V940" s="29"/>
      <c r="W940" s="29"/>
      <c r="X940" s="29"/>
      <c r="Y940" s="32"/>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row>
    <row r="941" ht="12.75" customHeight="1">
      <c r="V941" s="29"/>
      <c r="W941" s="29"/>
      <c r="X941" s="29"/>
      <c r="Y941" s="32"/>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row>
    <row r="942" ht="12.75" customHeight="1">
      <c r="V942" s="29"/>
      <c r="W942" s="29"/>
      <c r="X942" s="29"/>
      <c r="Y942" s="32"/>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row>
    <row r="943" ht="12.75" customHeight="1">
      <c r="V943" s="29"/>
      <c r="W943" s="29"/>
      <c r="X943" s="29"/>
      <c r="Y943" s="32"/>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row>
    <row r="944" ht="12.75" customHeight="1">
      <c r="V944" s="29"/>
      <c r="W944" s="29"/>
      <c r="X944" s="29"/>
      <c r="Y944" s="32"/>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row>
    <row r="945" ht="12.75" customHeight="1">
      <c r="V945" s="29"/>
      <c r="W945" s="29"/>
      <c r="X945" s="29"/>
      <c r="Y945" s="32"/>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row>
    <row r="946" ht="12.75" customHeight="1">
      <c r="V946" s="29"/>
      <c r="W946" s="29"/>
      <c r="X946" s="29"/>
      <c r="Y946" s="32"/>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row>
    <row r="947" ht="12.75" customHeight="1">
      <c r="V947" s="29"/>
      <c r="W947" s="29"/>
      <c r="X947" s="29"/>
      <c r="Y947" s="32"/>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row>
    <row r="948" ht="12.75" customHeight="1">
      <c r="V948" s="29"/>
      <c r="W948" s="29"/>
      <c r="X948" s="29"/>
      <c r="Y948" s="32"/>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row>
    <row r="949" ht="12.75" customHeight="1">
      <c r="V949" s="29"/>
      <c r="W949" s="29"/>
      <c r="X949" s="29"/>
      <c r="Y949" s="32"/>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row>
    <row r="950" ht="12.75" customHeight="1">
      <c r="V950" s="29"/>
      <c r="W950" s="29"/>
      <c r="X950" s="29"/>
      <c r="Y950" s="32"/>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row>
    <row r="951" ht="12.75" customHeight="1">
      <c r="V951" s="29"/>
      <c r="W951" s="29"/>
      <c r="X951" s="29"/>
      <c r="Y951" s="32"/>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row>
    <row r="952" ht="12.75" customHeight="1">
      <c r="V952" s="29"/>
      <c r="W952" s="29"/>
      <c r="X952" s="29"/>
      <c r="Y952" s="32"/>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row>
    <row r="953" ht="12.75" customHeight="1">
      <c r="V953" s="29"/>
      <c r="W953" s="29"/>
      <c r="X953" s="29"/>
      <c r="Y953" s="32"/>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row>
    <row r="954" ht="12.75" customHeight="1">
      <c r="V954" s="29"/>
      <c r="W954" s="29"/>
      <c r="X954" s="29"/>
      <c r="Y954" s="32"/>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row>
    <row r="955" ht="12.75" customHeight="1">
      <c r="V955" s="29"/>
      <c r="W955" s="29"/>
      <c r="X955" s="29"/>
      <c r="Y955" s="32"/>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row>
    <row r="956" ht="12.75" customHeight="1">
      <c r="V956" s="29"/>
      <c r="W956" s="29"/>
      <c r="X956" s="29"/>
      <c r="Y956" s="32"/>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row>
    <row r="957" ht="12.75" customHeight="1">
      <c r="V957" s="29"/>
      <c r="W957" s="29"/>
      <c r="X957" s="29"/>
      <c r="Y957" s="32"/>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row>
    <row r="958" ht="12.75" customHeight="1">
      <c r="V958" s="29"/>
      <c r="W958" s="29"/>
      <c r="X958" s="29"/>
      <c r="Y958" s="32"/>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row>
    <row r="959" ht="12.75" customHeight="1">
      <c r="V959" s="29"/>
      <c r="W959" s="29"/>
      <c r="X959" s="29"/>
      <c r="Y959" s="32"/>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row>
    <row r="960" ht="12.75" customHeight="1">
      <c r="V960" s="29"/>
      <c r="W960" s="29"/>
      <c r="X960" s="29"/>
      <c r="Y960" s="32"/>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row>
    <row r="961" ht="12.75" customHeight="1">
      <c r="V961" s="29"/>
      <c r="W961" s="29"/>
      <c r="X961" s="29"/>
      <c r="Y961" s="32"/>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row>
    <row r="962" ht="12.75" customHeight="1">
      <c r="V962" s="29"/>
      <c r="W962" s="29"/>
      <c r="X962" s="29"/>
      <c r="Y962" s="32"/>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row>
    <row r="963" ht="12.75" customHeight="1">
      <c r="V963" s="29"/>
      <c r="W963" s="29"/>
      <c r="X963" s="29"/>
      <c r="Y963" s="32"/>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row>
    <row r="964" ht="12.75" customHeight="1">
      <c r="V964" s="29"/>
      <c r="W964" s="29"/>
      <c r="X964" s="29"/>
      <c r="Y964" s="32"/>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row>
    <row r="965" ht="12.75" customHeight="1">
      <c r="V965" s="29"/>
      <c r="W965" s="29"/>
      <c r="X965" s="29"/>
      <c r="Y965" s="32"/>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row>
    <row r="966" ht="12.75" customHeight="1">
      <c r="V966" s="29"/>
      <c r="W966" s="29"/>
      <c r="X966" s="29"/>
      <c r="Y966" s="32"/>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row>
    <row r="967" ht="12.75" customHeight="1">
      <c r="V967" s="29"/>
      <c r="W967" s="29"/>
      <c r="X967" s="29"/>
      <c r="Y967" s="32"/>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row>
    <row r="968" ht="12.75" customHeight="1">
      <c r="V968" s="29"/>
      <c r="W968" s="29"/>
      <c r="X968" s="29"/>
      <c r="Y968" s="32"/>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row>
    <row r="969" ht="12.75" customHeight="1">
      <c r="V969" s="29"/>
      <c r="W969" s="29"/>
      <c r="X969" s="29"/>
      <c r="Y969" s="32"/>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row>
    <row r="970" ht="12.75" customHeight="1">
      <c r="V970" s="29"/>
      <c r="W970" s="29"/>
      <c r="X970" s="29"/>
      <c r="Y970" s="32"/>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row>
    <row r="971" ht="12.75" customHeight="1">
      <c r="V971" s="29"/>
      <c r="W971" s="29"/>
      <c r="X971" s="29"/>
      <c r="Y971" s="32"/>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row>
    <row r="972" ht="12.75" customHeight="1">
      <c r="V972" s="29"/>
      <c r="W972" s="29"/>
      <c r="X972" s="29"/>
      <c r="Y972" s="32"/>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row>
    <row r="973" ht="12.75" customHeight="1">
      <c r="V973" s="29"/>
      <c r="W973" s="29"/>
      <c r="X973" s="29"/>
      <c r="Y973" s="32"/>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row>
    <row r="974" ht="12.75" customHeight="1">
      <c r="V974" s="29"/>
      <c r="W974" s="29"/>
      <c r="X974" s="29"/>
      <c r="Y974" s="32"/>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row>
    <row r="975" ht="12.75" customHeight="1">
      <c r="V975" s="29"/>
      <c r="W975" s="29"/>
      <c r="X975" s="29"/>
      <c r="Y975" s="32"/>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row>
    <row r="976" ht="12.75" customHeight="1">
      <c r="V976" s="29"/>
      <c r="W976" s="29"/>
      <c r="X976" s="29"/>
      <c r="Y976" s="32"/>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row>
    <row r="977" ht="12.75" customHeight="1">
      <c r="V977" s="29"/>
      <c r="W977" s="29"/>
      <c r="X977" s="29"/>
      <c r="Y977" s="32"/>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row>
    <row r="978" ht="12.75" customHeight="1">
      <c r="V978" s="29"/>
      <c r="W978" s="29"/>
      <c r="X978" s="29"/>
      <c r="Y978" s="32"/>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row>
    <row r="979" ht="12.75" customHeight="1">
      <c r="V979" s="29"/>
      <c r="W979" s="29"/>
      <c r="X979" s="29"/>
      <c r="Y979" s="32"/>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row>
    <row r="980" ht="12.75" customHeight="1">
      <c r="V980" s="29"/>
      <c r="W980" s="29"/>
      <c r="X980" s="29"/>
      <c r="Y980" s="32"/>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row>
    <row r="981" ht="12.75" customHeight="1">
      <c r="V981" s="29"/>
      <c r="W981" s="29"/>
      <c r="X981" s="29"/>
      <c r="Y981" s="32"/>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row>
    <row r="982" ht="12.75" customHeight="1">
      <c r="V982" s="29"/>
      <c r="W982" s="29"/>
      <c r="X982" s="29"/>
      <c r="Y982" s="32"/>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row>
    <row r="983" ht="12.75" customHeight="1">
      <c r="V983" s="29"/>
      <c r="W983" s="29"/>
      <c r="X983" s="29"/>
      <c r="Y983" s="32"/>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row>
    <row r="984" ht="12.75" customHeight="1">
      <c r="V984" s="29"/>
      <c r="W984" s="29"/>
      <c r="X984" s="29"/>
      <c r="Y984" s="32"/>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row>
    <row r="985" ht="12.75" customHeight="1">
      <c r="V985" s="29"/>
      <c r="W985" s="29"/>
      <c r="X985" s="29"/>
      <c r="Y985" s="32"/>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row>
    <row r="986" ht="12.75" customHeight="1">
      <c r="V986" s="29"/>
      <c r="W986" s="29"/>
      <c r="X986" s="29"/>
      <c r="Y986" s="32"/>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row>
    <row r="987" ht="12.75" customHeight="1">
      <c r="V987" s="29"/>
      <c r="W987" s="29"/>
      <c r="X987" s="29"/>
      <c r="Y987" s="32"/>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row>
    <row r="988" ht="12.75" customHeight="1">
      <c r="V988" s="29"/>
      <c r="W988" s="29"/>
      <c r="X988" s="29"/>
      <c r="Y988" s="32"/>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row>
    <row r="989" ht="12.75" customHeight="1">
      <c r="V989" s="29"/>
      <c r="W989" s="29"/>
      <c r="X989" s="29"/>
      <c r="Y989" s="32"/>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row>
    <row r="990" ht="12.75" customHeight="1">
      <c r="V990" s="29"/>
      <c r="W990" s="29"/>
      <c r="X990" s="29"/>
      <c r="Y990" s="32"/>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row>
    <row r="991" ht="12.75" customHeight="1">
      <c r="V991" s="29"/>
      <c r="W991" s="29"/>
      <c r="X991" s="29"/>
      <c r="Y991" s="32"/>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row>
    <row r="992" ht="12.75" customHeight="1">
      <c r="V992" s="29"/>
      <c r="W992" s="29"/>
      <c r="X992" s="29"/>
      <c r="Y992" s="32"/>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row>
    <row r="993" ht="12.75" customHeight="1">
      <c r="V993" s="29"/>
      <c r="W993" s="29"/>
      <c r="X993" s="29"/>
      <c r="Y993" s="32"/>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row>
    <row r="994" ht="12.75" customHeight="1">
      <c r="V994" s="29"/>
      <c r="W994" s="29"/>
      <c r="X994" s="29"/>
      <c r="Y994" s="32"/>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row>
    <row r="995" ht="12.75" customHeight="1">
      <c r="V995" s="29"/>
      <c r="W995" s="29"/>
      <c r="X995" s="29"/>
      <c r="Y995" s="32"/>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row>
    <row r="996" ht="12.75" customHeight="1">
      <c r="V996" s="29"/>
      <c r="W996" s="29"/>
      <c r="X996" s="29"/>
      <c r="Y996" s="32"/>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row>
    <row r="997" ht="12.75" customHeight="1">
      <c r="V997" s="29"/>
      <c r="W997" s="29"/>
      <c r="X997" s="29"/>
      <c r="Y997" s="32"/>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row>
    <row r="998" ht="12.75" customHeight="1">
      <c r="V998" s="29"/>
      <c r="W998" s="29"/>
      <c r="X998" s="29"/>
      <c r="Y998" s="32"/>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row>
    <row r="999" ht="12.75" customHeight="1">
      <c r="V999" s="29"/>
      <c r="W999" s="29"/>
      <c r="X999" s="29"/>
      <c r="Y999" s="32"/>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row>
    <row r="1000" ht="12.75" customHeight="1">
      <c r="V1000" s="29"/>
      <c r="W1000" s="29"/>
      <c r="X1000" s="29"/>
      <c r="Y1000" s="32"/>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row>
  </sheetData>
  <mergeCells count="6">
    <mergeCell ref="A1:U1"/>
    <mergeCell ref="Y1:Y3"/>
    <mergeCell ref="Z1:Z3"/>
    <mergeCell ref="B2:U2"/>
    <mergeCell ref="AB16:AH16"/>
    <mergeCell ref="AC26:AH29"/>
  </mergeCells>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6" width="8.71"/>
  </cols>
  <sheetData>
    <row r="1" ht="12.75" customHeight="1"/>
    <row r="2" ht="12.75" customHeight="1">
      <c r="A2" s="9" t="s">
        <v>311</v>
      </c>
      <c r="B2" s="25">
        <v>0.2109375</v>
      </c>
      <c r="C2" s="135"/>
      <c r="D2" s="29"/>
      <c r="E2" s="29"/>
    </row>
    <row r="3" ht="12.75" customHeight="1">
      <c r="A3" s="9"/>
      <c r="B3" s="9"/>
      <c r="C3" s="135"/>
      <c r="D3" s="29"/>
      <c r="E3" s="29"/>
    </row>
    <row r="4" ht="12.75" customHeight="1">
      <c r="A4" s="9" t="s">
        <v>312</v>
      </c>
      <c r="B4" s="25">
        <v>0.5239351851851851</v>
      </c>
      <c r="C4" s="135"/>
      <c r="D4" s="29"/>
      <c r="E4" s="29"/>
    </row>
    <row r="5" ht="12.75" customHeight="1">
      <c r="A5" s="9"/>
      <c r="B5" s="9"/>
      <c r="C5" s="135"/>
      <c r="D5" s="29"/>
      <c r="E5" s="29"/>
    </row>
    <row r="6" ht="12.75" customHeight="1">
      <c r="A6" s="9" t="s">
        <v>313</v>
      </c>
      <c r="B6" s="35">
        <f>(B4-B2)</f>
        <v>0.3129976852</v>
      </c>
      <c r="C6" s="135"/>
      <c r="D6" s="29"/>
      <c r="E6" s="29"/>
    </row>
    <row r="7" ht="12.75" customHeight="1">
      <c r="A7" s="9"/>
      <c r="B7" s="9"/>
      <c r="C7" s="135"/>
      <c r="D7" s="29"/>
      <c r="E7" s="29"/>
    </row>
    <row r="8" ht="12.75" customHeight="1">
      <c r="A8" s="9"/>
      <c r="B8" s="9"/>
      <c r="C8" s="136"/>
      <c r="D8" s="62"/>
      <c r="E8" s="62"/>
      <c r="F8" t="s">
        <v>5</v>
      </c>
    </row>
    <row r="9" ht="12.75" customHeight="1">
      <c r="A9" s="9" t="s">
        <v>314</v>
      </c>
      <c r="B9" s="6">
        <v>5634.0</v>
      </c>
      <c r="C9" s="6">
        <v>5634.0</v>
      </c>
      <c r="D9" s="6">
        <v>3756.0</v>
      </c>
      <c r="E9" s="6">
        <v>15445.0</v>
      </c>
      <c r="F9">
        <f>SUM(B9:E9)</f>
        <v>30469</v>
      </c>
    </row>
    <row r="10" ht="12.75" customHeight="1">
      <c r="A10" s="9"/>
      <c r="B10" s="9"/>
      <c r="C10" s="9"/>
      <c r="D10" s="9"/>
      <c r="E10" s="9"/>
    </row>
    <row r="11" ht="12.75" customHeight="1">
      <c r="A11" s="9" t="s">
        <v>315</v>
      </c>
      <c r="B11" s="15">
        <f>(B9/B6/24)</f>
        <v>750.0055467</v>
      </c>
      <c r="C11" s="15">
        <f>(C9/B6/24)</f>
        <v>750.0055467</v>
      </c>
      <c r="D11" s="15">
        <f>(D9/B6/24)</f>
        <v>500.0036978</v>
      </c>
      <c r="E11" s="15">
        <f>(E9/B6/24)</f>
        <v>2056.058869</v>
      </c>
    </row>
    <row r="12" ht="12.75" customHeight="1"/>
    <row r="13" ht="12.75" customHeight="1">
      <c r="A13" s="9" t="s">
        <v>316</v>
      </c>
      <c r="B13" t="s">
        <v>317</v>
      </c>
      <c r="C13" t="s">
        <v>317</v>
      </c>
      <c r="D13" t="s">
        <v>317</v>
      </c>
      <c r="E13" s="15">
        <f>SUM(B11:E11)</f>
        <v>4056.07366</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4" width="9.14"/>
    <col customWidth="1" min="5" max="5" width="10.86"/>
    <col customWidth="1" min="6" max="6" width="12.14"/>
    <col customWidth="1" min="7" max="7" width="5.86"/>
    <col customWidth="1" min="8" max="8" width="16.0"/>
    <col customWidth="1" min="9" max="11" width="11.0"/>
    <col customWidth="1" min="12" max="12" width="9.14"/>
    <col customWidth="1" min="13" max="13" width="19.57"/>
    <col customWidth="1" min="14" max="24" width="7.43"/>
    <col customWidth="1" min="25" max="25" width="11.14"/>
    <col customWidth="1" min="26" max="26" width="12.57"/>
    <col customWidth="1" min="27" max="27" width="15.43"/>
    <col customWidth="1" min="28" max="28" width="13.0"/>
    <col customWidth="1" min="29" max="29" width="13.14"/>
    <col customWidth="1" min="30" max="30" width="9.14"/>
    <col customWidth="1" min="31" max="31" width="16.71"/>
    <col customWidth="1" min="32" max="35" width="8.71"/>
    <col customWidth="1" min="36" max="36" width="11.14"/>
    <col customWidth="1" min="37" max="37" width="9.14"/>
    <col customWidth="1" min="38" max="38" width="16.71"/>
    <col customWidth="1" min="39" max="42" width="12.0"/>
    <col customWidth="1" min="43" max="43" width="9.14"/>
    <col customWidth="1" min="44" max="46" width="22.29"/>
  </cols>
  <sheetData>
    <row r="1" ht="12.75" customHeight="1">
      <c r="A1" s="9"/>
      <c r="B1" s="9" t="s">
        <v>1</v>
      </c>
      <c r="C1" s="9" t="s">
        <v>2</v>
      </c>
      <c r="D1" s="9" t="s">
        <v>3</v>
      </c>
      <c r="E1" s="9" t="s">
        <v>4</v>
      </c>
      <c r="F1" s="9" t="s">
        <v>5</v>
      </c>
      <c r="G1" s="29"/>
      <c r="H1" s="29" t="s">
        <v>318</v>
      </c>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row>
    <row r="2" ht="12.75" customHeight="1">
      <c r="A2" s="9" t="s">
        <v>319</v>
      </c>
      <c r="B2" s="9">
        <f t="shared" ref="B2:E2" si="1">SUM(B11,B24,B37,B50,B63,B76,B89,B102,B115,B128,B141,B154,B167,B180,B193,B206,B219)</f>
        <v>17526</v>
      </c>
      <c r="C2" s="9">
        <f t="shared" si="1"/>
        <v>15872</v>
      </c>
      <c r="D2" s="9">
        <f t="shared" si="1"/>
        <v>17320</v>
      </c>
      <c r="E2" s="9">
        <f t="shared" si="1"/>
        <v>33748</v>
      </c>
      <c r="F2" s="9">
        <f t="shared" ref="F2:F4" si="3">SUM(B2:E2)</f>
        <v>84466</v>
      </c>
      <c r="G2" s="29"/>
      <c r="H2" s="29">
        <f>(F3-F2)</f>
        <v>29261</v>
      </c>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ht="12.75" customHeight="1">
      <c r="A3" s="9" t="s">
        <v>320</v>
      </c>
      <c r="B3" s="9">
        <f t="shared" ref="B3:D3" si="2">(B2)</f>
        <v>17526</v>
      </c>
      <c r="C3" s="9">
        <f t="shared" si="2"/>
        <v>15872</v>
      </c>
      <c r="D3" s="9">
        <f t="shared" si="2"/>
        <v>17320</v>
      </c>
      <c r="E3" s="9">
        <f>SUM(I11,I24,I37,I50,I63,I76,I89,I102,I115,I128,I141,I154,I167,I180,I193,I206,I219)</f>
        <v>63009</v>
      </c>
      <c r="F3" s="9">
        <f t="shared" si="3"/>
        <v>113727</v>
      </c>
      <c r="G3" s="29"/>
      <c r="H3" s="29"/>
      <c r="I3" s="29"/>
      <c r="J3" s="29"/>
      <c r="K3" s="29"/>
      <c r="L3" s="53" t="s">
        <v>287</v>
      </c>
      <c r="M3" s="17"/>
      <c r="N3" s="17"/>
      <c r="O3" s="17"/>
      <c r="P3" s="17"/>
      <c r="Q3" s="17"/>
      <c r="R3" s="18"/>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row>
    <row r="4" ht="12.75" customHeight="1">
      <c r="A4" s="9" t="s">
        <v>321</v>
      </c>
      <c r="B4" s="9">
        <f t="shared" ref="B4:E4" si="4">(B3*3)</f>
        <v>52578</v>
      </c>
      <c r="C4" s="9">
        <f t="shared" si="4"/>
        <v>47616</v>
      </c>
      <c r="D4" s="9">
        <f t="shared" si="4"/>
        <v>51960</v>
      </c>
      <c r="E4" s="9">
        <f t="shared" si="4"/>
        <v>189027</v>
      </c>
      <c r="F4" s="9">
        <f t="shared" si="3"/>
        <v>341181</v>
      </c>
      <c r="G4" s="29"/>
      <c r="H4" s="29"/>
      <c r="I4" s="29"/>
      <c r="J4" s="29"/>
      <c r="K4" s="29"/>
      <c r="L4" s="94" t="s">
        <v>288</v>
      </c>
      <c r="M4" s="94"/>
      <c r="N4" s="94"/>
      <c r="O4" s="94"/>
      <c r="P4" s="94"/>
      <c r="Q4" s="94"/>
      <c r="R4" s="94" t="s">
        <v>170</v>
      </c>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row>
    <row r="5" ht="12.75" customHeight="1">
      <c r="A5" s="29"/>
      <c r="B5" s="29"/>
      <c r="C5" s="29"/>
      <c r="D5" s="29"/>
      <c r="E5" s="29"/>
      <c r="F5" s="29"/>
      <c r="G5" s="29"/>
      <c r="H5" s="29"/>
      <c r="I5" s="29"/>
      <c r="J5" s="29"/>
      <c r="K5" s="29"/>
      <c r="L5" s="97">
        <v>1.0</v>
      </c>
      <c r="M5" s="96" t="s">
        <v>322</v>
      </c>
      <c r="N5" s="97">
        <v>6400.0</v>
      </c>
      <c r="O5" s="97">
        <v>6650.0</v>
      </c>
      <c r="P5" s="97">
        <v>5940.0</v>
      </c>
      <c r="Q5" s="97">
        <v>1340.0</v>
      </c>
      <c r="R5" s="97">
        <v>500.0</v>
      </c>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row>
    <row r="6" ht="12.75" customHeight="1">
      <c r="A6" s="29"/>
      <c r="B6" s="29"/>
      <c r="C6" s="29"/>
      <c r="D6" s="29"/>
      <c r="E6" s="29"/>
      <c r="F6" s="29"/>
      <c r="G6" s="29"/>
      <c r="H6" s="29"/>
      <c r="I6" s="29"/>
      <c r="J6" s="29"/>
      <c r="K6" s="29"/>
      <c r="L6" s="97">
        <v>10.0</v>
      </c>
      <c r="M6" s="96" t="s">
        <v>323</v>
      </c>
      <c r="N6" s="97">
        <v>29700.0</v>
      </c>
      <c r="O6" s="97">
        <v>33250.0</v>
      </c>
      <c r="P6" s="97">
        <v>32000.0</v>
      </c>
      <c r="Q6" s="97">
        <v>6700.0</v>
      </c>
      <c r="R6" s="97">
        <v>2000.0</v>
      </c>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ht="12.75" customHeight="1">
      <c r="A7" s="29"/>
      <c r="B7" s="29"/>
      <c r="C7" s="29"/>
      <c r="D7" s="29"/>
      <c r="E7" s="29"/>
      <c r="F7" s="29"/>
      <c r="G7" s="29"/>
      <c r="H7" s="29"/>
      <c r="I7" s="29"/>
      <c r="J7" s="29"/>
      <c r="K7" s="29"/>
      <c r="L7" s="29"/>
      <c r="M7" s="32"/>
      <c r="N7" s="32"/>
      <c r="O7" s="32"/>
      <c r="P7" s="32"/>
      <c r="Q7" s="32"/>
      <c r="R7" s="32"/>
      <c r="S7" s="32"/>
      <c r="T7" s="32"/>
      <c r="U7" s="32"/>
      <c r="V7" s="32"/>
      <c r="W7" s="32"/>
      <c r="X7" s="32"/>
      <c r="Y7" s="29"/>
      <c r="Z7" s="29"/>
      <c r="AA7" s="29"/>
      <c r="AB7" s="29"/>
      <c r="AC7" s="29"/>
      <c r="AD7" s="29"/>
      <c r="AE7" s="29"/>
      <c r="AF7" s="29"/>
      <c r="AG7" s="29"/>
      <c r="AH7" s="29"/>
      <c r="AI7" s="29"/>
      <c r="AJ7" s="29"/>
      <c r="AK7" s="29"/>
      <c r="AL7" s="29"/>
      <c r="AM7" s="29"/>
      <c r="AN7" s="29"/>
      <c r="AO7" s="29"/>
      <c r="AP7" s="29"/>
      <c r="AQ7" s="29"/>
      <c r="AR7" s="29"/>
      <c r="AS7" s="29"/>
      <c r="AT7" s="29"/>
    </row>
    <row r="8" ht="12.75" customHeight="1">
      <c r="A8" s="29"/>
      <c r="B8" s="29"/>
      <c r="C8" s="29"/>
      <c r="D8" s="29"/>
      <c r="E8" s="29"/>
      <c r="F8" s="29"/>
      <c r="G8" s="29"/>
      <c r="H8" s="29"/>
      <c r="I8" s="29"/>
      <c r="J8" s="29"/>
      <c r="K8" s="29"/>
      <c r="L8" s="29"/>
      <c r="M8" s="33"/>
      <c r="N8" s="33" t="s">
        <v>324</v>
      </c>
      <c r="O8" s="137" t="s">
        <v>325</v>
      </c>
      <c r="P8" s="137" t="s">
        <v>326</v>
      </c>
      <c r="Q8" s="137" t="s">
        <v>21</v>
      </c>
      <c r="R8" s="137" t="s">
        <v>327</v>
      </c>
      <c r="S8" s="137" t="s">
        <v>328</v>
      </c>
      <c r="T8" s="137" t="s">
        <v>157</v>
      </c>
      <c r="U8" s="137" t="s">
        <v>329</v>
      </c>
      <c r="V8" s="137" t="s">
        <v>160</v>
      </c>
      <c r="W8" s="137" t="s">
        <v>330</v>
      </c>
      <c r="X8" s="137" t="s">
        <v>331</v>
      </c>
      <c r="Y8" s="137" t="s">
        <v>332</v>
      </c>
      <c r="Z8" s="29"/>
      <c r="AA8" s="138" t="s">
        <v>333</v>
      </c>
      <c r="AB8" s="138" t="s">
        <v>334</v>
      </c>
      <c r="AC8" s="138" t="s">
        <v>335</v>
      </c>
      <c r="AD8" s="29"/>
      <c r="AE8" s="6" t="s">
        <v>336</v>
      </c>
      <c r="AF8" s="139"/>
      <c r="AG8" s="139"/>
      <c r="AH8" s="139"/>
      <c r="AI8" s="139"/>
      <c r="AJ8" s="6" t="s">
        <v>337</v>
      </c>
      <c r="AK8" s="29"/>
      <c r="AL8" s="140" t="s">
        <v>336</v>
      </c>
      <c r="AM8" s="140" t="s">
        <v>170</v>
      </c>
      <c r="AN8" s="140" t="s">
        <v>338</v>
      </c>
      <c r="AO8" s="140" t="s">
        <v>339</v>
      </c>
      <c r="AP8" s="140" t="s">
        <v>178</v>
      </c>
      <c r="AQ8" s="29"/>
      <c r="AR8" s="6" t="s">
        <v>336</v>
      </c>
      <c r="AS8" s="6" t="s">
        <v>340</v>
      </c>
      <c r="AT8" s="6" t="s">
        <v>341</v>
      </c>
    </row>
    <row r="9" ht="12.75" customHeight="1">
      <c r="A9" s="141" t="s">
        <v>342</v>
      </c>
      <c r="B9" s="17"/>
      <c r="C9" s="17"/>
      <c r="D9" s="17"/>
      <c r="E9" s="17"/>
      <c r="F9" s="17"/>
      <c r="G9" s="17"/>
      <c r="H9" s="17"/>
      <c r="I9" s="18"/>
      <c r="J9" s="29"/>
      <c r="K9" s="29"/>
      <c r="L9" s="29"/>
      <c r="M9" s="142" t="s">
        <v>342</v>
      </c>
      <c r="N9" s="143">
        <v>0.0</v>
      </c>
      <c r="O9" s="143">
        <v>19.0</v>
      </c>
      <c r="P9" s="143">
        <v>0.0</v>
      </c>
      <c r="Q9" s="143">
        <v>15.0</v>
      </c>
      <c r="R9" s="143">
        <v>41.0</v>
      </c>
      <c r="S9" s="143">
        <v>0.0</v>
      </c>
      <c r="T9" s="143">
        <v>0.0</v>
      </c>
      <c r="U9" s="143">
        <v>0.0</v>
      </c>
      <c r="V9" s="143">
        <v>0.0</v>
      </c>
      <c r="W9" s="143">
        <v>0.0</v>
      </c>
      <c r="X9" s="143">
        <v>1.0</v>
      </c>
      <c r="Y9" s="144">
        <f t="shared" ref="Y9:Y26" si="5">(N9*1+O9*1+P9*1+Q9*1+R9*2+S9*3+T9*3+U9*6+V9*4+W9*1+X9*6)</f>
        <v>122</v>
      </c>
      <c r="Z9" s="29"/>
      <c r="AA9" s="109">
        <f t="shared" ref="AA9:AA26" si="6">(N9*1+P9*1+R9*2+S9*3)</f>
        <v>82</v>
      </c>
      <c r="AB9" s="109">
        <f t="shared" ref="AB9:AB26" si="7">(T9*3+U9*6)</f>
        <v>0</v>
      </c>
      <c r="AC9" s="109">
        <f t="shared" ref="AC9:AC26" si="8">(O9*1+R9*2)</f>
        <v>101</v>
      </c>
      <c r="AD9" s="29"/>
      <c r="AE9" s="145" t="s">
        <v>342</v>
      </c>
      <c r="AF9" s="146">
        <v>3148.0</v>
      </c>
      <c r="AG9" s="146">
        <v>6239.0</v>
      </c>
      <c r="AH9" s="146">
        <v>3608.0</v>
      </c>
      <c r="AI9" s="146">
        <v>575632.0</v>
      </c>
      <c r="AJ9" s="145" t="s">
        <v>343</v>
      </c>
      <c r="AK9" s="29"/>
      <c r="AL9" s="142" t="s">
        <v>342</v>
      </c>
      <c r="AM9" s="143">
        <v>1045.0</v>
      </c>
      <c r="AN9" s="147">
        <v>0.3629976851851852</v>
      </c>
      <c r="AO9" s="148" t="s">
        <v>344</v>
      </c>
      <c r="AP9" s="149">
        <v>36526.0</v>
      </c>
      <c r="AQ9" s="29"/>
      <c r="AR9" s="150" t="s">
        <v>345</v>
      </c>
      <c r="AS9" s="151">
        <v>886.0</v>
      </c>
      <c r="AT9" s="152" t="s">
        <v>346</v>
      </c>
    </row>
    <row r="10" ht="12.75" customHeight="1">
      <c r="A10" s="9"/>
      <c r="B10" s="9" t="s">
        <v>1</v>
      </c>
      <c r="C10" s="9" t="s">
        <v>2</v>
      </c>
      <c r="D10" s="9" t="s">
        <v>3</v>
      </c>
      <c r="E10" s="9" t="s">
        <v>347</v>
      </c>
      <c r="F10" s="9" t="s">
        <v>348</v>
      </c>
      <c r="G10" s="9" t="s">
        <v>340</v>
      </c>
      <c r="H10" s="9" t="s">
        <v>349</v>
      </c>
      <c r="I10" s="9" t="s">
        <v>350</v>
      </c>
      <c r="J10" s="29"/>
      <c r="K10" s="29"/>
      <c r="L10" s="29"/>
      <c r="M10" s="142" t="s">
        <v>351</v>
      </c>
      <c r="N10" s="143">
        <v>0.0</v>
      </c>
      <c r="O10" s="143">
        <v>0.0</v>
      </c>
      <c r="P10" s="143">
        <v>11671.0</v>
      </c>
      <c r="Q10" s="143">
        <v>10.0</v>
      </c>
      <c r="R10" s="143">
        <v>0.0</v>
      </c>
      <c r="S10" s="143">
        <v>3726.0</v>
      </c>
      <c r="T10" s="143">
        <v>306.0</v>
      </c>
      <c r="U10" s="143">
        <v>506.0</v>
      </c>
      <c r="V10" s="143">
        <v>3.0</v>
      </c>
      <c r="W10" s="143">
        <v>0.0</v>
      </c>
      <c r="X10" s="143">
        <v>0.0</v>
      </c>
      <c r="Y10" s="144">
        <f t="shared" si="5"/>
        <v>26825</v>
      </c>
      <c r="Z10" s="29"/>
      <c r="AA10" s="109">
        <f t="shared" si="6"/>
        <v>22849</v>
      </c>
      <c r="AB10" s="109">
        <f t="shared" si="7"/>
        <v>3954</v>
      </c>
      <c r="AC10" s="109">
        <f t="shared" si="8"/>
        <v>0</v>
      </c>
      <c r="AD10" s="29"/>
      <c r="AE10" s="145" t="s">
        <v>351</v>
      </c>
      <c r="AF10" s="146">
        <v>29629.0</v>
      </c>
      <c r="AG10" s="146">
        <v>23769.0</v>
      </c>
      <c r="AH10" s="146">
        <v>183865.0</v>
      </c>
      <c r="AI10" s="146">
        <v>576560.0</v>
      </c>
      <c r="AJ10" s="145" t="s">
        <v>343</v>
      </c>
      <c r="AK10" s="29"/>
      <c r="AL10" s="142" t="s">
        <v>351</v>
      </c>
      <c r="AM10" s="143">
        <v>1179.0</v>
      </c>
      <c r="AN10" s="153">
        <v>1.3086342592592592</v>
      </c>
      <c r="AO10" s="148"/>
      <c r="AP10" s="143" t="s">
        <v>352</v>
      </c>
      <c r="AQ10" s="29"/>
      <c r="AR10" s="123"/>
      <c r="AS10" s="123"/>
      <c r="AT10" s="143" t="s">
        <v>353</v>
      </c>
    </row>
    <row r="11" ht="12.75" customHeight="1">
      <c r="A11" s="9" t="s">
        <v>354</v>
      </c>
      <c r="B11" s="6">
        <v>250.0</v>
      </c>
      <c r="C11" s="6">
        <v>181.0</v>
      </c>
      <c r="D11" s="6">
        <v>181.0</v>
      </c>
      <c r="E11" s="6">
        <v>16896.0</v>
      </c>
      <c r="F11" s="6">
        <v>23250.0</v>
      </c>
      <c r="G11" s="154">
        <f>VLOOKUP(A9,$AR$9:$AS$113,2,FALSE)</f>
        <v>848</v>
      </c>
      <c r="H11" s="9">
        <f>(F11-(G11+E11))</f>
        <v>5506</v>
      </c>
      <c r="I11" s="9">
        <f>(F11-G11)</f>
        <v>22402</v>
      </c>
      <c r="J11" s="29"/>
      <c r="K11" s="29"/>
      <c r="L11" s="29"/>
      <c r="M11" s="142" t="s">
        <v>345</v>
      </c>
      <c r="N11" s="143">
        <v>0.0</v>
      </c>
      <c r="O11" s="143">
        <v>2099.0</v>
      </c>
      <c r="P11" s="143">
        <v>0.0</v>
      </c>
      <c r="Q11" s="143">
        <v>10.0</v>
      </c>
      <c r="R11" s="143">
        <v>169.0</v>
      </c>
      <c r="S11" s="143">
        <v>0.0</v>
      </c>
      <c r="T11" s="143">
        <v>0.0</v>
      </c>
      <c r="U11" s="143">
        <v>14.0</v>
      </c>
      <c r="V11" s="143">
        <v>2.0</v>
      </c>
      <c r="W11" s="143">
        <v>0.0</v>
      </c>
      <c r="X11" s="143">
        <v>0.0</v>
      </c>
      <c r="Y11" s="144">
        <f t="shared" si="5"/>
        <v>2539</v>
      </c>
      <c r="Z11" s="29"/>
      <c r="AA11" s="109">
        <f t="shared" si="6"/>
        <v>338</v>
      </c>
      <c r="AB11" s="109">
        <f t="shared" si="7"/>
        <v>84</v>
      </c>
      <c r="AC11" s="109">
        <f t="shared" si="8"/>
        <v>2437</v>
      </c>
      <c r="AD11" s="29"/>
      <c r="AE11" s="145" t="s">
        <v>345</v>
      </c>
      <c r="AF11" s="146">
        <v>11564.0</v>
      </c>
      <c r="AG11" s="146">
        <v>6848.0</v>
      </c>
      <c r="AH11" s="146">
        <v>2214.0</v>
      </c>
      <c r="AI11" s="152">
        <v>325.0</v>
      </c>
      <c r="AJ11" s="145" t="s">
        <v>343</v>
      </c>
      <c r="AK11" s="29"/>
      <c r="AL11" s="142" t="s">
        <v>345</v>
      </c>
      <c r="AM11" s="143">
        <v>941.0</v>
      </c>
      <c r="AN11" s="153">
        <v>1.322800925925926</v>
      </c>
      <c r="AO11" s="148"/>
      <c r="AP11" s="143" t="s">
        <v>355</v>
      </c>
      <c r="AQ11" s="29"/>
      <c r="AR11" s="56"/>
      <c r="AS11" s="56"/>
      <c r="AT11" s="155" t="s">
        <v>356</v>
      </c>
    </row>
    <row r="12" ht="12.75" customHeight="1">
      <c r="A12" s="9" t="s">
        <v>0</v>
      </c>
      <c r="B12" s="156">
        <f>VLOOKUP(A9,$AE$9:$AJ$69,2,FALSE)</f>
        <v>3148</v>
      </c>
      <c r="C12" s="156">
        <f>VLOOKUP(A9,$AE$9:$AJ$69,3,FALSE)</f>
        <v>6239</v>
      </c>
      <c r="D12" s="156">
        <f>VLOOKUP(A9,$AE$9:$AJ$69,4,FALSE)</f>
        <v>3608</v>
      </c>
      <c r="E12" s="156">
        <f>VLOOKUP(A9,$AE$9:$AJ$69,5,FALSE)</f>
        <v>575632</v>
      </c>
      <c r="F12" s="157"/>
      <c r="G12" s="4"/>
      <c r="H12" s="4"/>
      <c r="I12" s="5"/>
      <c r="J12" s="29"/>
      <c r="K12" s="29"/>
      <c r="L12" s="29"/>
      <c r="M12" s="142" t="s">
        <v>357</v>
      </c>
      <c r="N12" s="143">
        <v>4.0</v>
      </c>
      <c r="O12" s="143">
        <v>0.0</v>
      </c>
      <c r="P12" s="143">
        <v>0.0</v>
      </c>
      <c r="Q12" s="143">
        <v>654.0</v>
      </c>
      <c r="R12" s="143">
        <v>0.0</v>
      </c>
      <c r="S12" s="143">
        <v>0.0</v>
      </c>
      <c r="T12" s="143">
        <v>0.0</v>
      </c>
      <c r="U12" s="143">
        <v>0.0</v>
      </c>
      <c r="V12" s="143">
        <v>0.0</v>
      </c>
      <c r="W12" s="143">
        <v>0.0</v>
      </c>
      <c r="X12" s="143">
        <v>0.0</v>
      </c>
      <c r="Y12" s="144">
        <f t="shared" si="5"/>
        <v>658</v>
      </c>
      <c r="Z12" s="29"/>
      <c r="AA12" s="109">
        <f t="shared" si="6"/>
        <v>4</v>
      </c>
      <c r="AB12" s="109">
        <f t="shared" si="7"/>
        <v>0</v>
      </c>
      <c r="AC12" s="109">
        <f t="shared" si="8"/>
        <v>0</v>
      </c>
      <c r="AD12" s="29"/>
      <c r="AE12" s="145" t="s">
        <v>357</v>
      </c>
      <c r="AF12" s="146">
        <v>4402.0</v>
      </c>
      <c r="AG12" s="146">
        <v>3583.0</v>
      </c>
      <c r="AH12" s="146">
        <v>3999.0</v>
      </c>
      <c r="AI12" s="146">
        <v>2062.0</v>
      </c>
      <c r="AJ12" s="145" t="s">
        <v>343</v>
      </c>
      <c r="AK12" s="29"/>
      <c r="AL12" s="142" t="s">
        <v>357</v>
      </c>
      <c r="AM12" s="143">
        <v>910.0</v>
      </c>
      <c r="AN12" s="153">
        <v>1.3451388888888889</v>
      </c>
      <c r="AO12" s="148" t="s">
        <v>344</v>
      </c>
      <c r="AP12" s="158">
        <v>39814.0</v>
      </c>
      <c r="AQ12" s="29"/>
      <c r="AR12" s="150" t="s">
        <v>351</v>
      </c>
      <c r="AS12" s="151">
        <v>872.0</v>
      </c>
      <c r="AT12" s="152" t="s">
        <v>346</v>
      </c>
    </row>
    <row r="13" ht="12.75" customHeight="1">
      <c r="A13" s="9"/>
      <c r="B13" s="157"/>
      <c r="C13" s="4"/>
      <c r="D13" s="4"/>
      <c r="E13" s="159"/>
      <c r="F13" s="13"/>
      <c r="I13" s="14"/>
      <c r="J13" s="29"/>
      <c r="K13" s="29"/>
      <c r="L13" s="29"/>
      <c r="M13" s="142" t="s">
        <v>358</v>
      </c>
      <c r="N13" s="143">
        <v>0.0</v>
      </c>
      <c r="O13" s="143">
        <v>0.0</v>
      </c>
      <c r="P13" s="143">
        <v>0.0</v>
      </c>
      <c r="Q13" s="143">
        <v>8.0</v>
      </c>
      <c r="R13" s="143">
        <v>0.0</v>
      </c>
      <c r="S13" s="143">
        <v>0.0</v>
      </c>
      <c r="T13" s="143">
        <v>0.0</v>
      </c>
      <c r="U13" s="143">
        <v>0.0</v>
      </c>
      <c r="V13" s="143">
        <v>0.0</v>
      </c>
      <c r="W13" s="143">
        <v>0.0</v>
      </c>
      <c r="X13" s="143">
        <v>0.0</v>
      </c>
      <c r="Y13" s="144">
        <f t="shared" si="5"/>
        <v>8</v>
      </c>
      <c r="Z13" s="29"/>
      <c r="AA13" s="109">
        <f t="shared" si="6"/>
        <v>0</v>
      </c>
      <c r="AB13" s="109">
        <f t="shared" si="7"/>
        <v>0</v>
      </c>
      <c r="AC13" s="109">
        <f t="shared" si="8"/>
        <v>0</v>
      </c>
      <c r="AD13" s="29"/>
      <c r="AE13" s="145" t="s">
        <v>358</v>
      </c>
      <c r="AF13" s="146">
        <v>3260.0</v>
      </c>
      <c r="AG13" s="146">
        <v>1957.0</v>
      </c>
      <c r="AH13" s="146">
        <v>2608.0</v>
      </c>
      <c r="AI13" s="146">
        <v>3062.0</v>
      </c>
      <c r="AJ13" s="145" t="s">
        <v>343</v>
      </c>
      <c r="AK13" s="29"/>
      <c r="AL13" s="142" t="s">
        <v>358</v>
      </c>
      <c r="AM13" s="143">
        <v>934.0</v>
      </c>
      <c r="AN13" s="153">
        <v>1.2648958333333333</v>
      </c>
      <c r="AO13" s="148" t="s">
        <v>344</v>
      </c>
      <c r="AP13" s="158">
        <v>39846.0</v>
      </c>
      <c r="AQ13" s="29"/>
      <c r="AR13" s="123"/>
      <c r="AS13" s="123"/>
      <c r="AT13" s="143" t="s">
        <v>353</v>
      </c>
    </row>
    <row r="14" ht="12.75" customHeight="1">
      <c r="A14" s="9" t="s">
        <v>359</v>
      </c>
      <c r="B14" s="22"/>
      <c r="C14" s="23"/>
      <c r="D14" s="23"/>
      <c r="E14" s="160"/>
      <c r="F14" s="13"/>
      <c r="I14" s="14"/>
      <c r="J14" s="29"/>
      <c r="K14" s="29"/>
      <c r="L14" s="29"/>
      <c r="M14" s="142" t="s">
        <v>360</v>
      </c>
      <c r="N14" s="143">
        <v>15.0</v>
      </c>
      <c r="O14" s="143">
        <v>0.0</v>
      </c>
      <c r="P14" s="143">
        <v>0.0</v>
      </c>
      <c r="Q14" s="143">
        <v>10.0</v>
      </c>
      <c r="R14" s="143">
        <v>0.0</v>
      </c>
      <c r="S14" s="143">
        <v>0.0</v>
      </c>
      <c r="T14" s="143">
        <v>0.0</v>
      </c>
      <c r="U14" s="143">
        <v>0.0</v>
      </c>
      <c r="V14" s="143">
        <v>0.0</v>
      </c>
      <c r="W14" s="143">
        <v>0.0</v>
      </c>
      <c r="X14" s="143">
        <v>0.0</v>
      </c>
      <c r="Y14" s="144">
        <f t="shared" si="5"/>
        <v>25</v>
      </c>
      <c r="Z14" s="29"/>
      <c r="AA14" s="109">
        <f t="shared" si="6"/>
        <v>15</v>
      </c>
      <c r="AB14" s="109">
        <f t="shared" si="7"/>
        <v>0</v>
      </c>
      <c r="AC14" s="109">
        <f t="shared" si="8"/>
        <v>0</v>
      </c>
      <c r="AD14" s="29"/>
      <c r="AE14" s="145" t="s">
        <v>360</v>
      </c>
      <c r="AF14" s="146">
        <v>1757.0</v>
      </c>
      <c r="AG14" s="146">
        <v>2726.0</v>
      </c>
      <c r="AH14" s="146">
        <v>8364.0</v>
      </c>
      <c r="AI14" s="146">
        <v>4139.0</v>
      </c>
      <c r="AJ14" s="145" t="s">
        <v>343</v>
      </c>
      <c r="AK14" s="29"/>
      <c r="AL14" s="142" t="s">
        <v>360</v>
      </c>
      <c r="AM14" s="143">
        <v>821.0</v>
      </c>
      <c r="AN14" s="147">
        <v>0.23738425925925924</v>
      </c>
      <c r="AO14" s="148" t="s">
        <v>344</v>
      </c>
      <c r="AP14" s="158">
        <v>39814.0</v>
      </c>
      <c r="AQ14" s="29"/>
      <c r="AR14" s="56"/>
      <c r="AS14" s="56"/>
      <c r="AT14" s="155" t="s">
        <v>361</v>
      </c>
    </row>
    <row r="15" ht="12.75" customHeight="1">
      <c r="A15" s="161" t="s">
        <v>322</v>
      </c>
      <c r="B15" s="9">
        <f>VLOOKUP(A15,$M$5:$R$6,2,FALSE)</f>
        <v>6400</v>
      </c>
      <c r="C15" s="9">
        <f>VLOOKUP(A15,$M$5:$R$6,3,FALSE)</f>
        <v>6650</v>
      </c>
      <c r="D15" s="9">
        <f>VLOOKUP(A15,$M$5:$R$6,4,FALSE)</f>
        <v>5940</v>
      </c>
      <c r="E15" s="9">
        <f>VLOOKUP(A15,$M$5:$R$6,5,FALSE)</f>
        <v>1340</v>
      </c>
      <c r="F15" s="13"/>
      <c r="I15" s="14"/>
      <c r="J15" s="29"/>
      <c r="K15" s="29"/>
      <c r="L15" s="29"/>
      <c r="M15" s="142" t="s">
        <v>362</v>
      </c>
      <c r="N15" s="143">
        <v>25.0</v>
      </c>
      <c r="O15" s="143">
        <v>0.0</v>
      </c>
      <c r="P15" s="143">
        <v>0.0</v>
      </c>
      <c r="Q15" s="143">
        <v>33.0</v>
      </c>
      <c r="R15" s="143">
        <v>0.0</v>
      </c>
      <c r="S15" s="143">
        <v>0.0</v>
      </c>
      <c r="T15" s="143">
        <v>0.0</v>
      </c>
      <c r="U15" s="143">
        <v>0.0</v>
      </c>
      <c r="V15" s="143">
        <v>0.0</v>
      </c>
      <c r="W15" s="143">
        <v>0.0</v>
      </c>
      <c r="X15" s="143">
        <v>0.0</v>
      </c>
      <c r="Y15" s="144">
        <f t="shared" si="5"/>
        <v>58</v>
      </c>
      <c r="Z15" s="29"/>
      <c r="AA15" s="109">
        <f t="shared" si="6"/>
        <v>25</v>
      </c>
      <c r="AB15" s="109">
        <f t="shared" si="7"/>
        <v>0</v>
      </c>
      <c r="AC15" s="109">
        <f t="shared" si="8"/>
        <v>0</v>
      </c>
      <c r="AD15" s="29"/>
      <c r="AE15" s="145" t="s">
        <v>362</v>
      </c>
      <c r="AF15" s="146">
        <v>6606.0</v>
      </c>
      <c r="AG15" s="146">
        <v>8341.0</v>
      </c>
      <c r="AH15" s="146">
        <v>6998.0</v>
      </c>
      <c r="AI15" s="146">
        <v>3138.0</v>
      </c>
      <c r="AJ15" s="145" t="s">
        <v>343</v>
      </c>
      <c r="AK15" s="29"/>
      <c r="AL15" s="142" t="s">
        <v>362</v>
      </c>
      <c r="AM15" s="143">
        <v>961.0</v>
      </c>
      <c r="AN15" s="147">
        <v>0.4303472222222222</v>
      </c>
      <c r="AO15" s="148" t="s">
        <v>344</v>
      </c>
      <c r="AP15" s="158">
        <v>39846.0</v>
      </c>
      <c r="AQ15" s="29"/>
      <c r="AR15" s="150" t="s">
        <v>342</v>
      </c>
      <c r="AS15" s="151">
        <v>848.0</v>
      </c>
      <c r="AT15" s="152" t="s">
        <v>363</v>
      </c>
    </row>
    <row r="16" ht="12.75" customHeight="1">
      <c r="A16" s="9" t="s">
        <v>364</v>
      </c>
      <c r="B16" s="30">
        <f>VLOOKUP(A9,$AL$9:$AN$69,3,FALSE)</f>
        <v>0.3629976852</v>
      </c>
      <c r="C16" s="16"/>
      <c r="D16" s="17"/>
      <c r="E16" s="162"/>
      <c r="F16" s="13"/>
      <c r="I16" s="14"/>
      <c r="J16" s="29"/>
      <c r="K16" s="29"/>
      <c r="L16" s="29"/>
      <c r="M16" s="142" t="s">
        <v>365</v>
      </c>
      <c r="N16" s="143">
        <v>0.0</v>
      </c>
      <c r="O16" s="143">
        <v>0.0</v>
      </c>
      <c r="P16" s="143">
        <v>0.0</v>
      </c>
      <c r="Q16" s="143">
        <v>10.0</v>
      </c>
      <c r="R16" s="143">
        <v>0.0</v>
      </c>
      <c r="S16" s="143">
        <v>0.0</v>
      </c>
      <c r="T16" s="143">
        <v>0.0</v>
      </c>
      <c r="U16" s="143">
        <v>0.0</v>
      </c>
      <c r="V16" s="143">
        <v>0.0</v>
      </c>
      <c r="W16" s="143">
        <v>0.0</v>
      </c>
      <c r="X16" s="143">
        <v>0.0</v>
      </c>
      <c r="Y16" s="144">
        <f t="shared" si="5"/>
        <v>10</v>
      </c>
      <c r="Z16" s="29"/>
      <c r="AA16" s="109">
        <f t="shared" si="6"/>
        <v>0</v>
      </c>
      <c r="AB16" s="109">
        <f t="shared" si="7"/>
        <v>0</v>
      </c>
      <c r="AC16" s="109">
        <f t="shared" si="8"/>
        <v>0</v>
      </c>
      <c r="AD16" s="29"/>
      <c r="AE16" s="145" t="s">
        <v>365</v>
      </c>
      <c r="AF16" s="146">
        <v>6569.0</v>
      </c>
      <c r="AG16" s="146">
        <v>8866.0</v>
      </c>
      <c r="AH16" s="146">
        <v>12973.0</v>
      </c>
      <c r="AI16" s="146">
        <v>1624.0</v>
      </c>
      <c r="AJ16" s="163">
        <v>40137.0</v>
      </c>
      <c r="AK16" s="29"/>
      <c r="AL16" s="142" t="s">
        <v>365</v>
      </c>
      <c r="AM16" s="143">
        <v>945.0</v>
      </c>
      <c r="AN16" s="147">
        <v>0.5266087962962963</v>
      </c>
      <c r="AO16" s="148"/>
      <c r="AP16" s="158">
        <v>39815.0</v>
      </c>
      <c r="AQ16" s="29"/>
      <c r="AR16" s="123"/>
      <c r="AS16" s="123"/>
      <c r="AT16" s="143" t="s">
        <v>353</v>
      </c>
    </row>
    <row r="17" ht="12.75" customHeight="1">
      <c r="A17" s="9" t="s">
        <v>366</v>
      </c>
      <c r="B17" s="58">
        <f>(B16*B11*24)</f>
        <v>2177.986111</v>
      </c>
      <c r="C17" s="58">
        <f>(B16*C11*24)</f>
        <v>1576.861944</v>
      </c>
      <c r="D17" s="58">
        <f>(B16*D11*24)</f>
        <v>1576.861944</v>
      </c>
      <c r="E17" s="58">
        <f>(B16*E11*24)</f>
        <v>147197.0133</v>
      </c>
      <c r="F17" s="13"/>
      <c r="I17" s="14"/>
      <c r="J17" s="29"/>
      <c r="K17" s="29"/>
      <c r="L17" s="29"/>
      <c r="M17" s="142" t="s">
        <v>367</v>
      </c>
      <c r="N17" s="143">
        <v>4.0</v>
      </c>
      <c r="O17" s="143">
        <v>0.0</v>
      </c>
      <c r="P17" s="143">
        <v>0.0</v>
      </c>
      <c r="Q17" s="143">
        <v>10.0</v>
      </c>
      <c r="R17" s="143">
        <v>0.0</v>
      </c>
      <c r="S17" s="143">
        <v>0.0</v>
      </c>
      <c r="T17" s="143">
        <v>0.0</v>
      </c>
      <c r="U17" s="143">
        <v>0.0</v>
      </c>
      <c r="V17" s="143">
        <v>0.0</v>
      </c>
      <c r="W17" s="143">
        <v>0.0</v>
      </c>
      <c r="X17" s="143">
        <v>0.0</v>
      </c>
      <c r="Y17" s="144">
        <f t="shared" si="5"/>
        <v>14</v>
      </c>
      <c r="Z17" s="29"/>
      <c r="AA17" s="109">
        <f t="shared" si="6"/>
        <v>4</v>
      </c>
      <c r="AB17" s="109">
        <f t="shared" si="7"/>
        <v>0</v>
      </c>
      <c r="AC17" s="109">
        <f t="shared" si="8"/>
        <v>0</v>
      </c>
      <c r="AD17" s="29"/>
      <c r="AE17" s="145" t="s">
        <v>367</v>
      </c>
      <c r="AF17" s="146">
        <v>22329.0</v>
      </c>
      <c r="AG17" s="146">
        <v>9825.0</v>
      </c>
      <c r="AH17" s="146">
        <v>2876.0</v>
      </c>
      <c r="AI17" s="146">
        <v>4440.0</v>
      </c>
      <c r="AJ17" s="145" t="s">
        <v>368</v>
      </c>
      <c r="AK17" s="29"/>
      <c r="AL17" s="142" t="s">
        <v>367</v>
      </c>
      <c r="AM17" s="143">
        <v>848.0</v>
      </c>
      <c r="AN17" s="164">
        <v>0.0</v>
      </c>
      <c r="AO17" s="148" t="s">
        <v>344</v>
      </c>
      <c r="AP17" s="158">
        <v>39814.0</v>
      </c>
      <c r="AQ17" s="29"/>
      <c r="AR17" s="56"/>
      <c r="AS17" s="56"/>
      <c r="AT17" s="155" t="s">
        <v>369</v>
      </c>
    </row>
    <row r="18" ht="12.75" customHeight="1">
      <c r="A18" s="9" t="s">
        <v>370</v>
      </c>
      <c r="B18" s="58">
        <f t="shared" ref="B18:E18" si="9">(B15-B17)</f>
        <v>4222.013889</v>
      </c>
      <c r="C18" s="58">
        <f t="shared" si="9"/>
        <v>5073.138056</v>
      </c>
      <c r="D18" s="58">
        <f t="shared" si="9"/>
        <v>4363.138056</v>
      </c>
      <c r="E18" s="58">
        <f t="shared" si="9"/>
        <v>-145857.0133</v>
      </c>
      <c r="F18" s="13"/>
      <c r="I18" s="14"/>
      <c r="J18" s="29"/>
      <c r="K18" s="29"/>
      <c r="L18" s="29"/>
      <c r="M18" s="142" t="s">
        <v>371</v>
      </c>
      <c r="N18" s="143">
        <v>0.0</v>
      </c>
      <c r="O18" s="143">
        <v>0.0</v>
      </c>
      <c r="P18" s="143">
        <v>0.0</v>
      </c>
      <c r="Q18" s="143">
        <v>5.0</v>
      </c>
      <c r="R18" s="143">
        <v>0.0</v>
      </c>
      <c r="S18" s="143">
        <v>0.0</v>
      </c>
      <c r="T18" s="143">
        <v>0.0</v>
      </c>
      <c r="U18" s="143">
        <v>0.0</v>
      </c>
      <c r="V18" s="143">
        <v>0.0</v>
      </c>
      <c r="W18" s="143">
        <v>0.0</v>
      </c>
      <c r="X18" s="143">
        <v>0.0</v>
      </c>
      <c r="Y18" s="144">
        <f t="shared" si="5"/>
        <v>5</v>
      </c>
      <c r="Z18" s="29"/>
      <c r="AA18" s="109">
        <f t="shared" si="6"/>
        <v>0</v>
      </c>
      <c r="AB18" s="109">
        <f t="shared" si="7"/>
        <v>0</v>
      </c>
      <c r="AC18" s="109">
        <f t="shared" si="8"/>
        <v>0</v>
      </c>
      <c r="AD18" s="29"/>
      <c r="AE18" s="145" t="s">
        <v>371</v>
      </c>
      <c r="AF18" s="146">
        <v>7927.0</v>
      </c>
      <c r="AG18" s="146">
        <v>8217.0</v>
      </c>
      <c r="AH18" s="146">
        <v>1505.0</v>
      </c>
      <c r="AI18" s="146">
        <v>1758.0</v>
      </c>
      <c r="AJ18" s="145" t="s">
        <v>343</v>
      </c>
      <c r="AK18" s="29"/>
      <c r="AL18" s="142" t="s">
        <v>371</v>
      </c>
      <c r="AM18" s="143">
        <v>795.0</v>
      </c>
      <c r="AN18" s="164">
        <v>0.0</v>
      </c>
      <c r="AO18" s="148" t="s">
        <v>344</v>
      </c>
      <c r="AP18" s="158">
        <v>39814.0</v>
      </c>
      <c r="AQ18" s="29"/>
      <c r="AR18" s="150" t="s">
        <v>357</v>
      </c>
      <c r="AS18" s="151">
        <v>838.0</v>
      </c>
      <c r="AT18" s="152" t="s">
        <v>363</v>
      </c>
    </row>
    <row r="19" ht="12.75" customHeight="1">
      <c r="A19" s="9" t="s">
        <v>372</v>
      </c>
      <c r="B19" s="58">
        <f t="shared" ref="B19:E19" si="10">(B18-B12)</f>
        <v>1074.013889</v>
      </c>
      <c r="C19" s="58">
        <f t="shared" si="10"/>
        <v>-1165.861944</v>
      </c>
      <c r="D19" s="58">
        <f t="shared" si="10"/>
        <v>755.1380556</v>
      </c>
      <c r="E19" s="58">
        <f t="shared" si="10"/>
        <v>-721489.0133</v>
      </c>
      <c r="F19" s="22"/>
      <c r="G19" s="23"/>
      <c r="H19" s="23"/>
      <c r="I19" s="24"/>
      <c r="J19" s="29"/>
      <c r="K19" s="29"/>
      <c r="L19" s="29"/>
      <c r="M19" s="142" t="s">
        <v>373</v>
      </c>
      <c r="N19" s="143">
        <v>5.0</v>
      </c>
      <c r="O19" s="143">
        <v>0.0</v>
      </c>
      <c r="P19" s="143">
        <v>0.0</v>
      </c>
      <c r="Q19" s="143">
        <v>10.0</v>
      </c>
      <c r="R19" s="143">
        <v>0.0</v>
      </c>
      <c r="S19" s="143">
        <v>0.0</v>
      </c>
      <c r="T19" s="143">
        <v>0.0</v>
      </c>
      <c r="U19" s="143">
        <v>0.0</v>
      </c>
      <c r="V19" s="143">
        <v>0.0</v>
      </c>
      <c r="W19" s="143">
        <v>0.0</v>
      </c>
      <c r="X19" s="143">
        <v>0.0</v>
      </c>
      <c r="Y19" s="144">
        <f t="shared" si="5"/>
        <v>15</v>
      </c>
      <c r="Z19" s="29"/>
      <c r="AA19" s="109">
        <f t="shared" si="6"/>
        <v>5</v>
      </c>
      <c r="AB19" s="109">
        <f t="shared" si="7"/>
        <v>0</v>
      </c>
      <c r="AC19" s="109">
        <f t="shared" si="8"/>
        <v>0</v>
      </c>
      <c r="AD19" s="29"/>
      <c r="AE19" s="145" t="s">
        <v>373</v>
      </c>
      <c r="AF19" s="146">
        <v>5649.0</v>
      </c>
      <c r="AG19" s="146">
        <v>7767.0</v>
      </c>
      <c r="AH19" s="146">
        <v>3576.0</v>
      </c>
      <c r="AI19" s="146">
        <v>7674.0</v>
      </c>
      <c r="AJ19" s="145" t="s">
        <v>343</v>
      </c>
      <c r="AK19" s="29"/>
      <c r="AL19" s="142" t="s">
        <v>373</v>
      </c>
      <c r="AM19" s="143">
        <v>853.0</v>
      </c>
      <c r="AN19" s="164">
        <v>0.0</v>
      </c>
      <c r="AO19" s="148" t="s">
        <v>344</v>
      </c>
      <c r="AP19" s="158">
        <v>39814.0</v>
      </c>
      <c r="AQ19" s="29"/>
      <c r="AR19" s="123"/>
      <c r="AS19" s="123"/>
      <c r="AT19" s="143" t="s">
        <v>353</v>
      </c>
    </row>
    <row r="20" ht="12.75" customHeight="1">
      <c r="A20" s="29"/>
      <c r="B20" s="29"/>
      <c r="C20" s="29"/>
      <c r="D20" s="29"/>
      <c r="E20" s="29"/>
      <c r="F20" s="29"/>
      <c r="G20" s="29"/>
      <c r="H20" s="29"/>
      <c r="I20" s="29"/>
      <c r="J20" s="29"/>
      <c r="K20" s="29"/>
      <c r="L20" s="29"/>
      <c r="M20" s="142" t="s">
        <v>374</v>
      </c>
      <c r="N20" s="143">
        <v>0.0</v>
      </c>
      <c r="O20" s="143">
        <v>0.0</v>
      </c>
      <c r="P20" s="143">
        <v>0.0</v>
      </c>
      <c r="Q20" s="143">
        <v>20.0</v>
      </c>
      <c r="R20" s="143">
        <v>0.0</v>
      </c>
      <c r="S20" s="143">
        <v>0.0</v>
      </c>
      <c r="T20" s="143">
        <v>0.0</v>
      </c>
      <c r="U20" s="143">
        <v>0.0</v>
      </c>
      <c r="V20" s="143">
        <v>0.0</v>
      </c>
      <c r="W20" s="143">
        <v>0.0</v>
      </c>
      <c r="X20" s="143">
        <v>0.0</v>
      </c>
      <c r="Y20" s="144">
        <f t="shared" si="5"/>
        <v>20</v>
      </c>
      <c r="Z20" s="29"/>
      <c r="AA20" s="109">
        <f t="shared" si="6"/>
        <v>0</v>
      </c>
      <c r="AB20" s="109">
        <f t="shared" si="7"/>
        <v>0</v>
      </c>
      <c r="AC20" s="109">
        <f t="shared" si="8"/>
        <v>0</v>
      </c>
      <c r="AD20" s="29"/>
      <c r="AE20" s="145" t="s">
        <v>374</v>
      </c>
      <c r="AF20" s="146">
        <v>18755.0</v>
      </c>
      <c r="AG20" s="146">
        <v>4976.0</v>
      </c>
      <c r="AH20" s="146">
        <v>12339.0</v>
      </c>
      <c r="AI20" s="146">
        <v>2559.0</v>
      </c>
      <c r="AJ20" s="163">
        <v>40106.0</v>
      </c>
      <c r="AK20" s="29"/>
      <c r="AL20" s="142" t="s">
        <v>374</v>
      </c>
      <c r="AM20" s="143">
        <v>843.0</v>
      </c>
      <c r="AN20" s="164">
        <v>0.0</v>
      </c>
      <c r="AO20" s="148" t="s">
        <v>344</v>
      </c>
      <c r="AP20" s="158">
        <v>39814.0</v>
      </c>
      <c r="AQ20" s="29"/>
      <c r="AR20" s="56"/>
      <c r="AS20" s="56"/>
      <c r="AT20" s="155" t="s">
        <v>356</v>
      </c>
    </row>
    <row r="21" ht="12.75" customHeight="1">
      <c r="A21" s="29"/>
      <c r="B21" s="29"/>
      <c r="C21" s="29"/>
      <c r="D21" s="29"/>
      <c r="E21" s="29"/>
      <c r="F21" s="29"/>
      <c r="G21" s="29"/>
      <c r="H21" s="29"/>
      <c r="I21" s="29"/>
      <c r="J21" s="29"/>
      <c r="K21" s="29"/>
      <c r="L21" s="29"/>
      <c r="M21" s="142" t="s">
        <v>375</v>
      </c>
      <c r="N21" s="143">
        <v>6.0</v>
      </c>
      <c r="O21" s="143">
        <v>0.0</v>
      </c>
      <c r="P21" s="143">
        <v>0.0</v>
      </c>
      <c r="Q21" s="143">
        <v>10.0</v>
      </c>
      <c r="R21" s="143">
        <v>0.0</v>
      </c>
      <c r="S21" s="143">
        <v>0.0</v>
      </c>
      <c r="T21" s="143">
        <v>0.0</v>
      </c>
      <c r="U21" s="143">
        <v>0.0</v>
      </c>
      <c r="V21" s="143">
        <v>0.0</v>
      </c>
      <c r="W21" s="143">
        <v>0.0</v>
      </c>
      <c r="X21" s="143">
        <v>0.0</v>
      </c>
      <c r="Y21" s="144">
        <f t="shared" si="5"/>
        <v>16</v>
      </c>
      <c r="Z21" s="29"/>
      <c r="AA21" s="109">
        <f t="shared" si="6"/>
        <v>6</v>
      </c>
      <c r="AB21" s="109">
        <f t="shared" si="7"/>
        <v>0</v>
      </c>
      <c r="AC21" s="109">
        <f t="shared" si="8"/>
        <v>0</v>
      </c>
      <c r="AD21" s="29"/>
      <c r="AE21" s="145" t="s">
        <v>375</v>
      </c>
      <c r="AF21" s="146">
        <v>4046.0</v>
      </c>
      <c r="AG21" s="146">
        <v>4338.0</v>
      </c>
      <c r="AH21" s="146">
        <v>3858.0</v>
      </c>
      <c r="AI21" s="146">
        <v>17888.0</v>
      </c>
      <c r="AJ21" s="145" t="s">
        <v>368</v>
      </c>
      <c r="AK21" s="29"/>
      <c r="AL21" s="142" t="s">
        <v>375</v>
      </c>
      <c r="AM21" s="143">
        <v>835.0</v>
      </c>
      <c r="AN21" s="147">
        <v>0.38570601851851855</v>
      </c>
      <c r="AO21" s="148" t="s">
        <v>344</v>
      </c>
      <c r="AP21" s="158">
        <v>39814.0</v>
      </c>
      <c r="AQ21" s="29"/>
      <c r="AR21" s="150" t="s">
        <v>365</v>
      </c>
      <c r="AS21" s="151">
        <v>812.0</v>
      </c>
      <c r="AT21" s="152" t="s">
        <v>376</v>
      </c>
    </row>
    <row r="22" ht="12.75" customHeight="1">
      <c r="A22" s="141" t="s">
        <v>351</v>
      </c>
      <c r="B22" s="17"/>
      <c r="C22" s="17"/>
      <c r="D22" s="17"/>
      <c r="E22" s="17"/>
      <c r="F22" s="17"/>
      <c r="G22" s="17"/>
      <c r="H22" s="17"/>
      <c r="I22" s="18"/>
      <c r="J22" s="29"/>
      <c r="K22" s="29"/>
      <c r="L22" s="29"/>
      <c r="M22" s="142" t="s">
        <v>377</v>
      </c>
      <c r="N22" s="143">
        <v>16.0</v>
      </c>
      <c r="O22" s="143">
        <v>0.0</v>
      </c>
      <c r="P22" s="143">
        <v>0.0</v>
      </c>
      <c r="Q22" s="143">
        <v>8.0</v>
      </c>
      <c r="R22" s="143">
        <v>0.0</v>
      </c>
      <c r="S22" s="143">
        <v>0.0</v>
      </c>
      <c r="T22" s="143">
        <v>0.0</v>
      </c>
      <c r="U22" s="143">
        <v>0.0</v>
      </c>
      <c r="V22" s="143">
        <v>0.0</v>
      </c>
      <c r="W22" s="143">
        <v>0.0</v>
      </c>
      <c r="X22" s="143">
        <v>0.0</v>
      </c>
      <c r="Y22" s="144">
        <f t="shared" si="5"/>
        <v>24</v>
      </c>
      <c r="Z22" s="29"/>
      <c r="AA22" s="109">
        <f t="shared" si="6"/>
        <v>16</v>
      </c>
      <c r="AB22" s="109">
        <f t="shared" si="7"/>
        <v>0</v>
      </c>
      <c r="AC22" s="109">
        <f t="shared" si="8"/>
        <v>0</v>
      </c>
      <c r="AD22" s="29"/>
      <c r="AE22" s="145" t="s">
        <v>377</v>
      </c>
      <c r="AF22" s="146">
        <v>14848.0</v>
      </c>
      <c r="AG22" s="146">
        <v>11041.0</v>
      </c>
      <c r="AH22" s="146">
        <v>20171.0</v>
      </c>
      <c r="AI22" s="146">
        <v>2213.0</v>
      </c>
      <c r="AJ22" s="163">
        <v>39864.0</v>
      </c>
      <c r="AK22" s="29"/>
      <c r="AL22" s="142" t="s">
        <v>377</v>
      </c>
      <c r="AM22" s="143">
        <v>920.0</v>
      </c>
      <c r="AN22" s="147">
        <v>0.7074305555555555</v>
      </c>
      <c r="AO22" s="148" t="s">
        <v>344</v>
      </c>
      <c r="AP22" s="158">
        <v>39846.0</v>
      </c>
      <c r="AQ22" s="29"/>
      <c r="AR22" s="123"/>
      <c r="AS22" s="123"/>
      <c r="AT22" s="143" t="s">
        <v>353</v>
      </c>
    </row>
    <row r="23" ht="12.75" customHeight="1">
      <c r="A23" s="9"/>
      <c r="B23" s="9" t="s">
        <v>1</v>
      </c>
      <c r="C23" s="9" t="s">
        <v>2</v>
      </c>
      <c r="D23" s="9" t="s">
        <v>3</v>
      </c>
      <c r="E23" s="9" t="s">
        <v>347</v>
      </c>
      <c r="F23" s="9" t="s">
        <v>348</v>
      </c>
      <c r="G23" s="9" t="s">
        <v>340</v>
      </c>
      <c r="H23" s="9" t="s">
        <v>349</v>
      </c>
      <c r="I23" s="9" t="s">
        <v>350</v>
      </c>
      <c r="J23" s="29"/>
      <c r="K23" s="29"/>
      <c r="L23" s="29"/>
      <c r="M23" s="142" t="s">
        <v>378</v>
      </c>
      <c r="N23" s="143">
        <v>5.0</v>
      </c>
      <c r="O23" s="143">
        <v>0.0</v>
      </c>
      <c r="P23" s="143">
        <v>0.0</v>
      </c>
      <c r="Q23" s="143">
        <v>10.0</v>
      </c>
      <c r="R23" s="143">
        <v>0.0</v>
      </c>
      <c r="S23" s="143">
        <v>0.0</v>
      </c>
      <c r="T23" s="143">
        <v>0.0</v>
      </c>
      <c r="U23" s="143">
        <v>0.0</v>
      </c>
      <c r="V23" s="143">
        <v>0.0</v>
      </c>
      <c r="W23" s="143">
        <v>0.0</v>
      </c>
      <c r="X23" s="143">
        <v>0.0</v>
      </c>
      <c r="Y23" s="144">
        <f t="shared" si="5"/>
        <v>15</v>
      </c>
      <c r="Z23" s="29"/>
      <c r="AA23" s="109">
        <f t="shared" si="6"/>
        <v>5</v>
      </c>
      <c r="AB23" s="109">
        <f t="shared" si="7"/>
        <v>0</v>
      </c>
      <c r="AC23" s="109">
        <f t="shared" si="8"/>
        <v>0</v>
      </c>
      <c r="AD23" s="29"/>
      <c r="AE23" s="145" t="s">
        <v>378</v>
      </c>
      <c r="AF23" s="146">
        <v>18979.0</v>
      </c>
      <c r="AG23" s="146">
        <v>6594.0</v>
      </c>
      <c r="AH23" s="146">
        <v>26799.0</v>
      </c>
      <c r="AI23" s="146">
        <v>3899.0</v>
      </c>
      <c r="AJ23" s="145" t="s">
        <v>343</v>
      </c>
      <c r="AK23" s="29"/>
      <c r="AL23" s="142" t="s">
        <v>378</v>
      </c>
      <c r="AM23" s="143">
        <v>942.0</v>
      </c>
      <c r="AN23" s="164">
        <v>0.0</v>
      </c>
      <c r="AO23" s="148" t="s">
        <v>344</v>
      </c>
      <c r="AP23" s="158">
        <v>39846.0</v>
      </c>
      <c r="AQ23" s="29"/>
      <c r="AR23" s="56"/>
      <c r="AS23" s="56"/>
      <c r="AT23" s="155" t="s">
        <v>379</v>
      </c>
    </row>
    <row r="24" ht="12.75" customHeight="1">
      <c r="A24" s="9" t="s">
        <v>354</v>
      </c>
      <c r="B24" s="6">
        <v>250.0</v>
      </c>
      <c r="C24" s="6">
        <v>250.0</v>
      </c>
      <c r="D24" s="6">
        <v>313.0</v>
      </c>
      <c r="E24" s="6">
        <v>-17562.0</v>
      </c>
      <c r="F24" s="6">
        <v>6563.0</v>
      </c>
      <c r="G24" s="154">
        <f>VLOOKUP(A22,$AR$9:$AS$113,2,FALSE)</f>
        <v>872</v>
      </c>
      <c r="H24" s="9">
        <f>(F24-(G24+E24))</f>
        <v>23253</v>
      </c>
      <c r="I24" s="9">
        <f>(F24-G24)</f>
        <v>5691</v>
      </c>
      <c r="J24" s="29"/>
      <c r="K24" s="29"/>
      <c r="L24" s="29"/>
      <c r="M24" s="142" t="s">
        <v>380</v>
      </c>
      <c r="N24" s="143">
        <v>0.0</v>
      </c>
      <c r="O24" s="143">
        <v>0.0</v>
      </c>
      <c r="P24" s="143">
        <v>0.0</v>
      </c>
      <c r="Q24" s="143">
        <v>5.0</v>
      </c>
      <c r="R24" s="143">
        <v>0.0</v>
      </c>
      <c r="S24" s="143">
        <v>0.0</v>
      </c>
      <c r="T24" s="143">
        <v>0.0</v>
      </c>
      <c r="U24" s="143">
        <v>0.0</v>
      </c>
      <c r="V24" s="143">
        <v>0.0</v>
      </c>
      <c r="W24" s="143">
        <v>0.0</v>
      </c>
      <c r="X24" s="143">
        <v>0.0</v>
      </c>
      <c r="Y24" s="144">
        <f t="shared" si="5"/>
        <v>5</v>
      </c>
      <c r="Z24" s="29"/>
      <c r="AA24" s="109">
        <f t="shared" si="6"/>
        <v>0</v>
      </c>
      <c r="AB24" s="109">
        <f t="shared" si="7"/>
        <v>0</v>
      </c>
      <c r="AC24" s="109">
        <f t="shared" si="8"/>
        <v>0</v>
      </c>
      <c r="AD24" s="29"/>
      <c r="AE24" s="145" t="s">
        <v>380</v>
      </c>
      <c r="AF24" s="146">
        <v>1221.0</v>
      </c>
      <c r="AG24" s="146">
        <v>3548.0</v>
      </c>
      <c r="AH24" s="146">
        <v>2917.0</v>
      </c>
      <c r="AI24" s="146">
        <v>3568.0</v>
      </c>
      <c r="AJ24" s="145" t="s">
        <v>343</v>
      </c>
      <c r="AK24" s="29"/>
      <c r="AL24" s="142" t="s">
        <v>380</v>
      </c>
      <c r="AM24" s="143">
        <v>671.0</v>
      </c>
      <c r="AN24" s="147">
        <v>0.32489583333333333</v>
      </c>
      <c r="AO24" s="148" t="s">
        <v>344</v>
      </c>
      <c r="AP24" s="158">
        <v>39814.0</v>
      </c>
      <c r="AQ24" s="29"/>
      <c r="AR24" s="150" t="s">
        <v>378</v>
      </c>
      <c r="AS24" s="151">
        <v>807.0</v>
      </c>
      <c r="AT24" s="152" t="s">
        <v>381</v>
      </c>
    </row>
    <row r="25" ht="12.75" customHeight="1">
      <c r="A25" s="9" t="s">
        <v>0</v>
      </c>
      <c r="B25" s="156">
        <f>VLOOKUP(A22,$AE$9:$AJ$69,2,FALSE)</f>
        <v>29629</v>
      </c>
      <c r="C25" s="156">
        <f>VLOOKUP(A22,$AE$9:$AJ$69,3,FALSE)</f>
        <v>23769</v>
      </c>
      <c r="D25" s="156">
        <f>VLOOKUP(A22,$AE$9:$AJ$69,4,FALSE)</f>
        <v>183865</v>
      </c>
      <c r="E25" s="156">
        <f>VLOOKUP(A22,$AE$9:$AJ$69,5,FALSE)</f>
        <v>576560</v>
      </c>
      <c r="F25" s="157"/>
      <c r="G25" s="4"/>
      <c r="H25" s="4"/>
      <c r="I25" s="5"/>
      <c r="J25" s="29"/>
      <c r="K25" s="29"/>
      <c r="L25" s="29"/>
      <c r="M25" s="142" t="s">
        <v>382</v>
      </c>
      <c r="N25" s="143">
        <v>0.0</v>
      </c>
      <c r="O25" s="143">
        <v>0.0</v>
      </c>
      <c r="P25" s="143">
        <v>0.0</v>
      </c>
      <c r="Q25" s="143">
        <v>10.0</v>
      </c>
      <c r="R25" s="143">
        <v>0.0</v>
      </c>
      <c r="S25" s="143">
        <v>0.0</v>
      </c>
      <c r="T25" s="143">
        <v>0.0</v>
      </c>
      <c r="U25" s="143">
        <v>0.0</v>
      </c>
      <c r="V25" s="143">
        <v>0.0</v>
      </c>
      <c r="W25" s="143">
        <v>0.0</v>
      </c>
      <c r="X25" s="143">
        <v>0.0</v>
      </c>
      <c r="Y25" s="144">
        <f t="shared" si="5"/>
        <v>10</v>
      </c>
      <c r="Z25" s="29"/>
      <c r="AA25" s="109">
        <f t="shared" si="6"/>
        <v>0</v>
      </c>
      <c r="AB25" s="109">
        <f t="shared" si="7"/>
        <v>0</v>
      </c>
      <c r="AC25" s="109">
        <f t="shared" si="8"/>
        <v>0</v>
      </c>
      <c r="AD25" s="29"/>
      <c r="AE25" s="145" t="s">
        <v>382</v>
      </c>
      <c r="AF25" s="146">
        <v>9240.0</v>
      </c>
      <c r="AG25" s="146">
        <v>3607.0</v>
      </c>
      <c r="AH25" s="146">
        <v>11984.0</v>
      </c>
      <c r="AI25" s="146">
        <v>19128.0</v>
      </c>
      <c r="AJ25" s="145" t="s">
        <v>343</v>
      </c>
      <c r="AK25" s="29"/>
      <c r="AL25" s="142" t="s">
        <v>382</v>
      </c>
      <c r="AM25" s="143">
        <v>502.0</v>
      </c>
      <c r="AN25" s="147">
        <v>0.738101851851852</v>
      </c>
      <c r="AO25" s="148" t="s">
        <v>344</v>
      </c>
      <c r="AP25" s="158">
        <v>39814.0</v>
      </c>
      <c r="AQ25" s="29"/>
      <c r="AR25" s="123"/>
      <c r="AS25" s="123"/>
      <c r="AT25" s="143" t="s">
        <v>353</v>
      </c>
    </row>
    <row r="26" ht="12.75" customHeight="1">
      <c r="A26" s="9"/>
      <c r="B26" s="157"/>
      <c r="C26" s="4"/>
      <c r="D26" s="4"/>
      <c r="E26" s="159"/>
      <c r="F26" s="13"/>
      <c r="I26" s="14"/>
      <c r="J26" s="29"/>
      <c r="K26" s="29"/>
      <c r="L26" s="29"/>
      <c r="M26" s="142" t="s">
        <v>383</v>
      </c>
      <c r="N26" s="143">
        <v>0.0</v>
      </c>
      <c r="O26" s="143">
        <v>0.0</v>
      </c>
      <c r="P26" s="143">
        <v>0.0</v>
      </c>
      <c r="Q26" s="143">
        <v>10.0</v>
      </c>
      <c r="R26" s="143">
        <v>0.0</v>
      </c>
      <c r="S26" s="143">
        <v>0.0</v>
      </c>
      <c r="T26" s="143">
        <v>0.0</v>
      </c>
      <c r="U26" s="143">
        <v>0.0</v>
      </c>
      <c r="V26" s="143">
        <v>0.0</v>
      </c>
      <c r="W26" s="143">
        <v>0.0</v>
      </c>
      <c r="X26" s="143">
        <v>0.0</v>
      </c>
      <c r="Y26" s="144">
        <f t="shared" si="5"/>
        <v>10</v>
      </c>
      <c r="Z26" s="29"/>
      <c r="AA26" s="109">
        <f t="shared" si="6"/>
        <v>0</v>
      </c>
      <c r="AB26" s="109">
        <f t="shared" si="7"/>
        <v>0</v>
      </c>
      <c r="AC26" s="109">
        <f t="shared" si="8"/>
        <v>0</v>
      </c>
      <c r="AD26" s="29"/>
      <c r="AE26" s="145" t="s">
        <v>383</v>
      </c>
      <c r="AF26" s="146">
        <v>34741.0</v>
      </c>
      <c r="AG26" s="146">
        <v>8848.0</v>
      </c>
      <c r="AH26" s="146">
        <v>18338.0</v>
      </c>
      <c r="AI26" s="146">
        <v>13715.0</v>
      </c>
      <c r="AJ26" s="145" t="s">
        <v>343</v>
      </c>
      <c r="AK26" s="29"/>
      <c r="AL26" s="142" t="s">
        <v>383</v>
      </c>
      <c r="AM26" s="143">
        <v>574.0</v>
      </c>
      <c r="AN26" s="147">
        <v>0.29498842592592595</v>
      </c>
      <c r="AO26" s="148" t="s">
        <v>344</v>
      </c>
      <c r="AP26" s="158">
        <v>39814.0</v>
      </c>
      <c r="AQ26" s="29"/>
      <c r="AR26" s="56"/>
      <c r="AS26" s="56"/>
      <c r="AT26" s="155" t="s">
        <v>369</v>
      </c>
    </row>
    <row r="27" ht="12.75" customHeight="1">
      <c r="A27" s="9" t="s">
        <v>359</v>
      </c>
      <c r="B27" s="22"/>
      <c r="C27" s="23"/>
      <c r="D27" s="23"/>
      <c r="E27" s="160"/>
      <c r="F27" s="13"/>
      <c r="I27" s="14"/>
      <c r="J27" s="29"/>
      <c r="K27" s="29"/>
      <c r="L27" s="29"/>
      <c r="M27" s="29"/>
      <c r="N27" s="29"/>
      <c r="O27" s="29"/>
      <c r="P27" s="29"/>
      <c r="Q27" s="29"/>
      <c r="R27" s="29"/>
      <c r="S27" s="29"/>
      <c r="T27" s="29"/>
      <c r="U27" s="29"/>
      <c r="V27" s="29"/>
      <c r="W27" s="29"/>
      <c r="X27" s="29"/>
      <c r="Y27" s="165">
        <f>SUM(Y13:Y25)</f>
        <v>225</v>
      </c>
      <c r="Z27" s="32" t="s">
        <v>5</v>
      </c>
      <c r="AA27" s="109">
        <f t="shared" ref="AA27:AC27" si="11">SUM(AA9:AA26)</f>
        <v>23349</v>
      </c>
      <c r="AB27" s="109">
        <f t="shared" si="11"/>
        <v>4038</v>
      </c>
      <c r="AC27" s="109">
        <f t="shared" si="11"/>
        <v>2538</v>
      </c>
      <c r="AD27" s="29"/>
      <c r="AE27" s="145" t="s">
        <v>384</v>
      </c>
      <c r="AF27" s="146">
        <v>19850.0</v>
      </c>
      <c r="AG27" s="146">
        <v>18200.0</v>
      </c>
      <c r="AH27" s="146">
        <v>13982.0</v>
      </c>
      <c r="AI27" s="146">
        <v>10175.0</v>
      </c>
      <c r="AJ27" s="163">
        <v>40001.0</v>
      </c>
      <c r="AK27" s="29"/>
      <c r="AL27" s="142" t="s">
        <v>384</v>
      </c>
      <c r="AM27" s="143">
        <v>353.0</v>
      </c>
      <c r="AN27" s="147">
        <v>0.4217708333333334</v>
      </c>
      <c r="AO27" s="148" t="s">
        <v>344</v>
      </c>
      <c r="AP27" s="149">
        <v>36526.0</v>
      </c>
      <c r="AQ27" s="29"/>
      <c r="AR27" s="150" t="s">
        <v>362</v>
      </c>
      <c r="AS27" s="151">
        <v>791.0</v>
      </c>
      <c r="AT27" s="152" t="s">
        <v>376</v>
      </c>
    </row>
    <row r="28" ht="12.75" customHeight="1">
      <c r="A28" s="161" t="s">
        <v>323</v>
      </c>
      <c r="B28" s="9">
        <f>VLOOKUP(A28,$M$5:$R$6,2,FALSE)</f>
        <v>29700</v>
      </c>
      <c r="C28" s="9">
        <f>VLOOKUP(A28,$M$5:$R$6,3,FALSE)</f>
        <v>33250</v>
      </c>
      <c r="D28" s="9">
        <f>VLOOKUP(A28,$M$5:$R$6,4,FALSE)</f>
        <v>32000</v>
      </c>
      <c r="E28" s="9">
        <f>VLOOKUP(A28,$M$5:$R$6,5,FALSE)</f>
        <v>6700</v>
      </c>
      <c r="F28" s="13"/>
      <c r="I28" s="14"/>
      <c r="J28" s="29"/>
      <c r="K28" s="29"/>
      <c r="L28" s="29"/>
      <c r="M28" s="166" t="s">
        <v>385</v>
      </c>
      <c r="N28" s="167">
        <f t="shared" ref="N28:X28" si="12">SUM(N9:N26)</f>
        <v>80</v>
      </c>
      <c r="O28" s="167">
        <f t="shared" si="12"/>
        <v>2118</v>
      </c>
      <c r="P28" s="167">
        <f t="shared" si="12"/>
        <v>11671</v>
      </c>
      <c r="Q28" s="167">
        <f t="shared" si="12"/>
        <v>848</v>
      </c>
      <c r="R28" s="167">
        <f t="shared" si="12"/>
        <v>210</v>
      </c>
      <c r="S28" s="167">
        <f t="shared" si="12"/>
        <v>3726</v>
      </c>
      <c r="T28" s="167">
        <f t="shared" si="12"/>
        <v>306</v>
      </c>
      <c r="U28" s="167">
        <f t="shared" si="12"/>
        <v>520</v>
      </c>
      <c r="V28" s="167">
        <f t="shared" si="12"/>
        <v>5</v>
      </c>
      <c r="W28" s="167">
        <f t="shared" si="12"/>
        <v>0</v>
      </c>
      <c r="X28" s="167">
        <f t="shared" si="12"/>
        <v>1</v>
      </c>
      <c r="Y28" s="167">
        <f t="shared" ref="Y28:Y29" si="15">SUM(N28:X28)</f>
        <v>19485</v>
      </c>
      <c r="Z28" s="29"/>
      <c r="AA28" s="29"/>
      <c r="AB28" s="29"/>
      <c r="AC28" s="29"/>
      <c r="AD28" s="29"/>
      <c r="AE28" s="145" t="s">
        <v>386</v>
      </c>
      <c r="AF28" s="146">
        <v>7529.0</v>
      </c>
      <c r="AG28" s="146">
        <v>10067.0</v>
      </c>
      <c r="AH28" s="146">
        <v>11151.0</v>
      </c>
      <c r="AI28" s="146">
        <v>5443.0</v>
      </c>
      <c r="AJ28" s="163">
        <v>39814.0</v>
      </c>
      <c r="AK28" s="29"/>
      <c r="AL28" s="142" t="s">
        <v>386</v>
      </c>
      <c r="AM28" s="143">
        <v>214.0</v>
      </c>
      <c r="AN28" s="147">
        <v>0.7503819444444444</v>
      </c>
      <c r="AO28" s="148" t="s">
        <v>344</v>
      </c>
      <c r="AP28" s="158">
        <v>39814.0</v>
      </c>
      <c r="AQ28" s="29"/>
      <c r="AR28" s="123"/>
      <c r="AS28" s="123"/>
      <c r="AT28" s="143" t="s">
        <v>353</v>
      </c>
    </row>
    <row r="29" ht="12.75" customHeight="1">
      <c r="A29" s="9" t="s">
        <v>364</v>
      </c>
      <c r="B29" s="30">
        <f>VLOOKUP(A22,$AL$9:$AN$69,3,FALSE)</f>
        <v>1.308634259</v>
      </c>
      <c r="C29" s="16"/>
      <c r="D29" s="17"/>
      <c r="E29" s="162"/>
      <c r="F29" s="13"/>
      <c r="I29" s="14"/>
      <c r="J29" s="29"/>
      <c r="K29" s="29"/>
      <c r="L29" s="29"/>
      <c r="M29" s="168" t="s">
        <v>332</v>
      </c>
      <c r="N29" s="168">
        <f t="shared" ref="N29:Q29" si="13">(N28*1)</f>
        <v>80</v>
      </c>
      <c r="O29" s="168">
        <f t="shared" si="13"/>
        <v>2118</v>
      </c>
      <c r="P29" s="168">
        <f t="shared" si="13"/>
        <v>11671</v>
      </c>
      <c r="Q29" s="168">
        <f t="shared" si="13"/>
        <v>848</v>
      </c>
      <c r="R29" s="168">
        <f>(R28*2)</f>
        <v>420</v>
      </c>
      <c r="S29" s="168">
        <f t="shared" ref="S29:T29" si="14">(S28*3)</f>
        <v>11178</v>
      </c>
      <c r="T29" s="168">
        <f t="shared" si="14"/>
        <v>918</v>
      </c>
      <c r="U29" s="168">
        <f>(U28*6)</f>
        <v>3120</v>
      </c>
      <c r="V29" s="168">
        <f>(V28*4)</f>
        <v>20</v>
      </c>
      <c r="W29" s="168">
        <f>(W28*1)</f>
        <v>0</v>
      </c>
      <c r="X29" s="168">
        <f>(X28*6)</f>
        <v>6</v>
      </c>
      <c r="Y29" s="168">
        <f t="shared" si="15"/>
        <v>30379</v>
      </c>
      <c r="Z29" s="29" t="s">
        <v>387</v>
      </c>
      <c r="AA29" s="105">
        <f>(2*AA30)</f>
        <v>29080</v>
      </c>
      <c r="AB29" s="105">
        <f>(0.5*AA30)</f>
        <v>7270</v>
      </c>
      <c r="AC29" s="105">
        <f>AA30</f>
        <v>14540</v>
      </c>
      <c r="AD29" s="29"/>
      <c r="AE29" s="145" t="s">
        <v>388</v>
      </c>
      <c r="AF29" s="146">
        <v>1963.0</v>
      </c>
      <c r="AG29" s="146">
        <v>2678.0</v>
      </c>
      <c r="AH29" s="146">
        <v>3798.0</v>
      </c>
      <c r="AI29" s="146">
        <v>5359.0</v>
      </c>
      <c r="AJ29" s="163">
        <v>39814.0</v>
      </c>
      <c r="AK29" s="29"/>
      <c r="AL29" s="142" t="s">
        <v>388</v>
      </c>
      <c r="AM29" s="143">
        <v>94.0</v>
      </c>
      <c r="AN29" s="147">
        <v>0.07008101851851851</v>
      </c>
      <c r="AO29" s="148" t="s">
        <v>344</v>
      </c>
      <c r="AP29" s="143" t="s">
        <v>389</v>
      </c>
      <c r="AQ29" s="29"/>
      <c r="AR29" s="56"/>
      <c r="AS29" s="56"/>
      <c r="AT29" s="155" t="s">
        <v>390</v>
      </c>
    </row>
    <row r="30" ht="12.75" customHeight="1">
      <c r="A30" s="9" t="s">
        <v>366</v>
      </c>
      <c r="B30" s="58">
        <f>(B29*B24*24)</f>
        <v>7851.805556</v>
      </c>
      <c r="C30" s="58">
        <f>(B29*C24*24)</f>
        <v>7851.805556</v>
      </c>
      <c r="D30" s="58">
        <f>(B29*D24*24)</f>
        <v>9830.460556</v>
      </c>
      <c r="E30" s="58">
        <f>(B29*E24*24)</f>
        <v>-551573.6367</v>
      </c>
      <c r="F30" s="13"/>
      <c r="I30" s="14"/>
      <c r="J30" s="29"/>
      <c r="K30" s="29"/>
      <c r="L30" s="29"/>
      <c r="M30" s="32"/>
      <c r="N30" s="32"/>
      <c r="O30" s="32"/>
      <c r="P30" s="32"/>
      <c r="Q30" s="32"/>
      <c r="R30" s="32"/>
      <c r="S30" s="32"/>
      <c r="T30" s="32"/>
      <c r="U30" s="32"/>
      <c r="V30" s="32"/>
      <c r="W30" s="32"/>
      <c r="X30" s="32"/>
      <c r="Y30" s="29"/>
      <c r="Z30" s="29" t="s">
        <v>391</v>
      </c>
      <c r="AA30" s="169">
        <f>SUM(AS9:AS102)</f>
        <v>14540</v>
      </c>
      <c r="AB30" s="170"/>
      <c r="AC30" s="170"/>
      <c r="AD30" s="29"/>
      <c r="AE30" s="171"/>
      <c r="AF30" s="171"/>
      <c r="AG30" s="171"/>
      <c r="AH30" s="171"/>
      <c r="AI30" s="171"/>
      <c r="AJ30" s="171"/>
      <c r="AK30" s="29"/>
      <c r="AL30" s="6"/>
      <c r="AM30" s="6"/>
      <c r="AN30" s="25"/>
      <c r="AO30" s="6"/>
      <c r="AP30" s="6"/>
      <c r="AQ30" s="29"/>
      <c r="AR30" s="150" t="s">
        <v>371</v>
      </c>
      <c r="AS30" s="151">
        <v>785.0</v>
      </c>
      <c r="AT30" s="152" t="s">
        <v>346</v>
      </c>
    </row>
    <row r="31" ht="12.75" customHeight="1">
      <c r="A31" s="9" t="s">
        <v>370</v>
      </c>
      <c r="B31" s="58">
        <f t="shared" ref="B31:E31" si="16">(B28-B30)</f>
        <v>21848.19444</v>
      </c>
      <c r="C31" s="58">
        <f t="shared" si="16"/>
        <v>25398.19444</v>
      </c>
      <c r="D31" s="58">
        <f t="shared" si="16"/>
        <v>22169.53944</v>
      </c>
      <c r="E31" s="58">
        <f t="shared" si="16"/>
        <v>558273.6367</v>
      </c>
      <c r="F31" s="13"/>
      <c r="I31" s="14"/>
      <c r="J31" s="29"/>
      <c r="K31" s="29"/>
      <c r="L31" s="29"/>
      <c r="M31" s="29"/>
      <c r="N31" s="29"/>
      <c r="O31" s="29"/>
      <c r="P31" s="29"/>
      <c r="Q31" s="29"/>
      <c r="R31" s="29"/>
      <c r="S31" s="29"/>
      <c r="T31" s="29"/>
      <c r="U31" s="29"/>
      <c r="V31" s="29"/>
      <c r="W31" s="29"/>
      <c r="X31" s="29"/>
      <c r="Y31" s="29"/>
      <c r="Z31" s="29" t="s">
        <v>392</v>
      </c>
      <c r="AA31" s="105">
        <f t="shared" ref="AA31:AC31" si="17">(AA29-AA27)</f>
        <v>5731</v>
      </c>
      <c r="AB31" s="105">
        <f t="shared" si="17"/>
        <v>3232</v>
      </c>
      <c r="AC31" s="105">
        <f t="shared" si="17"/>
        <v>12002</v>
      </c>
      <c r="AD31" s="29"/>
      <c r="AE31" s="6"/>
      <c r="AF31" s="6"/>
      <c r="AG31" s="6"/>
      <c r="AH31" s="6"/>
      <c r="AI31" s="6"/>
      <c r="AJ31" s="6"/>
      <c r="AK31" s="29"/>
      <c r="AL31" s="6"/>
      <c r="AM31" s="6"/>
      <c r="AN31" s="25"/>
      <c r="AO31" s="6"/>
      <c r="AP31" s="6"/>
      <c r="AQ31" s="29"/>
      <c r="AR31" s="123"/>
      <c r="AS31" s="123"/>
      <c r="AT31" s="143" t="s">
        <v>353</v>
      </c>
    </row>
    <row r="32" ht="12.75" customHeight="1">
      <c r="A32" s="9" t="s">
        <v>372</v>
      </c>
      <c r="B32" s="58">
        <f t="shared" ref="B32:E32" si="18">(B31-B25)</f>
        <v>-7780.805556</v>
      </c>
      <c r="C32" s="58">
        <f t="shared" si="18"/>
        <v>1629.194444</v>
      </c>
      <c r="D32" s="58">
        <f t="shared" si="18"/>
        <v>-161695.4606</v>
      </c>
      <c r="E32" s="58">
        <f t="shared" si="18"/>
        <v>-18286.36333</v>
      </c>
      <c r="F32" s="22"/>
      <c r="G32" s="23"/>
      <c r="H32" s="23"/>
      <c r="I32" s="24"/>
      <c r="J32" s="29"/>
      <c r="K32" s="29"/>
      <c r="L32" s="29"/>
      <c r="M32" s="29"/>
      <c r="N32" s="29"/>
      <c r="O32" s="29"/>
      <c r="P32" s="29"/>
      <c r="Q32" s="29"/>
      <c r="R32" s="29"/>
      <c r="S32" s="29"/>
      <c r="T32" s="29"/>
      <c r="U32" s="29"/>
      <c r="V32" s="29"/>
      <c r="W32" s="29"/>
      <c r="X32" s="29"/>
      <c r="Y32" s="29"/>
      <c r="Z32" s="29"/>
      <c r="AA32" s="29"/>
      <c r="AB32" s="29"/>
      <c r="AC32" s="29"/>
      <c r="AD32" s="29"/>
      <c r="AE32" s="6"/>
      <c r="AF32" s="6"/>
      <c r="AG32" s="6"/>
      <c r="AH32" s="6"/>
      <c r="AI32" s="6"/>
      <c r="AJ32" s="6"/>
      <c r="AK32" s="29"/>
      <c r="AL32" s="6"/>
      <c r="AM32" s="6"/>
      <c r="AN32" s="25"/>
      <c r="AO32" s="6"/>
      <c r="AP32" s="6"/>
      <c r="AQ32" s="29"/>
      <c r="AR32" s="56"/>
      <c r="AS32" s="56"/>
      <c r="AT32" s="155" t="s">
        <v>393</v>
      </c>
    </row>
    <row r="33" ht="12.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6"/>
      <c r="AF33" s="6"/>
      <c r="AG33" s="6"/>
      <c r="AH33" s="6"/>
      <c r="AI33" s="6"/>
      <c r="AJ33" s="6"/>
      <c r="AK33" s="29"/>
      <c r="AL33" s="6"/>
      <c r="AM33" s="6"/>
      <c r="AN33" s="25"/>
      <c r="AO33" s="6"/>
      <c r="AP33" s="6"/>
      <c r="AQ33" s="29"/>
      <c r="AR33" s="150" t="s">
        <v>358</v>
      </c>
      <c r="AS33" s="151">
        <v>771.0</v>
      </c>
      <c r="AT33" s="152" t="s">
        <v>363</v>
      </c>
    </row>
    <row r="34" ht="12.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6"/>
      <c r="AF34" s="6"/>
      <c r="AG34" s="6"/>
      <c r="AH34" s="6"/>
      <c r="AI34" s="6"/>
      <c r="AJ34" s="6"/>
      <c r="AK34" s="29"/>
      <c r="AL34" s="6"/>
      <c r="AM34" s="6"/>
      <c r="AN34" s="25"/>
      <c r="AO34" s="6"/>
      <c r="AP34" s="6"/>
      <c r="AQ34" s="29"/>
      <c r="AR34" s="123"/>
      <c r="AS34" s="123"/>
      <c r="AT34" s="143" t="s">
        <v>353</v>
      </c>
    </row>
    <row r="35" ht="12.75" customHeight="1">
      <c r="A35" s="141" t="s">
        <v>345</v>
      </c>
      <c r="B35" s="17"/>
      <c r="C35" s="17"/>
      <c r="D35" s="17"/>
      <c r="E35" s="17"/>
      <c r="F35" s="17"/>
      <c r="G35" s="17"/>
      <c r="H35" s="17"/>
      <c r="I35" s="18"/>
      <c r="J35" s="29"/>
      <c r="K35" s="29"/>
      <c r="L35" s="29"/>
      <c r="M35" s="29"/>
      <c r="N35" s="29"/>
      <c r="O35" s="29"/>
      <c r="P35" s="29"/>
      <c r="Q35" s="29"/>
      <c r="R35" s="29"/>
      <c r="S35" s="29"/>
      <c r="T35" s="29"/>
      <c r="U35" s="29"/>
      <c r="V35" s="29"/>
      <c r="W35" s="29"/>
      <c r="X35" s="29"/>
      <c r="Y35" s="29"/>
      <c r="Z35" s="29"/>
      <c r="AA35" s="29"/>
      <c r="AB35" s="29"/>
      <c r="AC35" s="29"/>
      <c r="AD35" s="29"/>
      <c r="AE35" s="6"/>
      <c r="AF35" s="6"/>
      <c r="AG35" s="6"/>
      <c r="AH35" s="6"/>
      <c r="AI35" s="6"/>
      <c r="AJ35" s="6"/>
      <c r="AK35" s="29"/>
      <c r="AL35" s="6"/>
      <c r="AM35" s="6"/>
      <c r="AN35" s="25"/>
      <c r="AO35" s="6"/>
      <c r="AP35" s="6"/>
      <c r="AQ35" s="29"/>
      <c r="AR35" s="56"/>
      <c r="AS35" s="56"/>
      <c r="AT35" s="155" t="s">
        <v>361</v>
      </c>
    </row>
    <row r="36" ht="12.75" customHeight="1">
      <c r="A36" s="9"/>
      <c r="B36" s="9" t="s">
        <v>1</v>
      </c>
      <c r="C36" s="9" t="s">
        <v>2</v>
      </c>
      <c r="D36" s="9" t="s">
        <v>3</v>
      </c>
      <c r="E36" s="9" t="s">
        <v>347</v>
      </c>
      <c r="F36" s="9" t="s">
        <v>348</v>
      </c>
      <c r="G36" s="9" t="s">
        <v>340</v>
      </c>
      <c r="H36" s="9" t="s">
        <v>349</v>
      </c>
      <c r="I36" s="9" t="s">
        <v>350</v>
      </c>
      <c r="J36" s="29"/>
      <c r="K36" s="29"/>
      <c r="L36" s="29"/>
      <c r="M36" s="29"/>
      <c r="N36" s="29"/>
      <c r="O36" s="29"/>
      <c r="P36" s="29"/>
      <c r="Q36" s="29"/>
      <c r="R36" s="29"/>
      <c r="S36" s="29"/>
      <c r="T36" s="29"/>
      <c r="U36" s="29"/>
      <c r="V36" s="29"/>
      <c r="W36" s="29"/>
      <c r="X36" s="29"/>
      <c r="Y36" s="29"/>
      <c r="Z36" s="29"/>
      <c r="AA36" s="29"/>
      <c r="AB36" s="29"/>
      <c r="AC36" s="29"/>
      <c r="AD36" s="29"/>
      <c r="AE36" s="6"/>
      <c r="AF36" s="6"/>
      <c r="AG36" s="6"/>
      <c r="AH36" s="6"/>
      <c r="AI36" s="6"/>
      <c r="AJ36" s="6"/>
      <c r="AK36" s="29"/>
      <c r="AL36" s="6"/>
      <c r="AM36" s="6"/>
      <c r="AN36" s="25"/>
      <c r="AO36" s="6"/>
      <c r="AP36" s="6"/>
      <c r="AQ36" s="29"/>
      <c r="AR36" s="150" t="s">
        <v>373</v>
      </c>
      <c r="AS36" s="151">
        <v>761.0</v>
      </c>
      <c r="AT36" s="152" t="s">
        <v>394</v>
      </c>
    </row>
    <row r="37" ht="12.75" customHeight="1">
      <c r="A37" s="9" t="s">
        <v>354</v>
      </c>
      <c r="B37" s="6">
        <v>1875.0</v>
      </c>
      <c r="C37" s="6">
        <v>1250.0</v>
      </c>
      <c r="D37" s="6">
        <v>938.0</v>
      </c>
      <c r="E37" s="6">
        <v>535.0</v>
      </c>
      <c r="F37" s="6">
        <v>2250.0</v>
      </c>
      <c r="G37" s="154">
        <f>VLOOKUP(A35,$AR$9:$AS$113,2,FALSE)</f>
        <v>886</v>
      </c>
      <c r="H37" s="9">
        <f>(F37-(G37+E37))</f>
        <v>829</v>
      </c>
      <c r="I37" s="9">
        <f>(F37-G37)</f>
        <v>1364</v>
      </c>
      <c r="J37" s="29"/>
      <c r="K37" s="29"/>
      <c r="L37" s="29"/>
      <c r="M37" s="29"/>
      <c r="N37" s="29"/>
      <c r="O37" s="29"/>
      <c r="P37" s="29"/>
      <c r="Q37" s="29"/>
      <c r="R37" s="29"/>
      <c r="S37" s="29"/>
      <c r="T37" s="29"/>
      <c r="U37" s="29"/>
      <c r="V37" s="29"/>
      <c r="W37" s="29"/>
      <c r="X37" s="29"/>
      <c r="Y37" s="29"/>
      <c r="Z37" s="29"/>
      <c r="AA37" s="29"/>
      <c r="AB37" s="29"/>
      <c r="AC37" s="29"/>
      <c r="AD37" s="29"/>
      <c r="AE37" s="6"/>
      <c r="AF37" s="6"/>
      <c r="AG37" s="6"/>
      <c r="AH37" s="6"/>
      <c r="AI37" s="6"/>
      <c r="AJ37" s="6"/>
      <c r="AK37" s="29"/>
      <c r="AL37" s="6"/>
      <c r="AM37" s="6"/>
      <c r="AN37" s="25"/>
      <c r="AO37" s="6"/>
      <c r="AP37" s="6"/>
      <c r="AQ37" s="29"/>
      <c r="AR37" s="123"/>
      <c r="AS37" s="123"/>
      <c r="AT37" s="143" t="s">
        <v>353</v>
      </c>
    </row>
    <row r="38" ht="12.75" customHeight="1">
      <c r="A38" s="9" t="s">
        <v>0</v>
      </c>
      <c r="B38" s="156">
        <f>VLOOKUP(A35,$AE$9:$AJ$69,2,FALSE)</f>
        <v>11564</v>
      </c>
      <c r="C38" s="156">
        <f>VLOOKUP(A35,$AE$9:$AJ$69,3,FALSE)</f>
        <v>6848</v>
      </c>
      <c r="D38" s="156">
        <f>VLOOKUP(A35,$AE$9:$AJ$69,4,FALSE)</f>
        <v>2214</v>
      </c>
      <c r="E38" s="154">
        <f>VLOOKUP(A35,$AE$9:$AJ$69,5,FALSE)</f>
        <v>325</v>
      </c>
      <c r="F38" s="157"/>
      <c r="G38" s="4"/>
      <c r="H38" s="4"/>
      <c r="I38" s="5"/>
      <c r="J38" s="29"/>
      <c r="K38" s="29"/>
      <c r="L38" s="29"/>
      <c r="M38" s="29"/>
      <c r="N38" s="29"/>
      <c r="O38" s="29"/>
      <c r="P38" s="29"/>
      <c r="Q38" s="29"/>
      <c r="R38" s="29"/>
      <c r="S38" s="29"/>
      <c r="T38" s="29"/>
      <c r="U38" s="29"/>
      <c r="V38" s="29"/>
      <c r="W38" s="29"/>
      <c r="X38" s="29"/>
      <c r="Y38" s="29"/>
      <c r="Z38" s="29"/>
      <c r="AA38" s="29"/>
      <c r="AB38" s="29"/>
      <c r="AC38" s="29"/>
      <c r="AD38" s="29"/>
      <c r="AE38" s="6"/>
      <c r="AF38" s="6"/>
      <c r="AG38" s="6"/>
      <c r="AH38" s="6"/>
      <c r="AI38" s="6"/>
      <c r="AJ38" s="6"/>
      <c r="AK38" s="29"/>
      <c r="AL38" s="6"/>
      <c r="AM38" s="6"/>
      <c r="AN38" s="25"/>
      <c r="AO38" s="6"/>
      <c r="AP38" s="6"/>
      <c r="AQ38" s="29"/>
      <c r="AR38" s="56"/>
      <c r="AS38" s="56"/>
      <c r="AT38" s="155" t="s">
        <v>395</v>
      </c>
    </row>
    <row r="39" ht="12.75" customHeight="1">
      <c r="A39" s="9"/>
      <c r="B39" s="157"/>
      <c r="C39" s="4"/>
      <c r="D39" s="4"/>
      <c r="E39" s="159"/>
      <c r="F39" s="13"/>
      <c r="I39" s="14"/>
      <c r="J39" s="29"/>
      <c r="K39" s="29"/>
      <c r="L39" s="29"/>
      <c r="M39" s="29"/>
      <c r="N39" s="29"/>
      <c r="O39" s="29"/>
      <c r="P39" s="29"/>
      <c r="Q39" s="29"/>
      <c r="R39" s="29"/>
      <c r="S39" s="29"/>
      <c r="T39" s="29"/>
      <c r="U39" s="29"/>
      <c r="V39" s="29"/>
      <c r="W39" s="29"/>
      <c r="X39" s="29"/>
      <c r="Y39" s="29"/>
      <c r="Z39" s="29"/>
      <c r="AA39" s="29"/>
      <c r="AB39" s="29"/>
      <c r="AC39" s="29"/>
      <c r="AD39" s="29"/>
      <c r="AE39" s="6"/>
      <c r="AF39" s="6"/>
      <c r="AG39" s="6"/>
      <c r="AH39" s="6"/>
      <c r="AI39" s="6"/>
      <c r="AJ39" s="6"/>
      <c r="AK39" s="29"/>
      <c r="AL39" s="6"/>
      <c r="AM39" s="6"/>
      <c r="AN39" s="25"/>
      <c r="AO39" s="6"/>
      <c r="AP39" s="6"/>
      <c r="AQ39" s="29"/>
      <c r="AR39" s="150" t="s">
        <v>367</v>
      </c>
      <c r="AS39" s="151">
        <v>761.0</v>
      </c>
      <c r="AT39" s="152" t="s">
        <v>376</v>
      </c>
    </row>
    <row r="40" ht="12.75" customHeight="1">
      <c r="A40" s="9" t="s">
        <v>359</v>
      </c>
      <c r="B40" s="22"/>
      <c r="C40" s="23"/>
      <c r="D40" s="23"/>
      <c r="E40" s="160"/>
      <c r="F40" s="13"/>
      <c r="I40" s="14"/>
      <c r="J40" s="29"/>
      <c r="K40" s="29"/>
      <c r="L40" s="29"/>
      <c r="M40" s="29"/>
      <c r="N40" s="29"/>
      <c r="O40" s="29"/>
      <c r="P40" s="29"/>
      <c r="Q40" s="29"/>
      <c r="R40" s="29"/>
      <c r="S40" s="29"/>
      <c r="T40" s="29"/>
      <c r="U40" s="29"/>
      <c r="V40" s="29"/>
      <c r="W40" s="29"/>
      <c r="X40" s="29"/>
      <c r="Y40" s="29"/>
      <c r="Z40" s="29"/>
      <c r="AA40" s="29"/>
      <c r="AB40" s="29"/>
      <c r="AC40" s="29"/>
      <c r="AD40" s="29"/>
      <c r="AE40" s="6"/>
      <c r="AF40" s="6"/>
      <c r="AG40" s="6"/>
      <c r="AH40" s="6"/>
      <c r="AI40" s="6"/>
      <c r="AJ40" s="6"/>
      <c r="AK40" s="29"/>
      <c r="AL40" s="6"/>
      <c r="AM40" s="6"/>
      <c r="AN40" s="25"/>
      <c r="AO40" s="6"/>
      <c r="AP40" s="6"/>
      <c r="AQ40" s="29"/>
      <c r="AR40" s="123"/>
      <c r="AS40" s="123"/>
      <c r="AT40" s="143" t="s">
        <v>353</v>
      </c>
    </row>
    <row r="41" ht="12.75" customHeight="1">
      <c r="A41" s="161" t="s">
        <v>323</v>
      </c>
      <c r="B41" s="9">
        <f>VLOOKUP(A41,$M$5:$R$6,2,FALSE)</f>
        <v>29700</v>
      </c>
      <c r="C41" s="9">
        <f>VLOOKUP(A41,$M$5:$R$6,3,FALSE)</f>
        <v>33250</v>
      </c>
      <c r="D41" s="9">
        <f>VLOOKUP(A41,$M$5:$R$6,4,FALSE)</f>
        <v>32000</v>
      </c>
      <c r="E41" s="9">
        <f>VLOOKUP(A41,$M$5:$R$6,5,FALSE)</f>
        <v>6700</v>
      </c>
      <c r="F41" s="13"/>
      <c r="I41" s="14"/>
      <c r="J41" s="29"/>
      <c r="K41" s="29"/>
      <c r="L41" s="29"/>
      <c r="M41" s="29"/>
      <c r="N41" s="29"/>
      <c r="O41" s="29"/>
      <c r="P41" s="29"/>
      <c r="Q41" s="29"/>
      <c r="R41" s="29"/>
      <c r="S41" s="29"/>
      <c r="T41" s="29"/>
      <c r="U41" s="29"/>
      <c r="V41" s="29"/>
      <c r="W41" s="29"/>
      <c r="X41" s="29"/>
      <c r="Y41" s="29"/>
      <c r="Z41" s="29"/>
      <c r="AA41" s="29"/>
      <c r="AB41" s="29"/>
      <c r="AC41" s="29"/>
      <c r="AD41" s="29"/>
      <c r="AE41" s="6"/>
      <c r="AF41" s="6"/>
      <c r="AG41" s="6"/>
      <c r="AH41" s="6"/>
      <c r="AI41" s="6"/>
      <c r="AJ41" s="6"/>
      <c r="AK41" s="29"/>
      <c r="AL41" s="6"/>
      <c r="AM41" s="6"/>
      <c r="AN41" s="25"/>
      <c r="AO41" s="6"/>
      <c r="AP41" s="6"/>
      <c r="AQ41" s="29"/>
      <c r="AR41" s="56"/>
      <c r="AS41" s="56"/>
      <c r="AT41" s="155" t="s">
        <v>396</v>
      </c>
    </row>
    <row r="42" ht="12.75" customHeight="1">
      <c r="A42" s="9" t="s">
        <v>364</v>
      </c>
      <c r="B42" s="30">
        <f>VLOOKUP(A35,$AL$9:$AN$69,3,FALSE)</f>
        <v>1.322800926</v>
      </c>
      <c r="C42" s="16"/>
      <c r="D42" s="17"/>
      <c r="E42" s="162"/>
      <c r="F42" s="13"/>
      <c r="I42" s="14"/>
      <c r="J42" s="29"/>
      <c r="K42" s="29"/>
      <c r="L42" s="29"/>
      <c r="M42" s="29"/>
      <c r="N42" s="29"/>
      <c r="O42" s="29"/>
      <c r="P42" s="29"/>
      <c r="Q42" s="29"/>
      <c r="R42" s="29"/>
      <c r="S42" s="29"/>
      <c r="T42" s="29"/>
      <c r="U42" s="29"/>
      <c r="V42" s="29"/>
      <c r="W42" s="29"/>
      <c r="X42" s="29"/>
      <c r="Y42" s="29"/>
      <c r="Z42" s="29"/>
      <c r="AA42" s="29"/>
      <c r="AB42" s="29"/>
      <c r="AC42" s="29"/>
      <c r="AD42" s="29"/>
      <c r="AE42" s="6"/>
      <c r="AF42" s="6"/>
      <c r="AG42" s="6"/>
      <c r="AH42" s="6"/>
      <c r="AI42" s="6"/>
      <c r="AJ42" s="6"/>
      <c r="AK42" s="29"/>
      <c r="AL42" s="6"/>
      <c r="AM42" s="6"/>
      <c r="AN42" s="25"/>
      <c r="AO42" s="6"/>
      <c r="AP42" s="6"/>
      <c r="AQ42" s="29"/>
      <c r="AR42" s="150" t="s">
        <v>377</v>
      </c>
      <c r="AS42" s="151">
        <v>746.0</v>
      </c>
      <c r="AT42" s="152" t="s">
        <v>397</v>
      </c>
    </row>
    <row r="43" ht="12.75" customHeight="1">
      <c r="A43" s="9" t="s">
        <v>366</v>
      </c>
      <c r="B43" s="58">
        <f>(B42*B37*24)</f>
        <v>59526.04167</v>
      </c>
      <c r="C43" s="58">
        <f>(B42*C37*24)</f>
        <v>39684.02778</v>
      </c>
      <c r="D43" s="58">
        <f>(B42*D37*24)</f>
        <v>29778.89444</v>
      </c>
      <c r="E43" s="58">
        <f>(B42*E37*24)</f>
        <v>16984.76389</v>
      </c>
      <c r="F43" s="13"/>
      <c r="I43" s="14"/>
      <c r="J43" s="29"/>
      <c r="K43" s="29"/>
      <c r="L43" s="29"/>
      <c r="M43" s="29"/>
      <c r="N43" s="29"/>
      <c r="O43" s="29"/>
      <c r="P43" s="29"/>
      <c r="Q43" s="29"/>
      <c r="R43" s="29"/>
      <c r="S43" s="29"/>
      <c r="T43" s="29"/>
      <c r="U43" s="29"/>
      <c r="V43" s="29"/>
      <c r="W43" s="29"/>
      <c r="X43" s="29"/>
      <c r="Y43" s="29"/>
      <c r="Z43" s="29"/>
      <c r="AA43" s="29"/>
      <c r="AB43" s="29"/>
      <c r="AC43" s="29"/>
      <c r="AD43" s="29"/>
      <c r="AE43" s="6"/>
      <c r="AF43" s="6"/>
      <c r="AG43" s="6"/>
      <c r="AH43" s="6"/>
      <c r="AI43" s="6"/>
      <c r="AJ43" s="6"/>
      <c r="AK43" s="29"/>
      <c r="AL43" s="6"/>
      <c r="AM43" s="6"/>
      <c r="AN43" s="25"/>
      <c r="AO43" s="6"/>
      <c r="AP43" s="6"/>
      <c r="AQ43" s="29"/>
      <c r="AR43" s="123"/>
      <c r="AS43" s="123"/>
      <c r="AT43" s="143" t="s">
        <v>353</v>
      </c>
    </row>
    <row r="44" ht="12.75" customHeight="1">
      <c r="A44" s="9" t="s">
        <v>370</v>
      </c>
      <c r="B44" s="58">
        <f t="shared" ref="B44:E44" si="19">(B41-B43)</f>
        <v>-29826.04167</v>
      </c>
      <c r="C44" s="58">
        <f t="shared" si="19"/>
        <v>-6434.027778</v>
      </c>
      <c r="D44" s="58">
        <f t="shared" si="19"/>
        <v>2221.105556</v>
      </c>
      <c r="E44" s="58">
        <f t="shared" si="19"/>
        <v>-10284.76389</v>
      </c>
      <c r="F44" s="13"/>
      <c r="I44" s="14"/>
      <c r="J44" s="29"/>
      <c r="K44" s="29"/>
      <c r="L44" s="29"/>
      <c r="M44" s="29"/>
      <c r="N44" s="29"/>
      <c r="O44" s="29"/>
      <c r="P44" s="29"/>
      <c r="Q44" s="29"/>
      <c r="R44" s="29"/>
      <c r="S44" s="29"/>
      <c r="T44" s="29"/>
      <c r="U44" s="29"/>
      <c r="V44" s="29"/>
      <c r="W44" s="29"/>
      <c r="X44" s="29"/>
      <c r="Y44" s="29"/>
      <c r="Z44" s="29"/>
      <c r="AA44" s="29"/>
      <c r="AB44" s="29"/>
      <c r="AC44" s="29"/>
      <c r="AD44" s="29"/>
      <c r="AE44" s="6"/>
      <c r="AF44" s="6"/>
      <c r="AG44" s="6"/>
      <c r="AH44" s="6"/>
      <c r="AI44" s="6"/>
      <c r="AJ44" s="6"/>
      <c r="AK44" s="29"/>
      <c r="AL44" s="6"/>
      <c r="AM44" s="6"/>
      <c r="AN44" s="25"/>
      <c r="AO44" s="6"/>
      <c r="AP44" s="6"/>
      <c r="AQ44" s="29"/>
      <c r="AR44" s="56"/>
      <c r="AS44" s="56"/>
      <c r="AT44" s="155" t="s">
        <v>398</v>
      </c>
    </row>
    <row r="45" ht="12.75" customHeight="1">
      <c r="A45" s="9" t="s">
        <v>372</v>
      </c>
      <c r="B45" s="58">
        <f t="shared" ref="B45:E45" si="20">(B44-B38)</f>
        <v>-41390.04167</v>
      </c>
      <c r="C45" s="58">
        <f t="shared" si="20"/>
        <v>-13282.02778</v>
      </c>
      <c r="D45" s="58">
        <f t="shared" si="20"/>
        <v>7.105555556</v>
      </c>
      <c r="E45" s="58">
        <f t="shared" si="20"/>
        <v>-10609.76389</v>
      </c>
      <c r="F45" s="22"/>
      <c r="G45" s="23"/>
      <c r="H45" s="23"/>
      <c r="I45" s="24"/>
      <c r="J45" s="29"/>
      <c r="K45" s="29"/>
      <c r="L45" s="29"/>
      <c r="M45" s="29"/>
      <c r="N45" s="29"/>
      <c r="O45" s="29"/>
      <c r="P45" s="29"/>
      <c r="Q45" s="29"/>
      <c r="R45" s="29"/>
      <c r="S45" s="29"/>
      <c r="T45" s="29"/>
      <c r="U45" s="29"/>
      <c r="V45" s="29"/>
      <c r="W45" s="29"/>
      <c r="X45" s="29"/>
      <c r="Y45" s="29"/>
      <c r="Z45" s="29"/>
      <c r="AA45" s="29"/>
      <c r="AB45" s="29"/>
      <c r="AC45" s="29"/>
      <c r="AD45" s="29"/>
      <c r="AE45" s="6"/>
      <c r="AF45" s="6"/>
      <c r="AG45" s="6"/>
      <c r="AH45" s="6"/>
      <c r="AI45" s="6"/>
      <c r="AJ45" s="6"/>
      <c r="AK45" s="29"/>
      <c r="AL45" s="6"/>
      <c r="AM45" s="6"/>
      <c r="AN45" s="25"/>
      <c r="AO45" s="6"/>
      <c r="AP45" s="6"/>
      <c r="AQ45" s="29"/>
      <c r="AR45" s="150" t="s">
        <v>360</v>
      </c>
      <c r="AS45" s="151">
        <v>735.0</v>
      </c>
      <c r="AT45" s="152" t="s">
        <v>376</v>
      </c>
    </row>
    <row r="46" ht="12.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6"/>
      <c r="AF46" s="6"/>
      <c r="AG46" s="6"/>
      <c r="AH46" s="6"/>
      <c r="AI46" s="6"/>
      <c r="AJ46" s="6"/>
      <c r="AK46" s="29"/>
      <c r="AL46" s="6"/>
      <c r="AM46" s="6"/>
      <c r="AN46" s="25"/>
      <c r="AO46" s="6"/>
      <c r="AP46" s="6"/>
      <c r="AQ46" s="29"/>
      <c r="AR46" s="123"/>
      <c r="AS46" s="123"/>
      <c r="AT46" s="143" t="s">
        <v>353</v>
      </c>
    </row>
    <row r="47" ht="12.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6"/>
      <c r="AF47" s="6"/>
      <c r="AG47" s="6"/>
      <c r="AH47" s="6"/>
      <c r="AI47" s="6"/>
      <c r="AJ47" s="6"/>
      <c r="AK47" s="29"/>
      <c r="AL47" s="6"/>
      <c r="AM47" s="6"/>
      <c r="AN47" s="25"/>
      <c r="AO47" s="6"/>
      <c r="AP47" s="6"/>
      <c r="AQ47" s="29"/>
      <c r="AR47" s="56"/>
      <c r="AS47" s="56"/>
      <c r="AT47" s="155" t="s">
        <v>369</v>
      </c>
    </row>
    <row r="48" ht="12.75" customHeight="1">
      <c r="A48" s="141" t="s">
        <v>357</v>
      </c>
      <c r="B48" s="17"/>
      <c r="C48" s="17"/>
      <c r="D48" s="17"/>
      <c r="E48" s="17"/>
      <c r="F48" s="17"/>
      <c r="G48" s="17"/>
      <c r="H48" s="17"/>
      <c r="I48" s="18"/>
      <c r="J48" s="29"/>
      <c r="K48" s="29"/>
      <c r="L48" s="29"/>
      <c r="M48" s="29"/>
      <c r="N48" s="29"/>
      <c r="O48" s="29"/>
      <c r="P48" s="29"/>
      <c r="Q48" s="29"/>
      <c r="R48" s="29"/>
      <c r="S48" s="29"/>
      <c r="T48" s="29"/>
      <c r="U48" s="29"/>
      <c r="V48" s="29"/>
      <c r="W48" s="29"/>
      <c r="X48" s="29"/>
      <c r="Y48" s="29"/>
      <c r="Z48" s="29"/>
      <c r="AA48" s="29"/>
      <c r="AB48" s="29"/>
      <c r="AC48" s="29"/>
      <c r="AD48" s="29"/>
      <c r="AE48" s="6"/>
      <c r="AF48" s="6"/>
      <c r="AG48" s="6"/>
      <c r="AH48" s="6"/>
      <c r="AI48" s="6"/>
      <c r="AJ48" s="6"/>
      <c r="AK48" s="29"/>
      <c r="AL48" s="6"/>
      <c r="AM48" s="6"/>
      <c r="AN48" s="25"/>
      <c r="AO48" s="6"/>
      <c r="AP48" s="6"/>
      <c r="AQ48" s="29"/>
      <c r="AR48" s="150" t="s">
        <v>374</v>
      </c>
      <c r="AS48" s="151">
        <v>714.0</v>
      </c>
      <c r="AT48" s="152" t="s">
        <v>399</v>
      </c>
    </row>
    <row r="49" ht="12.75" customHeight="1">
      <c r="A49" s="9"/>
      <c r="B49" s="9" t="s">
        <v>1</v>
      </c>
      <c r="C49" s="9" t="s">
        <v>2</v>
      </c>
      <c r="D49" s="9" t="s">
        <v>3</v>
      </c>
      <c r="E49" s="9" t="s">
        <v>347</v>
      </c>
      <c r="F49" s="9" t="s">
        <v>348</v>
      </c>
      <c r="G49" s="9" t="s">
        <v>340</v>
      </c>
      <c r="H49" s="9" t="s">
        <v>349</v>
      </c>
      <c r="I49" s="9" t="s">
        <v>350</v>
      </c>
      <c r="J49" s="29"/>
      <c r="K49" s="29"/>
      <c r="L49" s="29"/>
      <c r="M49" s="29"/>
      <c r="N49" s="29"/>
      <c r="O49" s="29"/>
      <c r="P49" s="29"/>
      <c r="Q49" s="29"/>
      <c r="R49" s="29"/>
      <c r="S49" s="29"/>
      <c r="T49" s="29"/>
      <c r="U49" s="29"/>
      <c r="V49" s="29"/>
      <c r="W49" s="29"/>
      <c r="X49" s="29"/>
      <c r="Y49" s="29"/>
      <c r="Z49" s="29"/>
      <c r="AA49" s="29"/>
      <c r="AB49" s="29"/>
      <c r="AC49" s="29"/>
      <c r="AD49" s="29"/>
      <c r="AE49" s="6"/>
      <c r="AF49" s="6"/>
      <c r="AG49" s="6"/>
      <c r="AH49" s="6"/>
      <c r="AI49" s="6"/>
      <c r="AJ49" s="6"/>
      <c r="AK49" s="29"/>
      <c r="AL49" s="6"/>
      <c r="AM49" s="6"/>
      <c r="AN49" s="25"/>
      <c r="AO49" s="6"/>
      <c r="AP49" s="6"/>
      <c r="AQ49" s="29"/>
      <c r="AR49" s="123"/>
      <c r="AS49" s="123"/>
      <c r="AT49" s="143" t="s">
        <v>353</v>
      </c>
    </row>
    <row r="50" ht="12.75" customHeight="1">
      <c r="A50" s="9" t="s">
        <v>354</v>
      </c>
      <c r="B50" s="6">
        <v>1875.0</v>
      </c>
      <c r="C50" s="6">
        <v>1250.0</v>
      </c>
      <c r="D50" s="6">
        <v>938.0</v>
      </c>
      <c r="E50" s="6">
        <v>892.0</v>
      </c>
      <c r="F50" s="6">
        <v>2250.0</v>
      </c>
      <c r="G50" s="154">
        <f>VLOOKUP(A48,$AR$9:$AS$113,2,FALSE)</f>
        <v>838</v>
      </c>
      <c r="H50" s="9">
        <f>(F50-(G50+E50))</f>
        <v>520</v>
      </c>
      <c r="I50" s="9">
        <f>(F50-G50)</f>
        <v>1412</v>
      </c>
      <c r="J50" s="29"/>
      <c r="K50" s="29"/>
      <c r="L50" s="29"/>
      <c r="M50" s="29"/>
      <c r="N50" s="29"/>
      <c r="O50" s="29"/>
      <c r="P50" s="29"/>
      <c r="Q50" s="29"/>
      <c r="R50" s="29"/>
      <c r="S50" s="29"/>
      <c r="T50" s="29"/>
      <c r="U50" s="29"/>
      <c r="V50" s="29"/>
      <c r="W50" s="29"/>
      <c r="X50" s="29"/>
      <c r="Y50" s="29"/>
      <c r="Z50" s="29"/>
      <c r="AA50" s="29"/>
      <c r="AB50" s="29"/>
      <c r="AC50" s="29"/>
      <c r="AD50" s="29"/>
      <c r="AE50" s="6"/>
      <c r="AF50" s="6"/>
      <c r="AG50" s="6"/>
      <c r="AH50" s="6"/>
      <c r="AI50" s="6"/>
      <c r="AJ50" s="6"/>
      <c r="AK50" s="29"/>
      <c r="AL50" s="6"/>
      <c r="AM50" s="6"/>
      <c r="AN50" s="25"/>
      <c r="AO50" s="6"/>
      <c r="AP50" s="6"/>
      <c r="AQ50" s="29"/>
      <c r="AR50" s="56"/>
      <c r="AS50" s="56"/>
      <c r="AT50" s="155" t="s">
        <v>400</v>
      </c>
    </row>
    <row r="51" ht="12.75" customHeight="1">
      <c r="A51" s="9" t="s">
        <v>0</v>
      </c>
      <c r="B51" s="156">
        <f>VLOOKUP(A48,$AE$9:$AJ$69,2,FALSE)</f>
        <v>4402</v>
      </c>
      <c r="C51" s="156">
        <f>VLOOKUP(A48,$AE$9:$AJ$69,3,FALSE)</f>
        <v>3583</v>
      </c>
      <c r="D51" s="156">
        <f>VLOOKUP(A48,$AE$9:$AJ$69,4,FALSE)</f>
        <v>3999</v>
      </c>
      <c r="E51" s="156">
        <f>VLOOKUP(A48,$AE$9:$AJ$69,5,FALSE)</f>
        <v>2062</v>
      </c>
      <c r="F51" s="157"/>
      <c r="G51" s="4"/>
      <c r="H51" s="4"/>
      <c r="I51" s="5"/>
      <c r="J51" s="29"/>
      <c r="K51" s="29"/>
      <c r="L51" s="29"/>
      <c r="M51" s="29"/>
      <c r="N51" s="29"/>
      <c r="O51" s="29"/>
      <c r="P51" s="29"/>
      <c r="Q51" s="29"/>
      <c r="R51" s="29"/>
      <c r="S51" s="29"/>
      <c r="T51" s="29"/>
      <c r="U51" s="29"/>
      <c r="V51" s="29"/>
      <c r="W51" s="29"/>
      <c r="X51" s="29"/>
      <c r="Y51" s="29"/>
      <c r="Z51" s="29"/>
      <c r="AA51" s="29"/>
      <c r="AB51" s="29"/>
      <c r="AC51" s="29"/>
      <c r="AD51" s="29"/>
      <c r="AE51" s="6"/>
      <c r="AF51" s="6"/>
      <c r="AG51" s="6"/>
      <c r="AH51" s="6"/>
      <c r="AI51" s="6"/>
      <c r="AJ51" s="6"/>
      <c r="AK51" s="29"/>
      <c r="AL51" s="6"/>
      <c r="AM51" s="6"/>
      <c r="AN51" s="25"/>
      <c r="AO51" s="6"/>
      <c r="AP51" s="6"/>
      <c r="AQ51" s="29"/>
      <c r="AR51" s="150" t="s">
        <v>383</v>
      </c>
      <c r="AS51" s="151">
        <v>711.0</v>
      </c>
      <c r="AT51" s="152" t="s">
        <v>401</v>
      </c>
    </row>
    <row r="52" ht="12.75" customHeight="1">
      <c r="A52" s="9"/>
      <c r="B52" s="157"/>
      <c r="C52" s="4"/>
      <c r="D52" s="4"/>
      <c r="E52" s="159"/>
      <c r="F52" s="13"/>
      <c r="I52" s="14"/>
      <c r="J52" s="29"/>
      <c r="K52" s="29"/>
      <c r="L52" s="29"/>
      <c r="M52" s="29"/>
      <c r="N52" s="29"/>
      <c r="O52" s="29"/>
      <c r="P52" s="29"/>
      <c r="Q52" s="29"/>
      <c r="R52" s="29"/>
      <c r="S52" s="29"/>
      <c r="T52" s="29"/>
      <c r="U52" s="29"/>
      <c r="V52" s="29"/>
      <c r="W52" s="29"/>
      <c r="X52" s="29"/>
      <c r="Y52" s="29"/>
      <c r="Z52" s="29"/>
      <c r="AA52" s="29"/>
      <c r="AB52" s="29"/>
      <c r="AC52" s="29"/>
      <c r="AD52" s="29"/>
      <c r="AE52" s="6"/>
      <c r="AF52" s="6"/>
      <c r="AG52" s="6"/>
      <c r="AH52" s="6"/>
      <c r="AI52" s="6"/>
      <c r="AJ52" s="6"/>
      <c r="AK52" s="29"/>
      <c r="AL52" s="6"/>
      <c r="AM52" s="6"/>
      <c r="AN52" s="25"/>
      <c r="AO52" s="6"/>
      <c r="AP52" s="6"/>
      <c r="AQ52" s="29"/>
      <c r="AR52" s="123"/>
      <c r="AS52" s="123"/>
      <c r="AT52" s="143" t="s">
        <v>353</v>
      </c>
    </row>
    <row r="53" ht="12.75" customHeight="1">
      <c r="A53" s="9" t="s">
        <v>359</v>
      </c>
      <c r="B53" s="22"/>
      <c r="C53" s="23"/>
      <c r="D53" s="23"/>
      <c r="E53" s="160"/>
      <c r="F53" s="13"/>
      <c r="I53" s="14"/>
      <c r="J53" s="29"/>
      <c r="K53" s="29"/>
      <c r="L53" s="29"/>
      <c r="M53" s="29"/>
      <c r="N53" s="29"/>
      <c r="O53" s="29"/>
      <c r="P53" s="29"/>
      <c r="Q53" s="29"/>
      <c r="R53" s="29"/>
      <c r="S53" s="29"/>
      <c r="T53" s="29"/>
      <c r="U53" s="29"/>
      <c r="V53" s="29"/>
      <c r="W53" s="29"/>
      <c r="X53" s="29"/>
      <c r="Y53" s="29"/>
      <c r="Z53" s="29"/>
      <c r="AA53" s="29"/>
      <c r="AB53" s="29"/>
      <c r="AC53" s="29"/>
      <c r="AD53" s="29"/>
      <c r="AE53" s="6"/>
      <c r="AF53" s="6"/>
      <c r="AG53" s="6"/>
      <c r="AH53" s="6"/>
      <c r="AI53" s="6"/>
      <c r="AJ53" s="6"/>
      <c r="AK53" s="29"/>
      <c r="AL53" s="6"/>
      <c r="AM53" s="6"/>
      <c r="AN53" s="25"/>
      <c r="AO53" s="6"/>
      <c r="AP53" s="6"/>
      <c r="AQ53" s="29"/>
      <c r="AR53" s="56"/>
      <c r="AS53" s="56"/>
      <c r="AT53" s="155" t="s">
        <v>402</v>
      </c>
    </row>
    <row r="54" ht="12.75" customHeight="1">
      <c r="A54" s="161" t="s">
        <v>323</v>
      </c>
      <c r="B54" s="9">
        <f>VLOOKUP(A54,$M$5:$R$6,2,FALSE)</f>
        <v>29700</v>
      </c>
      <c r="C54" s="9">
        <f>VLOOKUP(A54,$M$5:$R$6,3,FALSE)</f>
        <v>33250</v>
      </c>
      <c r="D54" s="9">
        <f>VLOOKUP(A54,$M$5:$R$6,4,FALSE)</f>
        <v>32000</v>
      </c>
      <c r="E54" s="9">
        <f>VLOOKUP(A54,$M$5:$R$6,5,FALSE)</f>
        <v>6700</v>
      </c>
      <c r="F54" s="13"/>
      <c r="I54" s="14"/>
      <c r="J54" s="29"/>
      <c r="K54" s="29"/>
      <c r="L54" s="29"/>
      <c r="M54" s="29"/>
      <c r="N54" s="29"/>
      <c r="O54" s="29"/>
      <c r="P54" s="29"/>
      <c r="Q54" s="29"/>
      <c r="R54" s="29"/>
      <c r="S54" s="29"/>
      <c r="T54" s="29"/>
      <c r="U54" s="29"/>
      <c r="V54" s="29"/>
      <c r="W54" s="29"/>
      <c r="X54" s="29"/>
      <c r="Y54" s="29"/>
      <c r="Z54" s="29"/>
      <c r="AA54" s="29"/>
      <c r="AB54" s="29"/>
      <c r="AC54" s="29"/>
      <c r="AD54" s="29"/>
      <c r="AE54" s="6"/>
      <c r="AF54" s="6"/>
      <c r="AG54" s="6"/>
      <c r="AH54" s="6"/>
      <c r="AI54" s="6"/>
      <c r="AJ54" s="6"/>
      <c r="AK54" s="29"/>
      <c r="AL54" s="6"/>
      <c r="AM54" s="6"/>
      <c r="AN54" s="25"/>
      <c r="AO54" s="6"/>
      <c r="AP54" s="6"/>
      <c r="AQ54" s="29"/>
      <c r="AR54" s="150" t="s">
        <v>380</v>
      </c>
      <c r="AS54" s="151">
        <v>625.0</v>
      </c>
      <c r="AT54" s="152" t="s">
        <v>346</v>
      </c>
    </row>
    <row r="55" ht="12.75" customHeight="1">
      <c r="A55" s="9" t="s">
        <v>364</v>
      </c>
      <c r="B55" s="30">
        <f>VLOOKUP(A48,$AL$9:$AN$69,3,FALSE)</f>
        <v>1.345138889</v>
      </c>
      <c r="C55" s="16"/>
      <c r="D55" s="17"/>
      <c r="E55" s="162"/>
      <c r="F55" s="13"/>
      <c r="I55" s="14"/>
      <c r="J55" s="29"/>
      <c r="K55" s="29"/>
      <c r="L55" s="29"/>
      <c r="M55" s="29"/>
      <c r="N55" s="29"/>
      <c r="O55" s="29"/>
      <c r="P55" s="29"/>
      <c r="Q55" s="29"/>
      <c r="R55" s="29"/>
      <c r="S55" s="29"/>
      <c r="T55" s="29"/>
      <c r="U55" s="29"/>
      <c r="V55" s="29"/>
      <c r="W55" s="29"/>
      <c r="X55" s="29"/>
      <c r="Y55" s="29"/>
      <c r="Z55" s="29"/>
      <c r="AA55" s="29"/>
      <c r="AB55" s="29"/>
      <c r="AC55" s="29"/>
      <c r="AD55" s="29"/>
      <c r="AE55" s="6"/>
      <c r="AF55" s="6"/>
      <c r="AG55" s="6"/>
      <c r="AH55" s="6"/>
      <c r="AI55" s="6"/>
      <c r="AJ55" s="6"/>
      <c r="AK55" s="29"/>
      <c r="AL55" s="6"/>
      <c r="AM55" s="6"/>
      <c r="AN55" s="25"/>
      <c r="AO55" s="6"/>
      <c r="AP55" s="6"/>
      <c r="AQ55" s="29"/>
      <c r="AR55" s="123"/>
      <c r="AS55" s="123"/>
      <c r="AT55" s="143" t="s">
        <v>353</v>
      </c>
    </row>
    <row r="56" ht="12.75" customHeight="1">
      <c r="A56" s="9" t="s">
        <v>366</v>
      </c>
      <c r="B56" s="58">
        <f>(B55*B50*24)</f>
        <v>60531.25</v>
      </c>
      <c r="C56" s="58">
        <f>(B55*C50*24)</f>
        <v>40354.16667</v>
      </c>
      <c r="D56" s="58">
        <f>(B55*D50*24)</f>
        <v>30281.76667</v>
      </c>
      <c r="E56" s="58">
        <f>(B55*E50*24)</f>
        <v>28796.73333</v>
      </c>
      <c r="F56" s="13"/>
      <c r="I56" s="14"/>
      <c r="J56" s="29"/>
      <c r="K56" s="29"/>
      <c r="L56" s="29"/>
      <c r="M56" s="29"/>
      <c r="N56" s="29"/>
      <c r="O56" s="29"/>
      <c r="P56" s="29"/>
      <c r="Q56" s="29"/>
      <c r="R56" s="29"/>
      <c r="S56" s="29"/>
      <c r="T56" s="29"/>
      <c r="U56" s="29"/>
      <c r="V56" s="29"/>
      <c r="W56" s="29"/>
      <c r="X56" s="29"/>
      <c r="Y56" s="29"/>
      <c r="Z56" s="29"/>
      <c r="AA56" s="29"/>
      <c r="AB56" s="29"/>
      <c r="AC56" s="29"/>
      <c r="AD56" s="29"/>
      <c r="AE56" s="6"/>
      <c r="AF56" s="6"/>
      <c r="AG56" s="6"/>
      <c r="AH56" s="6"/>
      <c r="AI56" s="6"/>
      <c r="AJ56" s="6"/>
      <c r="AK56" s="29"/>
      <c r="AL56" s="6"/>
      <c r="AM56" s="6"/>
      <c r="AN56" s="25"/>
      <c r="AO56" s="6"/>
      <c r="AP56" s="6"/>
      <c r="AQ56" s="29"/>
      <c r="AR56" s="56"/>
      <c r="AS56" s="56"/>
      <c r="AT56" s="155" t="s">
        <v>369</v>
      </c>
    </row>
    <row r="57" ht="12.75" customHeight="1">
      <c r="A57" s="9" t="s">
        <v>370</v>
      </c>
      <c r="B57" s="58">
        <f t="shared" ref="B57:E57" si="21">(B54-B56)</f>
        <v>-30831.25</v>
      </c>
      <c r="C57" s="58">
        <f t="shared" si="21"/>
        <v>-7104.166667</v>
      </c>
      <c r="D57" s="58">
        <f t="shared" si="21"/>
        <v>1718.233333</v>
      </c>
      <c r="E57" s="58">
        <f t="shared" si="21"/>
        <v>-22096.73333</v>
      </c>
      <c r="F57" s="13"/>
      <c r="I57" s="14"/>
      <c r="J57" s="29"/>
      <c r="K57" s="29"/>
      <c r="L57" s="29"/>
      <c r="M57" s="29"/>
      <c r="N57" s="29"/>
      <c r="O57" s="29"/>
      <c r="P57" s="29"/>
      <c r="Q57" s="29"/>
      <c r="R57" s="29"/>
      <c r="S57" s="29"/>
      <c r="T57" s="29"/>
      <c r="U57" s="29"/>
      <c r="V57" s="29"/>
      <c r="W57" s="29"/>
      <c r="X57" s="29"/>
      <c r="Y57" s="29"/>
      <c r="Z57" s="29"/>
      <c r="AA57" s="29"/>
      <c r="AB57" s="29"/>
      <c r="AC57" s="29"/>
      <c r="AD57" s="29"/>
      <c r="AE57" s="6"/>
      <c r="AF57" s="6"/>
      <c r="AG57" s="6"/>
      <c r="AH57" s="6"/>
      <c r="AI57" s="6"/>
      <c r="AJ57" s="6"/>
      <c r="AK57" s="29"/>
      <c r="AL57" s="6"/>
      <c r="AM57" s="6"/>
      <c r="AN57" s="25"/>
      <c r="AO57" s="6"/>
      <c r="AP57" s="6"/>
      <c r="AQ57" s="29"/>
      <c r="AR57" s="150" t="s">
        <v>375</v>
      </c>
      <c r="AS57" s="151">
        <v>608.0</v>
      </c>
      <c r="AT57" s="152" t="s">
        <v>401</v>
      </c>
    </row>
    <row r="58" ht="12.75" customHeight="1">
      <c r="A58" s="9" t="s">
        <v>372</v>
      </c>
      <c r="B58" s="58">
        <f t="shared" ref="B58:E58" si="22">(B57-B51)</f>
        <v>-35233.25</v>
      </c>
      <c r="C58" s="58">
        <f t="shared" si="22"/>
        <v>-10687.16667</v>
      </c>
      <c r="D58" s="58">
        <f t="shared" si="22"/>
        <v>-2280.766667</v>
      </c>
      <c r="E58" s="58">
        <f t="shared" si="22"/>
        <v>-24158.73333</v>
      </c>
      <c r="F58" s="22"/>
      <c r="G58" s="23"/>
      <c r="H58" s="23"/>
      <c r="I58" s="24"/>
      <c r="J58" s="29"/>
      <c r="K58" s="29"/>
      <c r="L58" s="29"/>
      <c r="M58" s="29"/>
      <c r="N58" s="29"/>
      <c r="O58" s="29"/>
      <c r="P58" s="29"/>
      <c r="Q58" s="29"/>
      <c r="R58" s="29"/>
      <c r="S58" s="29"/>
      <c r="T58" s="29"/>
      <c r="U58" s="29"/>
      <c r="V58" s="29"/>
      <c r="W58" s="29"/>
      <c r="X58" s="29"/>
      <c r="Y58" s="29"/>
      <c r="Z58" s="29"/>
      <c r="AA58" s="29"/>
      <c r="AB58" s="29"/>
      <c r="AC58" s="29"/>
      <c r="AD58" s="29"/>
      <c r="AE58" s="6"/>
      <c r="AF58" s="6"/>
      <c r="AG58" s="6"/>
      <c r="AH58" s="6"/>
      <c r="AI58" s="6"/>
      <c r="AJ58" s="6"/>
      <c r="AK58" s="29"/>
      <c r="AL58" s="6"/>
      <c r="AM58" s="6"/>
      <c r="AN58" s="25"/>
      <c r="AO58" s="6"/>
      <c r="AP58" s="6"/>
      <c r="AQ58" s="29"/>
      <c r="AR58" s="123"/>
      <c r="AS58" s="123"/>
      <c r="AT58" s="143" t="s">
        <v>353</v>
      </c>
    </row>
    <row r="59" ht="12.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6"/>
      <c r="AF59" s="6"/>
      <c r="AG59" s="6"/>
      <c r="AH59" s="6"/>
      <c r="AI59" s="6"/>
      <c r="AJ59" s="6"/>
      <c r="AK59" s="29"/>
      <c r="AL59" s="6"/>
      <c r="AM59" s="6"/>
      <c r="AN59" s="25"/>
      <c r="AO59" s="6"/>
      <c r="AP59" s="6"/>
      <c r="AQ59" s="29"/>
      <c r="AR59" s="56"/>
      <c r="AS59" s="56"/>
      <c r="AT59" s="155" t="s">
        <v>403</v>
      </c>
    </row>
    <row r="60" ht="12.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6"/>
      <c r="AF60" s="6"/>
      <c r="AG60" s="6"/>
      <c r="AH60" s="6"/>
      <c r="AI60" s="6"/>
      <c r="AJ60" s="6"/>
      <c r="AK60" s="29"/>
      <c r="AL60" s="6"/>
      <c r="AM60" s="6"/>
      <c r="AN60" s="25"/>
      <c r="AO60" s="6"/>
      <c r="AP60" s="6"/>
      <c r="AQ60" s="29"/>
      <c r="AR60" s="150" t="s">
        <v>384</v>
      </c>
      <c r="AS60" s="151">
        <v>582.0</v>
      </c>
      <c r="AT60" s="152" t="s">
        <v>401</v>
      </c>
    </row>
    <row r="61" ht="12.75" customHeight="1">
      <c r="A61" s="141" t="s">
        <v>358</v>
      </c>
      <c r="B61" s="17"/>
      <c r="C61" s="17"/>
      <c r="D61" s="17"/>
      <c r="E61" s="17"/>
      <c r="F61" s="17"/>
      <c r="G61" s="17"/>
      <c r="H61" s="17"/>
      <c r="I61" s="18"/>
      <c r="J61" s="29"/>
      <c r="K61" s="29"/>
      <c r="L61" s="29"/>
      <c r="M61" s="29"/>
      <c r="N61" s="29"/>
      <c r="O61" s="29"/>
      <c r="P61" s="29"/>
      <c r="Q61" s="29"/>
      <c r="R61" s="29"/>
      <c r="S61" s="29"/>
      <c r="T61" s="29"/>
      <c r="U61" s="29"/>
      <c r="V61" s="29"/>
      <c r="W61" s="29"/>
      <c r="X61" s="29"/>
      <c r="Y61" s="29"/>
      <c r="Z61" s="29"/>
      <c r="AA61" s="29"/>
      <c r="AB61" s="29"/>
      <c r="AC61" s="29"/>
      <c r="AD61" s="29"/>
      <c r="AE61" s="6"/>
      <c r="AF61" s="6"/>
      <c r="AG61" s="6"/>
      <c r="AH61" s="6"/>
      <c r="AI61" s="6"/>
      <c r="AJ61" s="6"/>
      <c r="AK61" s="29"/>
      <c r="AL61" s="6"/>
      <c r="AM61" s="6"/>
      <c r="AN61" s="25"/>
      <c r="AO61" s="6"/>
      <c r="AP61" s="6"/>
      <c r="AQ61" s="29"/>
      <c r="AR61" s="123"/>
      <c r="AS61" s="123"/>
      <c r="AT61" s="143" t="s">
        <v>353</v>
      </c>
    </row>
    <row r="62" ht="12.75" customHeight="1">
      <c r="A62" s="9"/>
      <c r="B62" s="9" t="s">
        <v>1</v>
      </c>
      <c r="C62" s="9" t="s">
        <v>2</v>
      </c>
      <c r="D62" s="9" t="s">
        <v>3</v>
      </c>
      <c r="E62" s="9" t="s">
        <v>347</v>
      </c>
      <c r="F62" s="9" t="s">
        <v>348</v>
      </c>
      <c r="G62" s="9" t="s">
        <v>340</v>
      </c>
      <c r="H62" s="9" t="s">
        <v>349</v>
      </c>
      <c r="I62" s="9" t="s">
        <v>350</v>
      </c>
      <c r="J62" s="29"/>
      <c r="K62" s="29"/>
      <c r="L62" s="29"/>
      <c r="M62" s="29"/>
      <c r="N62" s="29"/>
      <c r="O62" s="29"/>
      <c r="P62" s="29"/>
      <c r="Q62" s="29"/>
      <c r="R62" s="29"/>
      <c r="S62" s="29"/>
      <c r="T62" s="29"/>
      <c r="U62" s="29"/>
      <c r="V62" s="29"/>
      <c r="W62" s="29"/>
      <c r="X62" s="29"/>
      <c r="Y62" s="29"/>
      <c r="Z62" s="29"/>
      <c r="AA62" s="29"/>
      <c r="AB62" s="29"/>
      <c r="AC62" s="29"/>
      <c r="AD62" s="29"/>
      <c r="AE62" s="6"/>
      <c r="AF62" s="6"/>
      <c r="AG62" s="6"/>
      <c r="AH62" s="6"/>
      <c r="AI62" s="6"/>
      <c r="AJ62" s="6"/>
      <c r="AK62" s="29"/>
      <c r="AL62" s="6"/>
      <c r="AM62" s="6"/>
      <c r="AN62" s="25"/>
      <c r="AO62" s="6"/>
      <c r="AP62" s="6"/>
      <c r="AQ62" s="29"/>
      <c r="AR62" s="56"/>
      <c r="AS62" s="56"/>
      <c r="AT62" s="155" t="s">
        <v>356</v>
      </c>
    </row>
    <row r="63" ht="12.75" customHeight="1">
      <c r="A63" s="9" t="s">
        <v>354</v>
      </c>
      <c r="B63" s="6">
        <v>1563.0</v>
      </c>
      <c r="C63" s="6">
        <v>938.0</v>
      </c>
      <c r="D63" s="6">
        <v>1250.0</v>
      </c>
      <c r="E63" s="6">
        <v>1525.0</v>
      </c>
      <c r="F63" s="6">
        <v>2250.0</v>
      </c>
      <c r="G63" s="154">
        <f>VLOOKUP(A61,$AR$9:$AS$113,2,FALSE)</f>
        <v>771</v>
      </c>
      <c r="H63" s="9">
        <f>(F63-(G63+E63))</f>
        <v>-46</v>
      </c>
      <c r="I63" s="9">
        <f>(F63-G63)</f>
        <v>1479</v>
      </c>
      <c r="J63" s="29"/>
      <c r="K63" s="29"/>
      <c r="L63" s="29"/>
      <c r="M63" s="29"/>
      <c r="N63" s="29"/>
      <c r="O63" s="29"/>
      <c r="P63" s="29"/>
      <c r="Q63" s="29"/>
      <c r="R63" s="29"/>
      <c r="S63" s="29"/>
      <c r="T63" s="29"/>
      <c r="U63" s="29"/>
      <c r="V63" s="29"/>
      <c r="W63" s="29"/>
      <c r="X63" s="29"/>
      <c r="Y63" s="29"/>
      <c r="Z63" s="29"/>
      <c r="AA63" s="29"/>
      <c r="AB63" s="29"/>
      <c r="AC63" s="29"/>
      <c r="AD63" s="29"/>
      <c r="AE63" s="6"/>
      <c r="AF63" s="6"/>
      <c r="AG63" s="6"/>
      <c r="AH63" s="6"/>
      <c r="AI63" s="6"/>
      <c r="AJ63" s="6"/>
      <c r="AK63" s="29"/>
      <c r="AL63" s="6"/>
      <c r="AM63" s="6"/>
      <c r="AN63" s="25"/>
      <c r="AO63" s="6"/>
      <c r="AP63" s="6"/>
      <c r="AQ63" s="29"/>
      <c r="AR63" s="150" t="s">
        <v>382</v>
      </c>
      <c r="AS63" s="151">
        <v>570.0</v>
      </c>
      <c r="AT63" s="152" t="s">
        <v>394</v>
      </c>
    </row>
    <row r="64" ht="12.75" customHeight="1">
      <c r="A64" s="9" t="s">
        <v>0</v>
      </c>
      <c r="B64" s="156">
        <f>VLOOKUP(A61,$AE$9:$AJ$69,2,FALSE)</f>
        <v>3260</v>
      </c>
      <c r="C64" s="156">
        <f>VLOOKUP(A61,$AE$9:$AJ$69,3,FALSE)</f>
        <v>1957</v>
      </c>
      <c r="D64" s="156">
        <f>VLOOKUP(A61,$AE$9:$AJ$69,4,FALSE)</f>
        <v>2608</v>
      </c>
      <c r="E64" s="156">
        <f>VLOOKUP(A61,$AE$9:$AJ$69,5,FALSE)</f>
        <v>3062</v>
      </c>
      <c r="F64" s="157"/>
      <c r="G64" s="4"/>
      <c r="H64" s="4"/>
      <c r="I64" s="5"/>
      <c r="J64" s="29"/>
      <c r="K64" s="29"/>
      <c r="L64" s="29"/>
      <c r="M64" s="29"/>
      <c r="N64" s="29"/>
      <c r="O64" s="29"/>
      <c r="P64" s="29"/>
      <c r="Q64" s="29"/>
      <c r="R64" s="29"/>
      <c r="S64" s="29"/>
      <c r="T64" s="29"/>
      <c r="U64" s="29"/>
      <c r="V64" s="29"/>
      <c r="W64" s="29"/>
      <c r="X64" s="29"/>
      <c r="Y64" s="29"/>
      <c r="Z64" s="29"/>
      <c r="AA64" s="29"/>
      <c r="AB64" s="29"/>
      <c r="AC64" s="29"/>
      <c r="AD64" s="29"/>
      <c r="AE64" s="6"/>
      <c r="AF64" s="6"/>
      <c r="AG64" s="6"/>
      <c r="AH64" s="6"/>
      <c r="AI64" s="6"/>
      <c r="AJ64" s="6"/>
      <c r="AK64" s="29"/>
      <c r="AL64" s="6"/>
      <c r="AM64" s="6"/>
      <c r="AN64" s="25"/>
      <c r="AO64" s="6"/>
      <c r="AP64" s="6"/>
      <c r="AQ64" s="29"/>
      <c r="AR64" s="123"/>
      <c r="AS64" s="123"/>
      <c r="AT64" s="143" t="s">
        <v>353</v>
      </c>
    </row>
    <row r="65" ht="12.75" customHeight="1">
      <c r="A65" s="9"/>
      <c r="B65" s="157"/>
      <c r="C65" s="4"/>
      <c r="D65" s="4"/>
      <c r="E65" s="159"/>
      <c r="F65" s="13"/>
      <c r="I65" s="14"/>
      <c r="J65" s="29"/>
      <c r="K65" s="29"/>
      <c r="L65" s="29"/>
      <c r="M65" s="29"/>
      <c r="N65" s="29"/>
      <c r="O65" s="29"/>
      <c r="P65" s="29"/>
      <c r="Q65" s="29"/>
      <c r="R65" s="29"/>
      <c r="S65" s="29"/>
      <c r="T65" s="29"/>
      <c r="U65" s="29"/>
      <c r="V65" s="29"/>
      <c r="W65" s="29"/>
      <c r="X65" s="29"/>
      <c r="Y65" s="29"/>
      <c r="Z65" s="29"/>
      <c r="AA65" s="29"/>
      <c r="AB65" s="29"/>
      <c r="AC65" s="29"/>
      <c r="AD65" s="29"/>
      <c r="AE65" s="6"/>
      <c r="AF65" s="6"/>
      <c r="AG65" s="6"/>
      <c r="AH65" s="6"/>
      <c r="AI65" s="6"/>
      <c r="AJ65" s="6"/>
      <c r="AK65" s="29"/>
      <c r="AL65" s="6"/>
      <c r="AM65" s="6"/>
      <c r="AN65" s="25"/>
      <c r="AO65" s="6"/>
      <c r="AP65" s="6"/>
      <c r="AQ65" s="29"/>
      <c r="AR65" s="56"/>
      <c r="AS65" s="56"/>
      <c r="AT65" s="155" t="s">
        <v>361</v>
      </c>
    </row>
    <row r="66" ht="12.75" customHeight="1">
      <c r="A66" s="9" t="s">
        <v>359</v>
      </c>
      <c r="B66" s="22"/>
      <c r="C66" s="23"/>
      <c r="D66" s="23"/>
      <c r="E66" s="160"/>
      <c r="F66" s="13"/>
      <c r="I66" s="14"/>
      <c r="J66" s="29"/>
      <c r="K66" s="29"/>
      <c r="L66" s="29"/>
      <c r="M66" s="29"/>
      <c r="N66" s="29"/>
      <c r="O66" s="29"/>
      <c r="P66" s="29"/>
      <c r="Q66" s="29"/>
      <c r="R66" s="29"/>
      <c r="S66" s="29"/>
      <c r="T66" s="29"/>
      <c r="U66" s="29"/>
      <c r="V66" s="29"/>
      <c r="W66" s="29"/>
      <c r="X66" s="29"/>
      <c r="Y66" s="29"/>
      <c r="Z66" s="29"/>
      <c r="AA66" s="29"/>
      <c r="AB66" s="29"/>
      <c r="AC66" s="29"/>
      <c r="AD66" s="29"/>
      <c r="AE66" s="6"/>
      <c r="AF66" s="6"/>
      <c r="AG66" s="6"/>
      <c r="AH66" s="6"/>
      <c r="AI66" s="6"/>
      <c r="AJ66" s="6"/>
      <c r="AK66" s="29"/>
      <c r="AL66" s="6"/>
      <c r="AM66" s="6"/>
      <c r="AN66" s="25"/>
      <c r="AO66" s="6"/>
      <c r="AP66" s="6"/>
      <c r="AQ66" s="29"/>
      <c r="AR66" s="150" t="s">
        <v>386</v>
      </c>
      <c r="AS66" s="151">
        <v>231.0</v>
      </c>
      <c r="AT66" s="152" t="s">
        <v>404</v>
      </c>
    </row>
    <row r="67" ht="12.75" customHeight="1">
      <c r="A67" s="161" t="s">
        <v>323</v>
      </c>
      <c r="B67" s="9">
        <f>VLOOKUP(A67,$M$5:$R$6,2,FALSE)</f>
        <v>29700</v>
      </c>
      <c r="C67" s="9">
        <f>VLOOKUP(A67,$M$5:$R$6,3,FALSE)</f>
        <v>33250</v>
      </c>
      <c r="D67" s="9">
        <f>VLOOKUP(A67,$M$5:$R$6,4,FALSE)</f>
        <v>32000</v>
      </c>
      <c r="E67" s="9">
        <f>VLOOKUP(A67,$M$5:$R$6,5,FALSE)</f>
        <v>6700</v>
      </c>
      <c r="F67" s="13"/>
      <c r="I67" s="14"/>
      <c r="J67" s="29"/>
      <c r="K67" s="29"/>
      <c r="L67" s="29"/>
      <c r="M67" s="29"/>
      <c r="N67" s="29"/>
      <c r="O67" s="29"/>
      <c r="P67" s="29"/>
      <c r="Q67" s="29"/>
      <c r="R67" s="29"/>
      <c r="S67" s="29"/>
      <c r="T67" s="29"/>
      <c r="U67" s="29"/>
      <c r="V67" s="29"/>
      <c r="W67" s="29"/>
      <c r="X67" s="29"/>
      <c r="Y67" s="29"/>
      <c r="Z67" s="29"/>
      <c r="AA67" s="29"/>
      <c r="AB67" s="29"/>
      <c r="AC67" s="29"/>
      <c r="AD67" s="29"/>
      <c r="AE67" s="6"/>
      <c r="AF67" s="6"/>
      <c r="AG67" s="6"/>
      <c r="AH67" s="6"/>
      <c r="AI67" s="6"/>
      <c r="AJ67" s="6"/>
      <c r="AK67" s="29"/>
      <c r="AL67" s="6"/>
      <c r="AM67" s="6"/>
      <c r="AN67" s="25"/>
      <c r="AO67" s="6"/>
      <c r="AP67" s="6"/>
      <c r="AQ67" s="29"/>
      <c r="AR67" s="123"/>
      <c r="AS67" s="123"/>
      <c r="AT67" s="143" t="s">
        <v>353</v>
      </c>
    </row>
    <row r="68" ht="12.75" customHeight="1">
      <c r="A68" s="9" t="s">
        <v>364</v>
      </c>
      <c r="B68" s="30">
        <f>VLOOKUP(A61,$AL$9:$AN$69,3,FALSE)</f>
        <v>1.264895833</v>
      </c>
      <c r="C68" s="16"/>
      <c r="D68" s="17"/>
      <c r="E68" s="162"/>
      <c r="F68" s="13"/>
      <c r="I68" s="14"/>
      <c r="J68" s="29"/>
      <c r="K68" s="29"/>
      <c r="L68" s="29"/>
      <c r="M68" s="29"/>
      <c r="N68" s="29"/>
      <c r="O68" s="29"/>
      <c r="P68" s="29"/>
      <c r="Q68" s="29"/>
      <c r="R68" s="29"/>
      <c r="S68" s="29"/>
      <c r="T68" s="29"/>
      <c r="U68" s="29"/>
      <c r="V68" s="29"/>
      <c r="W68" s="29"/>
      <c r="X68" s="29"/>
      <c r="Y68" s="29"/>
      <c r="Z68" s="29"/>
      <c r="AA68" s="29"/>
      <c r="AB68" s="29"/>
      <c r="AC68" s="29"/>
      <c r="AD68" s="29"/>
      <c r="AE68" s="6"/>
      <c r="AF68" s="6"/>
      <c r="AG68" s="6"/>
      <c r="AH68" s="6"/>
      <c r="AI68" s="6"/>
      <c r="AJ68" s="6"/>
      <c r="AK68" s="29"/>
      <c r="AL68" s="6"/>
      <c r="AM68" s="6"/>
      <c r="AN68" s="25"/>
      <c r="AO68" s="6"/>
      <c r="AP68" s="6"/>
      <c r="AQ68" s="29"/>
      <c r="AR68" s="56"/>
      <c r="AS68" s="56"/>
      <c r="AT68" s="155" t="s">
        <v>400</v>
      </c>
    </row>
    <row r="69" ht="12.75" customHeight="1">
      <c r="A69" s="9" t="s">
        <v>366</v>
      </c>
      <c r="B69" s="58">
        <f>(B68*B63*24)</f>
        <v>47448.7725</v>
      </c>
      <c r="C69" s="58">
        <f>(B68*C63*24)</f>
        <v>28475.335</v>
      </c>
      <c r="D69" s="58">
        <f>(B68*D63*24)</f>
        <v>37946.875</v>
      </c>
      <c r="E69" s="58">
        <f>(B68*E63*24)</f>
        <v>46295.1875</v>
      </c>
      <c r="F69" s="13"/>
      <c r="I69" s="14"/>
      <c r="J69" s="29"/>
      <c r="K69" s="29"/>
      <c r="L69" s="29"/>
      <c r="M69" s="29"/>
      <c r="N69" s="29"/>
      <c r="O69" s="29"/>
      <c r="P69" s="29"/>
      <c r="Q69" s="29"/>
      <c r="R69" s="29"/>
      <c r="S69" s="29"/>
      <c r="T69" s="29"/>
      <c r="U69" s="29"/>
      <c r="V69" s="29"/>
      <c r="W69" s="29"/>
      <c r="X69" s="29"/>
      <c r="Y69" s="29"/>
      <c r="Z69" s="29"/>
      <c r="AA69" s="29"/>
      <c r="AB69" s="29"/>
      <c r="AC69" s="29"/>
      <c r="AD69" s="29"/>
      <c r="AE69" s="6"/>
      <c r="AF69" s="6"/>
      <c r="AG69" s="6"/>
      <c r="AH69" s="6"/>
      <c r="AI69" s="6"/>
      <c r="AJ69" s="6"/>
      <c r="AK69" s="29"/>
      <c r="AL69" s="6"/>
      <c r="AM69" s="6"/>
      <c r="AN69" s="25"/>
      <c r="AO69" s="6"/>
      <c r="AP69" s="6"/>
      <c r="AQ69" s="29"/>
      <c r="AR69" s="150" t="s">
        <v>388</v>
      </c>
      <c r="AS69" s="151">
        <v>86.0</v>
      </c>
      <c r="AT69" s="152" t="s">
        <v>405</v>
      </c>
    </row>
    <row r="70" ht="12.75" customHeight="1">
      <c r="A70" s="9" t="s">
        <v>370</v>
      </c>
      <c r="B70" s="58">
        <f t="shared" ref="B70:E70" si="23">(B67-B69)</f>
        <v>-17748.7725</v>
      </c>
      <c r="C70" s="58">
        <f t="shared" si="23"/>
        <v>4774.665</v>
      </c>
      <c r="D70" s="58">
        <f t="shared" si="23"/>
        <v>-5946.875</v>
      </c>
      <c r="E70" s="58">
        <f t="shared" si="23"/>
        <v>-39595.1875</v>
      </c>
      <c r="F70" s="13"/>
      <c r="I70" s="14"/>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123"/>
      <c r="AS70" s="123"/>
      <c r="AT70" s="143" t="s">
        <v>353</v>
      </c>
    </row>
    <row r="71" ht="12.75" customHeight="1">
      <c r="A71" s="9" t="s">
        <v>372</v>
      </c>
      <c r="B71" s="58">
        <f t="shared" ref="B71:E71" si="24">(B70-B64)</f>
        <v>-21008.7725</v>
      </c>
      <c r="C71" s="58">
        <f t="shared" si="24"/>
        <v>2817.665</v>
      </c>
      <c r="D71" s="58">
        <f t="shared" si="24"/>
        <v>-8554.875</v>
      </c>
      <c r="E71" s="58">
        <f t="shared" si="24"/>
        <v>-42657.1875</v>
      </c>
      <c r="F71" s="22"/>
      <c r="G71" s="23"/>
      <c r="H71" s="23"/>
      <c r="I71" s="24"/>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56"/>
      <c r="AS71" s="56"/>
      <c r="AT71" s="155" t="s">
        <v>379</v>
      </c>
    </row>
    <row r="72" ht="12.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6"/>
      <c r="AS72" s="6"/>
      <c r="AT72" s="6"/>
    </row>
    <row r="73" ht="12.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6"/>
      <c r="AS73" s="6"/>
      <c r="AT73" s="6"/>
    </row>
    <row r="74" ht="12.75" customHeight="1">
      <c r="A74" s="26" t="s">
        <v>360</v>
      </c>
      <c r="B74" s="17"/>
      <c r="C74" s="17"/>
      <c r="D74" s="17"/>
      <c r="E74" s="17"/>
      <c r="F74" s="17"/>
      <c r="G74" s="17"/>
      <c r="H74" s="17"/>
      <c r="I74" s="18"/>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6"/>
      <c r="AS74" s="6"/>
      <c r="AT74" s="6"/>
    </row>
    <row r="75" ht="12.75" customHeight="1">
      <c r="A75" s="9"/>
      <c r="B75" s="9" t="s">
        <v>1</v>
      </c>
      <c r="C75" s="9" t="s">
        <v>2</v>
      </c>
      <c r="D75" s="9" t="s">
        <v>3</v>
      </c>
      <c r="E75" s="9" t="s">
        <v>347</v>
      </c>
      <c r="F75" s="9" t="s">
        <v>348</v>
      </c>
      <c r="G75" s="9" t="s">
        <v>340</v>
      </c>
      <c r="H75" s="9" t="s">
        <v>349</v>
      </c>
      <c r="I75" s="9" t="s">
        <v>350</v>
      </c>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6"/>
      <c r="AS75" s="6"/>
      <c r="AT75" s="6"/>
    </row>
    <row r="76" ht="12.75" customHeight="1">
      <c r="A76" s="9" t="s">
        <v>354</v>
      </c>
      <c r="B76" s="6">
        <v>938.0</v>
      </c>
      <c r="C76" s="6">
        <v>1250.0</v>
      </c>
      <c r="D76" s="6">
        <v>1875.0</v>
      </c>
      <c r="E76" s="6">
        <v>1566.0</v>
      </c>
      <c r="F76" s="6">
        <v>2250.0</v>
      </c>
      <c r="G76" s="154">
        <f>VLOOKUP(A74,$AR$9:$AS$113,2,FALSE)</f>
        <v>735</v>
      </c>
      <c r="H76" s="9">
        <f>(F76-(G76+E76))</f>
        <v>-51</v>
      </c>
      <c r="I76" s="9">
        <f>(F76-G76)</f>
        <v>1515</v>
      </c>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6"/>
      <c r="AS76" s="6"/>
      <c r="AT76" s="6"/>
    </row>
    <row r="77" ht="12.75" customHeight="1">
      <c r="A77" s="9" t="s">
        <v>0</v>
      </c>
      <c r="B77" s="156">
        <f>VLOOKUP(A74,$AE$9:$AJ$69,2,FALSE)</f>
        <v>1757</v>
      </c>
      <c r="C77" s="156">
        <f>VLOOKUP(A74,$AE$9:$AJ$69,3,FALSE)</f>
        <v>2726</v>
      </c>
      <c r="D77" s="156">
        <f>VLOOKUP(A74,$AE$9:$AJ$69,4,FALSE)</f>
        <v>8364</v>
      </c>
      <c r="E77" s="156">
        <f>VLOOKUP(A74,$AE$9:$AJ$69,5,FALSE)</f>
        <v>4139</v>
      </c>
      <c r="F77" s="157"/>
      <c r="G77" s="4"/>
      <c r="H77" s="4"/>
      <c r="I77" s="5"/>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6"/>
      <c r="AS77" s="6"/>
      <c r="AT77" s="6"/>
    </row>
    <row r="78" ht="12.75" customHeight="1">
      <c r="A78" s="9"/>
      <c r="B78" s="157"/>
      <c r="C78" s="4"/>
      <c r="D78" s="4"/>
      <c r="E78" s="159"/>
      <c r="F78" s="13"/>
      <c r="I78" s="14"/>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6"/>
      <c r="AS78" s="6"/>
      <c r="AT78" s="6"/>
    </row>
    <row r="79" ht="12.75" customHeight="1">
      <c r="A79" s="9" t="s">
        <v>359</v>
      </c>
      <c r="B79" s="22"/>
      <c r="C79" s="23"/>
      <c r="D79" s="23"/>
      <c r="E79" s="160"/>
      <c r="F79" s="13"/>
      <c r="I79" s="14"/>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6"/>
      <c r="AS79" s="6"/>
      <c r="AT79" s="6"/>
    </row>
    <row r="80" ht="12.75" customHeight="1">
      <c r="A80" s="161" t="s">
        <v>322</v>
      </c>
      <c r="B80" s="9">
        <f>VLOOKUP(A80,$M$5:$R$6,2,FALSE)</f>
        <v>6400</v>
      </c>
      <c r="C80" s="9">
        <f>VLOOKUP(A80,$M$5:$R$6,3,FALSE)</f>
        <v>6650</v>
      </c>
      <c r="D80" s="9">
        <f>VLOOKUP(A80,$M$5:$R$6,4,FALSE)</f>
        <v>5940</v>
      </c>
      <c r="E80" s="9">
        <f>VLOOKUP(A80,$M$5:$R$6,5,FALSE)</f>
        <v>1340</v>
      </c>
      <c r="F80" s="13"/>
      <c r="I80" s="14"/>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6"/>
      <c r="AS80" s="6"/>
      <c r="AT80" s="6"/>
    </row>
    <row r="81" ht="12.75" customHeight="1">
      <c r="A81" s="9" t="s">
        <v>364</v>
      </c>
      <c r="B81" s="30">
        <f>VLOOKUP(A74,$AL$9:$AN$69,3,FALSE)</f>
        <v>0.2373842593</v>
      </c>
      <c r="C81" s="16"/>
      <c r="D81" s="17"/>
      <c r="E81" s="162"/>
      <c r="F81" s="13"/>
      <c r="I81" s="14"/>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6"/>
      <c r="AS81" s="6"/>
      <c r="AT81" s="6"/>
    </row>
    <row r="82" ht="12.75" customHeight="1">
      <c r="A82" s="9" t="s">
        <v>366</v>
      </c>
      <c r="B82" s="58">
        <f>(B81*B76*24)</f>
        <v>5343.994444</v>
      </c>
      <c r="C82" s="58">
        <f>(B81*C76*24)</f>
        <v>7121.527778</v>
      </c>
      <c r="D82" s="58">
        <f>(B81*D76*24)</f>
        <v>10682.29167</v>
      </c>
      <c r="E82" s="58">
        <f>(B81*E76*24)</f>
        <v>8921.85</v>
      </c>
      <c r="F82" s="13"/>
      <c r="I82" s="14"/>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6"/>
      <c r="AS82" s="6"/>
      <c r="AT82" s="6"/>
    </row>
    <row r="83" ht="12.75" customHeight="1">
      <c r="A83" s="9" t="s">
        <v>370</v>
      </c>
      <c r="B83" s="58">
        <f t="shared" ref="B83:E83" si="25">(B80-B82)</f>
        <v>1056.005556</v>
      </c>
      <c r="C83" s="58">
        <f t="shared" si="25"/>
        <v>-471.5277778</v>
      </c>
      <c r="D83" s="58">
        <f t="shared" si="25"/>
        <v>-4742.291667</v>
      </c>
      <c r="E83" s="58">
        <f t="shared" si="25"/>
        <v>-7581.85</v>
      </c>
      <c r="F83" s="13"/>
      <c r="I83" s="14"/>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6"/>
      <c r="AS83" s="6"/>
      <c r="AT83" s="6"/>
    </row>
    <row r="84" ht="12.75" customHeight="1">
      <c r="A84" s="9" t="s">
        <v>372</v>
      </c>
      <c r="B84" s="58">
        <f t="shared" ref="B84:E84" si="26">(B83-B77)</f>
        <v>-700.9944444</v>
      </c>
      <c r="C84" s="58">
        <f t="shared" si="26"/>
        <v>-3197.527778</v>
      </c>
      <c r="D84" s="58">
        <f t="shared" si="26"/>
        <v>-13106.29167</v>
      </c>
      <c r="E84" s="58">
        <f t="shared" si="26"/>
        <v>-11720.85</v>
      </c>
      <c r="F84" s="22"/>
      <c r="G84" s="23"/>
      <c r="H84" s="23"/>
      <c r="I84" s="24"/>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6"/>
      <c r="AS84" s="6"/>
      <c r="AT84" s="6"/>
    </row>
    <row r="85" ht="12.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6"/>
      <c r="AS85" s="6"/>
      <c r="AT85" s="6"/>
    </row>
    <row r="86" ht="12.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6"/>
      <c r="AS86" s="6"/>
      <c r="AT86" s="6"/>
    </row>
    <row r="87" ht="12.75" customHeight="1">
      <c r="A87" s="26" t="s">
        <v>362</v>
      </c>
      <c r="B87" s="17"/>
      <c r="C87" s="17"/>
      <c r="D87" s="17"/>
      <c r="E87" s="17"/>
      <c r="F87" s="17"/>
      <c r="G87" s="17"/>
      <c r="H87" s="17"/>
      <c r="I87" s="18"/>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6"/>
      <c r="AS87" s="6"/>
      <c r="AT87" s="6"/>
    </row>
    <row r="88" ht="12.75" customHeight="1">
      <c r="A88" s="9"/>
      <c r="B88" s="9" t="s">
        <v>1</v>
      </c>
      <c r="C88" s="9" t="s">
        <v>2</v>
      </c>
      <c r="D88" s="9" t="s">
        <v>3</v>
      </c>
      <c r="E88" s="9" t="s">
        <v>347</v>
      </c>
      <c r="F88" s="9" t="s">
        <v>348</v>
      </c>
      <c r="G88" s="9" t="s">
        <v>340</v>
      </c>
      <c r="H88" s="9" t="s">
        <v>349</v>
      </c>
      <c r="I88" s="9" t="s">
        <v>350</v>
      </c>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6"/>
      <c r="AS88" s="6"/>
      <c r="AT88" s="6"/>
    </row>
    <row r="89" ht="12.75" customHeight="1">
      <c r="A89" s="9" t="s">
        <v>354</v>
      </c>
      <c r="B89" s="6">
        <v>1250.0</v>
      </c>
      <c r="C89" s="6">
        <v>1500.0</v>
      </c>
      <c r="D89" s="6">
        <v>1250.0</v>
      </c>
      <c r="E89" s="6">
        <v>1426.0</v>
      </c>
      <c r="F89" s="6">
        <v>2250.0</v>
      </c>
      <c r="G89" s="154">
        <f>VLOOKUP(A87,$AR$9:$AS$113,2,FALSE)</f>
        <v>791</v>
      </c>
      <c r="H89" s="9">
        <f>(F89-(G89+E89))</f>
        <v>33</v>
      </c>
      <c r="I89" s="9">
        <f>(F89-G89)</f>
        <v>1459</v>
      </c>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6"/>
      <c r="AS89" s="6"/>
      <c r="AT89" s="6"/>
    </row>
    <row r="90" ht="12.75" customHeight="1">
      <c r="A90" s="9" t="s">
        <v>0</v>
      </c>
      <c r="B90" s="156">
        <f>VLOOKUP(A87,$AE$9:$AJ$69,2,FALSE)</f>
        <v>6606</v>
      </c>
      <c r="C90" s="156">
        <f>VLOOKUP(A87,$AE$9:$AJ$69,3,FALSE)</f>
        <v>8341</v>
      </c>
      <c r="D90" s="156">
        <f>VLOOKUP(A87,$AE$9:$AJ$69,4,FALSE)</f>
        <v>6998</v>
      </c>
      <c r="E90" s="156">
        <f>VLOOKUP(A87,$AE$9:$AJ$69,5,FALSE)</f>
        <v>3138</v>
      </c>
      <c r="F90" s="157"/>
      <c r="G90" s="4"/>
      <c r="H90" s="4"/>
      <c r="I90" s="5"/>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6"/>
      <c r="AS90" s="6"/>
      <c r="AT90" s="6"/>
    </row>
    <row r="91" ht="12.75" customHeight="1">
      <c r="A91" s="9"/>
      <c r="B91" s="157"/>
      <c r="C91" s="4"/>
      <c r="D91" s="4"/>
      <c r="E91" s="159"/>
      <c r="F91" s="13"/>
      <c r="I91" s="14"/>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6"/>
      <c r="AS91" s="6"/>
      <c r="AT91" s="6"/>
    </row>
    <row r="92" ht="12.75" customHeight="1">
      <c r="A92" s="9" t="s">
        <v>359</v>
      </c>
      <c r="B92" s="22"/>
      <c r="C92" s="23"/>
      <c r="D92" s="23"/>
      <c r="E92" s="160"/>
      <c r="F92" s="13"/>
      <c r="I92" s="14"/>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6"/>
      <c r="AS92" s="6"/>
      <c r="AT92" s="6"/>
    </row>
    <row r="93" ht="12.75" customHeight="1">
      <c r="A93" s="161" t="s">
        <v>322</v>
      </c>
      <c r="B93" s="9">
        <f>VLOOKUP(A93,$M$5:$R$6,2,FALSE)</f>
        <v>6400</v>
      </c>
      <c r="C93" s="9">
        <f>VLOOKUP(A93,$M$5:$R$6,3,FALSE)</f>
        <v>6650</v>
      </c>
      <c r="D93" s="9">
        <f>VLOOKUP(A93,$M$5:$R$6,4,FALSE)</f>
        <v>5940</v>
      </c>
      <c r="E93" s="9">
        <f>VLOOKUP(A93,$M$5:$R$6,5,FALSE)</f>
        <v>1340</v>
      </c>
      <c r="F93" s="13"/>
      <c r="I93" s="14"/>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6"/>
      <c r="AS93" s="6"/>
      <c r="AT93" s="6"/>
    </row>
    <row r="94" ht="12.75" customHeight="1">
      <c r="A94" s="9" t="s">
        <v>364</v>
      </c>
      <c r="B94" s="30">
        <f>VLOOKUP(A87,$AL$9:$AN$69,3,FALSE)</f>
        <v>0.4303472222</v>
      </c>
      <c r="C94" s="16"/>
      <c r="D94" s="17"/>
      <c r="E94" s="162"/>
      <c r="F94" s="13"/>
      <c r="I94" s="14"/>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6"/>
      <c r="AS94" s="6"/>
      <c r="AT94" s="6"/>
    </row>
    <row r="95" ht="12.75" customHeight="1">
      <c r="A95" s="9" t="s">
        <v>366</v>
      </c>
      <c r="B95" s="58">
        <f>(B94*B89*24)</f>
        <v>12910.41667</v>
      </c>
      <c r="C95" s="58">
        <f>(B94*C89*24)</f>
        <v>15492.5</v>
      </c>
      <c r="D95" s="58">
        <f>(B94*D89*24)</f>
        <v>12910.41667</v>
      </c>
      <c r="E95" s="58">
        <f>(B94*E89*24)</f>
        <v>14728.20333</v>
      </c>
      <c r="F95" s="13"/>
      <c r="I95" s="14"/>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6"/>
      <c r="AS95" s="6"/>
      <c r="AT95" s="6"/>
    </row>
    <row r="96" ht="12.75" customHeight="1">
      <c r="A96" s="9" t="s">
        <v>370</v>
      </c>
      <c r="B96" s="58">
        <f t="shared" ref="B96:E96" si="27">(B93-B95)</f>
        <v>-6510.416667</v>
      </c>
      <c r="C96" s="58">
        <f t="shared" si="27"/>
        <v>-8842.5</v>
      </c>
      <c r="D96" s="58">
        <f t="shared" si="27"/>
        <v>-6970.416667</v>
      </c>
      <c r="E96" s="58">
        <f t="shared" si="27"/>
        <v>-13388.20333</v>
      </c>
      <c r="F96" s="13"/>
      <c r="I96" s="14"/>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6"/>
      <c r="AS96" s="6"/>
      <c r="AT96" s="6"/>
    </row>
    <row r="97" ht="12.75" customHeight="1">
      <c r="A97" s="9" t="s">
        <v>372</v>
      </c>
      <c r="B97" s="58">
        <f t="shared" ref="B97:E97" si="28">(B96-B90)</f>
        <v>-13116.41667</v>
      </c>
      <c r="C97" s="58">
        <f t="shared" si="28"/>
        <v>-17183.5</v>
      </c>
      <c r="D97" s="58">
        <f t="shared" si="28"/>
        <v>-13968.41667</v>
      </c>
      <c r="E97" s="58">
        <f t="shared" si="28"/>
        <v>-16526.20333</v>
      </c>
      <c r="F97" s="22"/>
      <c r="G97" s="23"/>
      <c r="H97" s="23"/>
      <c r="I97" s="24"/>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6"/>
      <c r="AS97" s="6"/>
      <c r="AT97" s="6"/>
    </row>
    <row r="98" ht="12.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6"/>
      <c r="AS98" s="6"/>
      <c r="AT98" s="6"/>
    </row>
    <row r="99" ht="12.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6"/>
      <c r="AS99" s="6"/>
      <c r="AT99" s="6"/>
    </row>
    <row r="100" ht="12.75" customHeight="1">
      <c r="A100" s="26" t="s">
        <v>365</v>
      </c>
      <c r="B100" s="17"/>
      <c r="C100" s="17"/>
      <c r="D100" s="17"/>
      <c r="E100" s="17"/>
      <c r="F100" s="17"/>
      <c r="G100" s="17"/>
      <c r="H100" s="17"/>
      <c r="I100" s="18"/>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6"/>
      <c r="AS100" s="6"/>
      <c r="AT100" s="6"/>
    </row>
    <row r="101" ht="12.75" customHeight="1">
      <c r="A101" s="9"/>
      <c r="B101" s="9" t="s">
        <v>1</v>
      </c>
      <c r="C101" s="9" t="s">
        <v>2</v>
      </c>
      <c r="D101" s="9" t="s">
        <v>3</v>
      </c>
      <c r="E101" s="9" t="s">
        <v>347</v>
      </c>
      <c r="F101" s="9" t="s">
        <v>348</v>
      </c>
      <c r="G101" s="9" t="s">
        <v>340</v>
      </c>
      <c r="H101" s="9" t="s">
        <v>349</v>
      </c>
      <c r="I101" s="9" t="s">
        <v>350</v>
      </c>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6"/>
      <c r="AS101" s="6"/>
      <c r="AT101" s="6"/>
    </row>
    <row r="102" ht="12.75" customHeight="1">
      <c r="A102" s="9" t="s">
        <v>354</v>
      </c>
      <c r="B102" s="6">
        <v>1500.0</v>
      </c>
      <c r="C102" s="6">
        <v>1250.0</v>
      </c>
      <c r="D102" s="6">
        <v>1250.0</v>
      </c>
      <c r="E102" s="6">
        <v>1858.0</v>
      </c>
      <c r="F102" s="6">
        <v>2625.0</v>
      </c>
      <c r="G102" s="154">
        <f>VLOOKUP(A100,$AR$9:$AS$113,2,FALSE)</f>
        <v>812</v>
      </c>
      <c r="H102" s="9">
        <f>(F102-(G102+E102))</f>
        <v>-45</v>
      </c>
      <c r="I102" s="9">
        <f>(F102-G102)</f>
        <v>1813</v>
      </c>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6"/>
      <c r="AS102" s="6"/>
      <c r="AT102" s="6"/>
    </row>
    <row r="103" ht="12.75" customHeight="1">
      <c r="A103" s="9" t="s">
        <v>0</v>
      </c>
      <c r="B103" s="156">
        <f>VLOOKUP(A100,$AE$9:$AJ$69,2,FALSE)</f>
        <v>6569</v>
      </c>
      <c r="C103" s="156">
        <f>VLOOKUP(A100,$AE$9:$AJ$69,3,FALSE)</f>
        <v>8866</v>
      </c>
      <c r="D103" s="156">
        <f>VLOOKUP(A100,$AE$9:$AJ$69,4,FALSE)</f>
        <v>12973</v>
      </c>
      <c r="E103" s="156">
        <f>VLOOKUP(A100,$AE$9:$AJ$69,5,FALSE)</f>
        <v>1624</v>
      </c>
      <c r="F103" s="157"/>
      <c r="G103" s="4"/>
      <c r="H103" s="4"/>
      <c r="I103" s="5"/>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6"/>
      <c r="AS103" s="6"/>
      <c r="AT103" s="6"/>
    </row>
    <row r="104" ht="12.75" customHeight="1">
      <c r="A104" s="9"/>
      <c r="B104" s="157"/>
      <c r="C104" s="4"/>
      <c r="D104" s="4"/>
      <c r="E104" s="159"/>
      <c r="F104" s="13"/>
      <c r="I104" s="14"/>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6"/>
      <c r="AS104" s="6"/>
      <c r="AT104" s="6"/>
    </row>
    <row r="105" ht="12.75" customHeight="1">
      <c r="A105" s="9" t="s">
        <v>359</v>
      </c>
      <c r="B105" s="22"/>
      <c r="C105" s="23"/>
      <c r="D105" s="23"/>
      <c r="E105" s="160"/>
      <c r="F105" s="13"/>
      <c r="I105" s="14"/>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6"/>
      <c r="AS105" s="6"/>
      <c r="AT105" s="6"/>
    </row>
    <row r="106" ht="12.75" customHeight="1">
      <c r="A106" s="161" t="s">
        <v>322</v>
      </c>
      <c r="B106" s="9">
        <f>VLOOKUP(A106,$M$5:$R$6,2,FALSE)</f>
        <v>6400</v>
      </c>
      <c r="C106" s="9">
        <f>VLOOKUP(A106,$M$5:$R$6,3,FALSE)</f>
        <v>6650</v>
      </c>
      <c r="D106" s="9">
        <f>VLOOKUP(A106,$M$5:$R$6,4,FALSE)</f>
        <v>5940</v>
      </c>
      <c r="E106" s="9">
        <f>VLOOKUP(A106,$M$5:$R$6,5,FALSE)</f>
        <v>1340</v>
      </c>
      <c r="F106" s="13"/>
      <c r="I106" s="14"/>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6"/>
      <c r="AS106" s="6"/>
      <c r="AT106" s="6"/>
    </row>
    <row r="107" ht="12.75" customHeight="1">
      <c r="A107" s="9" t="s">
        <v>364</v>
      </c>
      <c r="B107" s="30">
        <f>VLOOKUP(A100,$AL$9:$AN$69,3,FALSE)</f>
        <v>0.5266087963</v>
      </c>
      <c r="C107" s="16"/>
      <c r="D107" s="17"/>
      <c r="E107" s="162"/>
      <c r="F107" s="13"/>
      <c r="I107" s="14"/>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6"/>
      <c r="AS107" s="6"/>
      <c r="AT107" s="6"/>
    </row>
    <row r="108" ht="12.75" customHeight="1">
      <c r="A108" s="9" t="s">
        <v>366</v>
      </c>
      <c r="B108" s="58">
        <f>(B107*B102*24)</f>
        <v>18957.91667</v>
      </c>
      <c r="C108" s="58">
        <f>(B107*C102*24)</f>
        <v>15798.26389</v>
      </c>
      <c r="D108" s="58">
        <f>(B107*D102*24)</f>
        <v>15798.26389</v>
      </c>
      <c r="E108" s="58">
        <f>(B107*E102*24)</f>
        <v>23482.53944</v>
      </c>
      <c r="F108" s="13"/>
      <c r="I108" s="14"/>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6"/>
      <c r="AS108" s="6"/>
      <c r="AT108" s="6"/>
    </row>
    <row r="109" ht="12.75" customHeight="1">
      <c r="A109" s="9" t="s">
        <v>370</v>
      </c>
      <c r="B109" s="58">
        <f t="shared" ref="B109:E109" si="29">(B106-B108)</f>
        <v>-12557.91667</v>
      </c>
      <c r="C109" s="58">
        <f t="shared" si="29"/>
        <v>-9148.263889</v>
      </c>
      <c r="D109" s="58">
        <f t="shared" si="29"/>
        <v>-9858.263889</v>
      </c>
      <c r="E109" s="58">
        <f t="shared" si="29"/>
        <v>-22142.53944</v>
      </c>
      <c r="F109" s="13"/>
      <c r="I109" s="14"/>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6"/>
      <c r="AS109" s="6"/>
      <c r="AT109" s="6"/>
    </row>
    <row r="110" ht="12.75" customHeight="1">
      <c r="A110" s="9" t="s">
        <v>372</v>
      </c>
      <c r="B110" s="58">
        <f t="shared" ref="B110:E110" si="30">(B109-B103)</f>
        <v>-19126.91667</v>
      </c>
      <c r="C110" s="58">
        <f t="shared" si="30"/>
        <v>-18014.26389</v>
      </c>
      <c r="D110" s="58">
        <f t="shared" si="30"/>
        <v>-22831.26389</v>
      </c>
      <c r="E110" s="58">
        <f t="shared" si="30"/>
        <v>-23766.53944</v>
      </c>
      <c r="F110" s="22"/>
      <c r="G110" s="23"/>
      <c r="H110" s="23"/>
      <c r="I110" s="24"/>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6"/>
      <c r="AS110" s="6"/>
      <c r="AT110" s="6"/>
    </row>
    <row r="111" ht="12.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6"/>
      <c r="AS111" s="6"/>
      <c r="AT111" s="6"/>
    </row>
    <row r="112" ht="12.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6"/>
      <c r="AS112" s="6"/>
      <c r="AT112" s="6"/>
    </row>
    <row r="113" ht="12.75" customHeight="1">
      <c r="A113" s="26" t="s">
        <v>367</v>
      </c>
      <c r="B113" s="17"/>
      <c r="C113" s="17"/>
      <c r="D113" s="17"/>
      <c r="E113" s="17"/>
      <c r="F113" s="17"/>
      <c r="G113" s="17"/>
      <c r="H113" s="17"/>
      <c r="I113" s="18"/>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6"/>
      <c r="AS113" s="6"/>
      <c r="AT113" s="6"/>
    </row>
    <row r="114" ht="12.75" customHeight="1">
      <c r="A114" s="9"/>
      <c r="B114" s="9" t="s">
        <v>1</v>
      </c>
      <c r="C114" s="9" t="s">
        <v>2</v>
      </c>
      <c r="D114" s="9" t="s">
        <v>3</v>
      </c>
      <c r="E114" s="9" t="s">
        <v>347</v>
      </c>
      <c r="F114" s="9" t="s">
        <v>348</v>
      </c>
      <c r="G114" s="9" t="s">
        <v>340</v>
      </c>
      <c r="H114" s="9" t="s">
        <v>349</v>
      </c>
      <c r="I114" s="9" t="s">
        <v>350</v>
      </c>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6"/>
      <c r="AS114" s="6"/>
      <c r="AT114" s="6"/>
    </row>
    <row r="115" ht="12.75" customHeight="1">
      <c r="A115" s="9" t="s">
        <v>354</v>
      </c>
      <c r="B115" s="6">
        <v>1250.0</v>
      </c>
      <c r="C115" s="6">
        <v>938.0</v>
      </c>
      <c r="D115" s="6">
        <v>1875.0</v>
      </c>
      <c r="E115" s="6">
        <v>1558.0</v>
      </c>
      <c r="F115" s="6">
        <v>2250.0</v>
      </c>
      <c r="G115" s="154">
        <f>VLOOKUP(A113,$AR$9:$AS$113,2,FALSE)</f>
        <v>761</v>
      </c>
      <c r="H115" s="9">
        <f>(F115-(G115+E115))</f>
        <v>-69</v>
      </c>
      <c r="I115" s="9">
        <f>(F115-G115)</f>
        <v>1489</v>
      </c>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6"/>
      <c r="AS115" s="6"/>
      <c r="AT115" s="6"/>
    </row>
    <row r="116" ht="12.75" customHeight="1">
      <c r="A116" s="9" t="s">
        <v>0</v>
      </c>
      <c r="B116" s="156">
        <f>VLOOKUP(A113,$AE$9:$AJ$69,2,FALSE)</f>
        <v>22329</v>
      </c>
      <c r="C116" s="156">
        <f>VLOOKUP(A113,$AE$9:$AJ$69,3,FALSE)</f>
        <v>9825</v>
      </c>
      <c r="D116" s="156">
        <f>VLOOKUP(A113,$AE$9:$AJ$69,4,FALSE)</f>
        <v>2876</v>
      </c>
      <c r="E116" s="156">
        <f>VLOOKUP(A113,$AE$9:$AJ$69,5,FALSE)</f>
        <v>4440</v>
      </c>
      <c r="F116" s="157"/>
      <c r="G116" s="4"/>
      <c r="H116" s="4"/>
      <c r="I116" s="5"/>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6"/>
      <c r="AS116" s="6"/>
      <c r="AT116" s="6"/>
    </row>
    <row r="117" ht="12.75" customHeight="1">
      <c r="A117" s="9"/>
      <c r="B117" s="157"/>
      <c r="C117" s="4"/>
      <c r="D117" s="4"/>
      <c r="E117" s="159"/>
      <c r="F117" s="13"/>
      <c r="I117" s="14"/>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6"/>
      <c r="AS117" s="6"/>
      <c r="AT117" s="6"/>
    </row>
    <row r="118" ht="12.75" customHeight="1">
      <c r="A118" s="9" t="s">
        <v>359</v>
      </c>
      <c r="B118" s="22"/>
      <c r="C118" s="23"/>
      <c r="D118" s="23"/>
      <c r="E118" s="160"/>
      <c r="F118" s="13"/>
      <c r="I118" s="14"/>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6"/>
      <c r="AS118" s="6"/>
      <c r="AT118" s="6"/>
    </row>
    <row r="119" ht="12.75" customHeight="1">
      <c r="A119" s="161" t="s">
        <v>322</v>
      </c>
      <c r="B119" s="9">
        <f>VLOOKUP(A119,$M$5:$R$6,2,FALSE)</f>
        <v>6400</v>
      </c>
      <c r="C119" s="9">
        <f>VLOOKUP(A119,$M$5:$R$6,3,FALSE)</f>
        <v>6650</v>
      </c>
      <c r="D119" s="9">
        <f>VLOOKUP(A119,$M$5:$R$6,4,FALSE)</f>
        <v>5940</v>
      </c>
      <c r="E119" s="9">
        <f>VLOOKUP(A119,$M$5:$R$6,5,FALSE)</f>
        <v>1340</v>
      </c>
      <c r="F119" s="13"/>
      <c r="I119" s="14"/>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6"/>
      <c r="AS119" s="6"/>
      <c r="AT119" s="6"/>
    </row>
    <row r="120" ht="12.75" customHeight="1">
      <c r="A120" s="9" t="s">
        <v>364</v>
      </c>
      <c r="B120" s="172">
        <f>VLOOKUP(A113,$AL$9:$AN$69,3,FALSE)</f>
        <v>0</v>
      </c>
      <c r="C120" s="16"/>
      <c r="D120" s="17"/>
      <c r="E120" s="162"/>
      <c r="F120" s="13"/>
      <c r="I120" s="14"/>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6"/>
      <c r="AS120" s="6"/>
      <c r="AT120" s="6"/>
    </row>
    <row r="121" ht="12.75" customHeight="1">
      <c r="A121" s="9" t="s">
        <v>366</v>
      </c>
      <c r="B121" s="58">
        <f>(B120*B115*24)</f>
        <v>0</v>
      </c>
      <c r="C121" s="58">
        <f>(B120*C115*24)</f>
        <v>0</v>
      </c>
      <c r="D121" s="58">
        <f>(B120*D115*24)</f>
        <v>0</v>
      </c>
      <c r="E121" s="58">
        <f>(B120*E115*24)</f>
        <v>0</v>
      </c>
      <c r="F121" s="13"/>
      <c r="I121" s="14"/>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6"/>
      <c r="AS121" s="6"/>
      <c r="AT121" s="6"/>
    </row>
    <row r="122" ht="12.75" customHeight="1">
      <c r="A122" s="9" t="s">
        <v>370</v>
      </c>
      <c r="B122" s="58">
        <f t="shared" ref="B122:E122" si="31">(B119-B121)</f>
        <v>6400</v>
      </c>
      <c r="C122" s="58">
        <f t="shared" si="31"/>
        <v>6650</v>
      </c>
      <c r="D122" s="58">
        <f t="shared" si="31"/>
        <v>5940</v>
      </c>
      <c r="E122" s="58">
        <f t="shared" si="31"/>
        <v>1340</v>
      </c>
      <c r="F122" s="13"/>
      <c r="I122" s="14"/>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6"/>
      <c r="AS122" s="6"/>
      <c r="AT122" s="6"/>
    </row>
    <row r="123" ht="12.75" customHeight="1">
      <c r="A123" s="9" t="s">
        <v>372</v>
      </c>
      <c r="B123" s="58">
        <f t="shared" ref="B123:E123" si="32">(B122-B116)</f>
        <v>-15929</v>
      </c>
      <c r="C123" s="58">
        <f t="shared" si="32"/>
        <v>-3175</v>
      </c>
      <c r="D123" s="58">
        <f t="shared" si="32"/>
        <v>3064</v>
      </c>
      <c r="E123" s="58">
        <f t="shared" si="32"/>
        <v>-3100</v>
      </c>
      <c r="F123" s="22"/>
      <c r="G123" s="23"/>
      <c r="H123" s="23"/>
      <c r="I123" s="24"/>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6"/>
      <c r="AS123" s="6"/>
      <c r="AT123" s="6"/>
    </row>
    <row r="124" ht="12.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6"/>
      <c r="AS124" s="6"/>
      <c r="AT124" s="6"/>
    </row>
    <row r="125" ht="12.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6"/>
      <c r="AS125" s="6"/>
      <c r="AT125" s="6"/>
    </row>
    <row r="126" ht="12.75" customHeight="1">
      <c r="A126" s="26" t="s">
        <v>371</v>
      </c>
      <c r="B126" s="17"/>
      <c r="C126" s="17"/>
      <c r="D126" s="17"/>
      <c r="E126" s="17"/>
      <c r="F126" s="17"/>
      <c r="G126" s="17"/>
      <c r="H126" s="17"/>
      <c r="I126" s="18"/>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6"/>
      <c r="AS126" s="6"/>
      <c r="AT126" s="6"/>
    </row>
    <row r="127" ht="12.75" customHeight="1">
      <c r="A127" s="9"/>
      <c r="B127" s="9" t="s">
        <v>1</v>
      </c>
      <c r="C127" s="9" t="s">
        <v>2</v>
      </c>
      <c r="D127" s="9" t="s">
        <v>3</v>
      </c>
      <c r="E127" s="9" t="s">
        <v>347</v>
      </c>
      <c r="F127" s="9" t="s">
        <v>348</v>
      </c>
      <c r="G127" s="9" t="s">
        <v>340</v>
      </c>
      <c r="H127" s="9" t="s">
        <v>349</v>
      </c>
      <c r="I127" s="9" t="s">
        <v>350</v>
      </c>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6"/>
      <c r="AS127" s="6"/>
      <c r="AT127" s="6"/>
    </row>
    <row r="128" ht="12.75" customHeight="1">
      <c r="A128" s="9" t="s">
        <v>354</v>
      </c>
      <c r="B128" s="6">
        <v>1250.0</v>
      </c>
      <c r="C128" s="6">
        <v>1250.0</v>
      </c>
      <c r="D128" s="6">
        <v>1250.0</v>
      </c>
      <c r="E128" s="6">
        <v>1563.0</v>
      </c>
      <c r="F128" s="6">
        <v>2250.0</v>
      </c>
      <c r="G128" s="154">
        <f>VLOOKUP(A126,$AR$9:$AS$113,2,FALSE)</f>
        <v>785</v>
      </c>
      <c r="H128" s="9">
        <f>(F128-(G128+E128))</f>
        <v>-98</v>
      </c>
      <c r="I128" s="9">
        <f>(F128-G128)</f>
        <v>1465</v>
      </c>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6"/>
      <c r="AS128" s="6"/>
      <c r="AT128" s="6"/>
    </row>
    <row r="129" ht="12.75" customHeight="1">
      <c r="A129" s="9" t="s">
        <v>0</v>
      </c>
      <c r="B129" s="156">
        <f>VLOOKUP(A126,$AE$9:$AJ$69,2,FALSE)</f>
        <v>7927</v>
      </c>
      <c r="C129" s="156">
        <f>VLOOKUP(A126,$AE$9:$AJ$69,3,FALSE)</f>
        <v>8217</v>
      </c>
      <c r="D129" s="156">
        <f>VLOOKUP(A126,$AE$9:$AJ$69,4,FALSE)</f>
        <v>1505</v>
      </c>
      <c r="E129" s="156">
        <f>VLOOKUP(A126,$AE$9:$AJ$69,5,FALSE)</f>
        <v>1758</v>
      </c>
      <c r="F129" s="157"/>
      <c r="G129" s="4"/>
      <c r="H129" s="4"/>
      <c r="I129" s="5"/>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6"/>
      <c r="AS129" s="6"/>
      <c r="AT129" s="6"/>
    </row>
    <row r="130" ht="12.75" customHeight="1">
      <c r="A130" s="9"/>
      <c r="B130" s="157"/>
      <c r="C130" s="4"/>
      <c r="D130" s="4"/>
      <c r="E130" s="159"/>
      <c r="F130" s="13"/>
      <c r="I130" s="14"/>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6"/>
      <c r="AS130" s="6"/>
      <c r="AT130" s="6"/>
    </row>
    <row r="131" ht="12.75" customHeight="1">
      <c r="A131" s="9" t="s">
        <v>359</v>
      </c>
      <c r="B131" s="22"/>
      <c r="C131" s="23"/>
      <c r="D131" s="23"/>
      <c r="E131" s="160"/>
      <c r="F131" s="13"/>
      <c r="I131" s="14"/>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6"/>
      <c r="AS131" s="6"/>
      <c r="AT131" s="6"/>
    </row>
    <row r="132" ht="12.75" customHeight="1">
      <c r="A132" s="161" t="s">
        <v>322</v>
      </c>
      <c r="B132" s="9">
        <f>VLOOKUP(A132,$M$5:$R$6,2,FALSE)</f>
        <v>6400</v>
      </c>
      <c r="C132" s="9">
        <f>VLOOKUP(A132,$M$5:$R$6,3,FALSE)</f>
        <v>6650</v>
      </c>
      <c r="D132" s="9">
        <f>VLOOKUP(A132,$M$5:$R$6,4,FALSE)</f>
        <v>5940</v>
      </c>
      <c r="E132" s="9">
        <f>VLOOKUP(A132,$M$5:$R$6,5,FALSE)</f>
        <v>1340</v>
      </c>
      <c r="F132" s="13"/>
      <c r="I132" s="14"/>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row>
    <row r="133" ht="12.75" customHeight="1">
      <c r="A133" s="9" t="s">
        <v>364</v>
      </c>
      <c r="B133" s="172">
        <f>VLOOKUP(A126,$AL$9:$AN$69,3,FALSE)</f>
        <v>0</v>
      </c>
      <c r="C133" s="16"/>
      <c r="D133" s="17"/>
      <c r="E133" s="162"/>
      <c r="F133" s="13"/>
      <c r="I133" s="14"/>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row>
    <row r="134" ht="12.75" customHeight="1">
      <c r="A134" s="9" t="s">
        <v>366</v>
      </c>
      <c r="B134" s="58">
        <f>(B133*B128*24)</f>
        <v>0</v>
      </c>
      <c r="C134" s="58">
        <f>(B133*C128*24)</f>
        <v>0</v>
      </c>
      <c r="D134" s="58">
        <f>(B133*D128*24)</f>
        <v>0</v>
      </c>
      <c r="E134" s="58">
        <f>(B133*E128*24)</f>
        <v>0</v>
      </c>
      <c r="F134" s="13"/>
      <c r="I134" s="14"/>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row>
    <row r="135" ht="12.75" customHeight="1">
      <c r="A135" s="9" t="s">
        <v>370</v>
      </c>
      <c r="B135" s="58">
        <f t="shared" ref="B135:E135" si="33">(B132-B134)</f>
        <v>6400</v>
      </c>
      <c r="C135" s="58">
        <f t="shared" si="33"/>
        <v>6650</v>
      </c>
      <c r="D135" s="58">
        <f t="shared" si="33"/>
        <v>5940</v>
      </c>
      <c r="E135" s="58">
        <f t="shared" si="33"/>
        <v>1340</v>
      </c>
      <c r="F135" s="13"/>
      <c r="I135" s="14"/>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row>
    <row r="136" ht="12.75" customHeight="1">
      <c r="A136" s="9" t="s">
        <v>372</v>
      </c>
      <c r="B136" s="58">
        <f t="shared" ref="B136:E136" si="34">(B135-B129)</f>
        <v>-1527</v>
      </c>
      <c r="C136" s="58">
        <f t="shared" si="34"/>
        <v>-1567</v>
      </c>
      <c r="D136" s="58">
        <f t="shared" si="34"/>
        <v>4435</v>
      </c>
      <c r="E136" s="58">
        <f t="shared" si="34"/>
        <v>-418</v>
      </c>
      <c r="F136" s="22"/>
      <c r="G136" s="23"/>
      <c r="H136" s="23"/>
      <c r="I136" s="24"/>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row>
    <row r="137" ht="12.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row>
    <row r="138" ht="12.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row>
    <row r="139" ht="12.75" customHeight="1">
      <c r="A139" s="26" t="s">
        <v>373</v>
      </c>
      <c r="B139" s="17"/>
      <c r="C139" s="17"/>
      <c r="D139" s="17"/>
      <c r="E139" s="17"/>
      <c r="F139" s="17"/>
      <c r="G139" s="17"/>
      <c r="H139" s="17"/>
      <c r="I139" s="18"/>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row>
    <row r="140" ht="12.75" customHeight="1">
      <c r="A140" s="9"/>
      <c r="B140" s="9" t="s">
        <v>1</v>
      </c>
      <c r="C140" s="9" t="s">
        <v>2</v>
      </c>
      <c r="D140" s="9" t="s">
        <v>3</v>
      </c>
      <c r="E140" s="9" t="s">
        <v>347</v>
      </c>
      <c r="F140" s="9" t="s">
        <v>348</v>
      </c>
      <c r="G140" s="9" t="s">
        <v>340</v>
      </c>
      <c r="H140" s="9" t="s">
        <v>349</v>
      </c>
      <c r="I140" s="9" t="s">
        <v>350</v>
      </c>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row>
    <row r="141" ht="12.75" customHeight="1">
      <c r="A141" s="9" t="s">
        <v>354</v>
      </c>
      <c r="B141" s="6">
        <v>938.0</v>
      </c>
      <c r="C141" s="6">
        <v>1250.0</v>
      </c>
      <c r="D141" s="6">
        <v>1875.0</v>
      </c>
      <c r="E141" s="6">
        <v>1557.0</v>
      </c>
      <c r="F141" s="6">
        <v>2250.0</v>
      </c>
      <c r="G141" s="154">
        <f>VLOOKUP(A139,$AR$9:$AS$113,2,FALSE)</f>
        <v>761</v>
      </c>
      <c r="H141" s="9">
        <f>(F141-(G141+E141))</f>
        <v>-68</v>
      </c>
      <c r="I141" s="9">
        <f>(F141-G141)</f>
        <v>1489</v>
      </c>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row>
    <row r="142" ht="12.75" customHeight="1">
      <c r="A142" s="9" t="s">
        <v>0</v>
      </c>
      <c r="B142" s="156">
        <f>VLOOKUP(A139,$AE$9:$AJ$69,2,FALSE)</f>
        <v>5649</v>
      </c>
      <c r="C142" s="156">
        <f>VLOOKUP(A139,$AE$9:$AJ$69,3,FALSE)</f>
        <v>7767</v>
      </c>
      <c r="D142" s="156">
        <f>VLOOKUP(A139,$AE$9:$AJ$69,4,FALSE)</f>
        <v>3576</v>
      </c>
      <c r="E142" s="156">
        <f>VLOOKUP(A139,$AE$9:$AJ$69,5,FALSE)</f>
        <v>7674</v>
      </c>
      <c r="F142" s="157"/>
      <c r="G142" s="4"/>
      <c r="H142" s="4"/>
      <c r="I142" s="5"/>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row>
    <row r="143" ht="12.75" customHeight="1">
      <c r="A143" s="9"/>
      <c r="B143" s="157"/>
      <c r="C143" s="4"/>
      <c r="D143" s="4"/>
      <c r="E143" s="159"/>
      <c r="F143" s="13"/>
      <c r="I143" s="14"/>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row>
    <row r="144" ht="12.75" customHeight="1">
      <c r="A144" s="9" t="s">
        <v>359</v>
      </c>
      <c r="B144" s="22"/>
      <c r="C144" s="23"/>
      <c r="D144" s="23"/>
      <c r="E144" s="160"/>
      <c r="F144" s="13"/>
      <c r="I144" s="14"/>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row>
    <row r="145" ht="12.75" customHeight="1">
      <c r="A145" s="161" t="s">
        <v>322</v>
      </c>
      <c r="B145" s="9">
        <f>VLOOKUP(A145,$M$5:$R$6,2,FALSE)</f>
        <v>6400</v>
      </c>
      <c r="C145" s="9">
        <f>VLOOKUP(A145,$M$5:$R$6,3,FALSE)</f>
        <v>6650</v>
      </c>
      <c r="D145" s="9">
        <f>VLOOKUP(A145,$M$5:$R$6,4,FALSE)</f>
        <v>5940</v>
      </c>
      <c r="E145" s="9">
        <f>VLOOKUP(A145,$M$5:$R$6,5,FALSE)</f>
        <v>1340</v>
      </c>
      <c r="F145" s="13"/>
      <c r="I145" s="14"/>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row>
    <row r="146" ht="12.75" customHeight="1">
      <c r="A146" s="9" t="s">
        <v>364</v>
      </c>
      <c r="B146" s="172">
        <f>VLOOKUP(A139,$AL$9:$AN$69,3,FALSE)</f>
        <v>0</v>
      </c>
      <c r="C146" s="16"/>
      <c r="D146" s="17"/>
      <c r="E146" s="162"/>
      <c r="F146" s="13"/>
      <c r="I146" s="14"/>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row>
    <row r="147" ht="12.75" customHeight="1">
      <c r="A147" s="9" t="s">
        <v>366</v>
      </c>
      <c r="B147" s="58">
        <f>(B146*B141*24)</f>
        <v>0</v>
      </c>
      <c r="C147" s="58">
        <f>(B146*C141*24)</f>
        <v>0</v>
      </c>
      <c r="D147" s="58">
        <f>(B146*D141*24)</f>
        <v>0</v>
      </c>
      <c r="E147" s="58">
        <f>(B146*E141*24)</f>
        <v>0</v>
      </c>
      <c r="F147" s="13"/>
      <c r="I147" s="14"/>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row>
    <row r="148" ht="12.75" customHeight="1">
      <c r="A148" s="9" t="s">
        <v>370</v>
      </c>
      <c r="B148" s="58">
        <f t="shared" ref="B148:E148" si="35">(B145-B147)</f>
        <v>6400</v>
      </c>
      <c r="C148" s="58">
        <f t="shared" si="35"/>
        <v>6650</v>
      </c>
      <c r="D148" s="58">
        <f t="shared" si="35"/>
        <v>5940</v>
      </c>
      <c r="E148" s="58">
        <f t="shared" si="35"/>
        <v>1340</v>
      </c>
      <c r="F148" s="13"/>
      <c r="I148" s="14"/>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row>
    <row r="149" ht="12.75" customHeight="1">
      <c r="A149" s="9" t="s">
        <v>372</v>
      </c>
      <c r="B149" s="58">
        <f t="shared" ref="B149:E149" si="36">(B148-B142)</f>
        <v>751</v>
      </c>
      <c r="C149" s="58">
        <f t="shared" si="36"/>
        <v>-1117</v>
      </c>
      <c r="D149" s="58">
        <f t="shared" si="36"/>
        <v>2364</v>
      </c>
      <c r="E149" s="58">
        <f t="shared" si="36"/>
        <v>-6334</v>
      </c>
      <c r="F149" s="22"/>
      <c r="G149" s="23"/>
      <c r="H149" s="23"/>
      <c r="I149" s="24"/>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row>
    <row r="150" ht="12.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row>
    <row r="151" ht="12.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row>
    <row r="152" ht="12.75" customHeight="1">
      <c r="A152" s="26" t="s">
        <v>374</v>
      </c>
      <c r="B152" s="17"/>
      <c r="C152" s="17"/>
      <c r="D152" s="17"/>
      <c r="E152" s="17"/>
      <c r="F152" s="17"/>
      <c r="G152" s="17"/>
      <c r="H152" s="17"/>
      <c r="I152" s="18"/>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row>
    <row r="153" ht="12.75" customHeight="1">
      <c r="A153" s="9"/>
      <c r="B153" s="9" t="s">
        <v>1</v>
      </c>
      <c r="C153" s="9" t="s">
        <v>2</v>
      </c>
      <c r="D153" s="9" t="s">
        <v>3</v>
      </c>
      <c r="E153" s="9" t="s">
        <v>347</v>
      </c>
      <c r="F153" s="9" t="s">
        <v>348</v>
      </c>
      <c r="G153" s="9" t="s">
        <v>340</v>
      </c>
      <c r="H153" s="9" t="s">
        <v>349</v>
      </c>
      <c r="I153" s="9" t="s">
        <v>350</v>
      </c>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row>
    <row r="154" ht="12.75" customHeight="1">
      <c r="A154" s="9" t="s">
        <v>354</v>
      </c>
      <c r="B154" s="6">
        <v>1125.0</v>
      </c>
      <c r="C154" s="6">
        <v>938.0</v>
      </c>
      <c r="D154" s="6">
        <v>938.0</v>
      </c>
      <c r="E154" s="6">
        <v>3280.0</v>
      </c>
      <c r="F154" s="6">
        <v>3938.0</v>
      </c>
      <c r="G154" s="154">
        <f>VLOOKUP(A152,$AR$9:$AS$113,2,FALSE)</f>
        <v>714</v>
      </c>
      <c r="H154" s="9">
        <f>(F154-(G154+E154))</f>
        <v>-56</v>
      </c>
      <c r="I154" s="9">
        <f>(F154-G154)</f>
        <v>3224</v>
      </c>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row>
    <row r="155" ht="12.75" customHeight="1">
      <c r="A155" s="9" t="s">
        <v>0</v>
      </c>
      <c r="B155" s="156">
        <f>VLOOKUP(A152,$AE$9:$AJ$69,2,FALSE)</f>
        <v>18755</v>
      </c>
      <c r="C155" s="156">
        <f>VLOOKUP(A152,$AE$9:$AJ$69,3,FALSE)</f>
        <v>4976</v>
      </c>
      <c r="D155" s="156">
        <f>VLOOKUP(A152,$AE$9:$AJ$69,4,FALSE)</f>
        <v>12339</v>
      </c>
      <c r="E155" s="156">
        <f>VLOOKUP(A152,$AE$9:$AJ$69,5,FALSE)</f>
        <v>2559</v>
      </c>
      <c r="F155" s="157"/>
      <c r="G155" s="4"/>
      <c r="H155" s="4"/>
      <c r="I155" s="5"/>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row>
    <row r="156" ht="12.75" customHeight="1">
      <c r="A156" s="9"/>
      <c r="B156" s="157"/>
      <c r="C156" s="4"/>
      <c r="D156" s="4"/>
      <c r="E156" s="159"/>
      <c r="F156" s="13"/>
      <c r="I156" s="14"/>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row>
    <row r="157" ht="12.75" customHeight="1">
      <c r="A157" s="9" t="s">
        <v>359</v>
      </c>
      <c r="B157" s="22"/>
      <c r="C157" s="23"/>
      <c r="D157" s="23"/>
      <c r="E157" s="160"/>
      <c r="F157" s="13"/>
      <c r="I157" s="14"/>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row>
    <row r="158" ht="12.75" customHeight="1">
      <c r="A158" s="161" t="s">
        <v>322</v>
      </c>
      <c r="B158" s="9">
        <f>VLOOKUP(A158,$M$5:$R$6,2,FALSE)</f>
        <v>6400</v>
      </c>
      <c r="C158" s="9">
        <f>VLOOKUP(A158,$M$5:$R$6,3,FALSE)</f>
        <v>6650</v>
      </c>
      <c r="D158" s="9">
        <f>VLOOKUP(A158,$M$5:$R$6,4,FALSE)</f>
        <v>5940</v>
      </c>
      <c r="E158" s="9">
        <f>VLOOKUP(A158,$M$5:$R$6,5,FALSE)</f>
        <v>1340</v>
      </c>
      <c r="F158" s="13"/>
      <c r="I158" s="14"/>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row>
    <row r="159" ht="12.75" customHeight="1">
      <c r="A159" s="9" t="s">
        <v>364</v>
      </c>
      <c r="B159" s="172">
        <f>VLOOKUP(A152,$AL$9:$AN$69,3,FALSE)</f>
        <v>0</v>
      </c>
      <c r="C159" s="16"/>
      <c r="D159" s="17"/>
      <c r="E159" s="162"/>
      <c r="F159" s="13"/>
      <c r="I159" s="14"/>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row>
    <row r="160" ht="12.75" customHeight="1">
      <c r="A160" s="9" t="s">
        <v>366</v>
      </c>
      <c r="B160" s="58">
        <f>(B159*B154*24)</f>
        <v>0</v>
      </c>
      <c r="C160" s="58">
        <f>(B159*C154*24)</f>
        <v>0</v>
      </c>
      <c r="D160" s="58">
        <f>(B159*D154*24)</f>
        <v>0</v>
      </c>
      <c r="E160" s="58">
        <f>(B159*E154*24)</f>
        <v>0</v>
      </c>
      <c r="F160" s="13"/>
      <c r="I160" s="14"/>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row>
    <row r="161" ht="12.75" customHeight="1">
      <c r="A161" s="9" t="s">
        <v>370</v>
      </c>
      <c r="B161" s="58">
        <f t="shared" ref="B161:E161" si="37">(B158-B160)</f>
        <v>6400</v>
      </c>
      <c r="C161" s="58">
        <f t="shared" si="37"/>
        <v>6650</v>
      </c>
      <c r="D161" s="58">
        <f t="shared" si="37"/>
        <v>5940</v>
      </c>
      <c r="E161" s="58">
        <f t="shared" si="37"/>
        <v>1340</v>
      </c>
      <c r="F161" s="13"/>
      <c r="I161" s="14"/>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row>
    <row r="162" ht="12.75" customHeight="1">
      <c r="A162" s="9" t="s">
        <v>372</v>
      </c>
      <c r="B162" s="58">
        <f t="shared" ref="B162:E162" si="38">(B161-B155)</f>
        <v>-12355</v>
      </c>
      <c r="C162" s="58">
        <f t="shared" si="38"/>
        <v>1674</v>
      </c>
      <c r="D162" s="58">
        <f t="shared" si="38"/>
        <v>-6399</v>
      </c>
      <c r="E162" s="58">
        <f t="shared" si="38"/>
        <v>-1219</v>
      </c>
      <c r="F162" s="22"/>
      <c r="G162" s="23"/>
      <c r="H162" s="23"/>
      <c r="I162" s="24"/>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row>
    <row r="163" ht="12.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row>
    <row r="164" ht="12.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row>
    <row r="165" ht="12.75" customHeight="1">
      <c r="A165" s="141" t="s">
        <v>375</v>
      </c>
      <c r="B165" s="17"/>
      <c r="C165" s="17"/>
      <c r="D165" s="17"/>
      <c r="E165" s="17"/>
      <c r="F165" s="17"/>
      <c r="G165" s="17"/>
      <c r="H165" s="17"/>
      <c r="I165" s="18"/>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row>
    <row r="166" ht="12.75" customHeight="1">
      <c r="A166" s="9"/>
      <c r="B166" s="9" t="s">
        <v>1</v>
      </c>
      <c r="C166" s="9" t="s">
        <v>2</v>
      </c>
      <c r="D166" s="9" t="s">
        <v>3</v>
      </c>
      <c r="E166" s="9" t="s">
        <v>347</v>
      </c>
      <c r="F166" s="9" t="s">
        <v>348</v>
      </c>
      <c r="G166" s="9" t="s">
        <v>340</v>
      </c>
      <c r="H166" s="9" t="s">
        <v>349</v>
      </c>
      <c r="I166" s="9" t="s">
        <v>350</v>
      </c>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row>
    <row r="167" ht="12.75" customHeight="1">
      <c r="A167" s="9" t="s">
        <v>354</v>
      </c>
      <c r="B167" s="6">
        <v>250.0</v>
      </c>
      <c r="C167" s="6">
        <v>313.0</v>
      </c>
      <c r="D167" s="6">
        <v>250.0</v>
      </c>
      <c r="E167" s="6">
        <v>5984.0</v>
      </c>
      <c r="F167" s="6">
        <v>6563.0</v>
      </c>
      <c r="G167" s="154">
        <f>VLOOKUP(A165,$AR$9:$AS$113,2,FALSE)</f>
        <v>608</v>
      </c>
      <c r="H167" s="9">
        <f>(F167-(G167+E167))</f>
        <v>-29</v>
      </c>
      <c r="I167" s="9">
        <f>(F167-G167)</f>
        <v>5955</v>
      </c>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row>
    <row r="168" ht="12.75" customHeight="1">
      <c r="A168" s="9" t="s">
        <v>0</v>
      </c>
      <c r="B168" s="156">
        <f>VLOOKUP(A165,$AE$9:$AJ$69,2,FALSE)</f>
        <v>4046</v>
      </c>
      <c r="C168" s="156">
        <f>VLOOKUP(A165,$AE$9:$AJ$69,3,FALSE)</f>
        <v>4338</v>
      </c>
      <c r="D168" s="156">
        <f>VLOOKUP(A165,$AE$9:$AJ$69,4,FALSE)</f>
        <v>3858</v>
      </c>
      <c r="E168" s="156">
        <f>VLOOKUP(A165,$AE$9:$AJ$69,5,FALSE)</f>
        <v>17888</v>
      </c>
      <c r="F168" s="157"/>
      <c r="G168" s="4"/>
      <c r="H168" s="4"/>
      <c r="I168" s="5"/>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row>
    <row r="169" ht="12.75" customHeight="1">
      <c r="A169" s="9"/>
      <c r="B169" s="157"/>
      <c r="C169" s="4"/>
      <c r="D169" s="4"/>
      <c r="E169" s="159"/>
      <c r="F169" s="13"/>
      <c r="I169" s="14"/>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row>
    <row r="170" ht="12.75" customHeight="1">
      <c r="A170" s="9" t="s">
        <v>359</v>
      </c>
      <c r="B170" s="22"/>
      <c r="C170" s="23"/>
      <c r="D170" s="23"/>
      <c r="E170" s="160"/>
      <c r="F170" s="13"/>
      <c r="I170" s="14"/>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row>
    <row r="171" ht="12.75" customHeight="1">
      <c r="A171" s="161" t="s">
        <v>322</v>
      </c>
      <c r="B171" s="9">
        <f>VLOOKUP(A171,$M$5:$R$6,2,FALSE)</f>
        <v>6400</v>
      </c>
      <c r="C171" s="9">
        <f>VLOOKUP(A171,$M$5:$R$6,3,FALSE)</f>
        <v>6650</v>
      </c>
      <c r="D171" s="9">
        <f>VLOOKUP(A171,$M$5:$R$6,4,FALSE)</f>
        <v>5940</v>
      </c>
      <c r="E171" s="9">
        <f>VLOOKUP(A171,$M$5:$R$6,5,FALSE)</f>
        <v>1340</v>
      </c>
      <c r="F171" s="13"/>
      <c r="I171" s="14"/>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row>
    <row r="172" ht="12.75" customHeight="1">
      <c r="A172" s="9" t="s">
        <v>364</v>
      </c>
      <c r="B172" s="30">
        <f>VLOOKUP(A165,$AL$9:$AN$69,3,FALSE)</f>
        <v>0.3857060185</v>
      </c>
      <c r="C172" s="16"/>
      <c r="D172" s="17"/>
      <c r="E172" s="162"/>
      <c r="F172" s="13"/>
      <c r="I172" s="14"/>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row>
    <row r="173" ht="12.75" customHeight="1">
      <c r="A173" s="9" t="s">
        <v>366</v>
      </c>
      <c r="B173" s="58">
        <f>(B172*B167*24)</f>
        <v>2314.236111</v>
      </c>
      <c r="C173" s="58">
        <f>(B172*C167*24)</f>
        <v>2897.423611</v>
      </c>
      <c r="D173" s="58">
        <f>(B172*D167*24)</f>
        <v>2314.236111</v>
      </c>
      <c r="E173" s="58">
        <f>(B172*E167*24)</f>
        <v>55393.55556</v>
      </c>
      <c r="F173" s="13"/>
      <c r="I173" s="14"/>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row>
    <row r="174" ht="12.75" customHeight="1">
      <c r="A174" s="9" t="s">
        <v>370</v>
      </c>
      <c r="B174" s="58">
        <f t="shared" ref="B174:E174" si="39">(B171-B173)</f>
        <v>4085.763889</v>
      </c>
      <c r="C174" s="58">
        <f t="shared" si="39"/>
        <v>3752.576389</v>
      </c>
      <c r="D174" s="58">
        <f t="shared" si="39"/>
        <v>3625.763889</v>
      </c>
      <c r="E174" s="58">
        <f t="shared" si="39"/>
        <v>-54053.55556</v>
      </c>
      <c r="F174" s="13"/>
      <c r="I174" s="14"/>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row>
    <row r="175" ht="12.75" customHeight="1">
      <c r="A175" s="9" t="s">
        <v>372</v>
      </c>
      <c r="B175" s="58">
        <f t="shared" ref="B175:E175" si="40">(B174-B168)</f>
        <v>39.76388889</v>
      </c>
      <c r="C175" s="58">
        <f t="shared" si="40"/>
        <v>-585.4236111</v>
      </c>
      <c r="D175" s="58">
        <f t="shared" si="40"/>
        <v>-232.2361111</v>
      </c>
      <c r="E175" s="58">
        <f t="shared" si="40"/>
        <v>-71941.55556</v>
      </c>
      <c r="F175" s="22"/>
      <c r="G175" s="23"/>
      <c r="H175" s="23"/>
      <c r="I175" s="24"/>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row>
    <row r="176" ht="12.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row>
    <row r="177" ht="12.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row>
    <row r="178" ht="12.75" customHeight="1">
      <c r="A178" s="26" t="s">
        <v>377</v>
      </c>
      <c r="B178" s="17"/>
      <c r="C178" s="17"/>
      <c r="D178" s="17"/>
      <c r="E178" s="17"/>
      <c r="F178" s="17"/>
      <c r="G178" s="17"/>
      <c r="H178" s="17"/>
      <c r="I178" s="18"/>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row>
    <row r="179" ht="12.75" customHeight="1">
      <c r="A179" s="9"/>
      <c r="B179" s="9" t="s">
        <v>1</v>
      </c>
      <c r="C179" s="9" t="s">
        <v>2</v>
      </c>
      <c r="D179" s="9" t="s">
        <v>3</v>
      </c>
      <c r="E179" s="9" t="s">
        <v>347</v>
      </c>
      <c r="F179" s="9" t="s">
        <v>348</v>
      </c>
      <c r="G179" s="9" t="s">
        <v>340</v>
      </c>
      <c r="H179" s="9" t="s">
        <v>349</v>
      </c>
      <c r="I179" s="9" t="s">
        <v>350</v>
      </c>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row>
    <row r="180" ht="12.75" customHeight="1">
      <c r="A180" s="9" t="s">
        <v>354</v>
      </c>
      <c r="B180" s="6">
        <v>938.0</v>
      </c>
      <c r="C180" s="6">
        <v>938.0</v>
      </c>
      <c r="D180" s="6">
        <v>938.0</v>
      </c>
      <c r="E180" s="6">
        <v>4930.0</v>
      </c>
      <c r="F180" s="6">
        <v>5625.0</v>
      </c>
      <c r="G180" s="154">
        <f>VLOOKUP(A178,$AR$9:$AS$113,2,FALSE)</f>
        <v>746</v>
      </c>
      <c r="H180" s="9">
        <f>(F180-(G180+E180))</f>
        <v>-51</v>
      </c>
      <c r="I180" s="9">
        <f>(F180-G180)</f>
        <v>4879</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row>
    <row r="181" ht="12.75" customHeight="1">
      <c r="A181" s="9" t="s">
        <v>0</v>
      </c>
      <c r="B181" s="156">
        <f>VLOOKUP(A178,$AE$9:$AJ$69,2,FALSE)</f>
        <v>14848</v>
      </c>
      <c r="C181" s="156">
        <f>VLOOKUP(A178,$AE$9:$AJ$69,3,FALSE)</f>
        <v>11041</v>
      </c>
      <c r="D181" s="156">
        <f>VLOOKUP(A178,$AE$9:$AJ$69,4,FALSE)</f>
        <v>20171</v>
      </c>
      <c r="E181" s="156">
        <f>VLOOKUP(A178,$AE$9:$AJ$69,5,FALSE)</f>
        <v>2213</v>
      </c>
      <c r="F181" s="157"/>
      <c r="G181" s="4"/>
      <c r="H181" s="4"/>
      <c r="I181" s="5"/>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row>
    <row r="182" ht="12.75" customHeight="1">
      <c r="A182" s="9"/>
      <c r="B182" s="157"/>
      <c r="C182" s="4"/>
      <c r="D182" s="4"/>
      <c r="E182" s="159"/>
      <c r="F182" s="13"/>
      <c r="I182" s="14"/>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row>
    <row r="183" ht="12.75" customHeight="1">
      <c r="A183" s="9" t="s">
        <v>359</v>
      </c>
      <c r="B183" s="22"/>
      <c r="C183" s="23"/>
      <c r="D183" s="23"/>
      <c r="E183" s="160"/>
      <c r="F183" s="13"/>
      <c r="I183" s="14"/>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row>
    <row r="184" ht="12.75" customHeight="1">
      <c r="A184" s="161" t="s">
        <v>322</v>
      </c>
      <c r="B184" s="9">
        <f>VLOOKUP(A184,$M$5:$R$6,2,FALSE)</f>
        <v>6400</v>
      </c>
      <c r="C184" s="9">
        <f>VLOOKUP(A184,$M$5:$R$6,3,FALSE)</f>
        <v>6650</v>
      </c>
      <c r="D184" s="9">
        <f>VLOOKUP(A184,$M$5:$R$6,4,FALSE)</f>
        <v>5940</v>
      </c>
      <c r="E184" s="9">
        <f>VLOOKUP(A184,$M$5:$R$6,5,FALSE)</f>
        <v>1340</v>
      </c>
      <c r="F184" s="13"/>
      <c r="I184" s="14"/>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row>
    <row r="185" ht="12.75" customHeight="1">
      <c r="A185" s="9" t="s">
        <v>364</v>
      </c>
      <c r="B185" s="30">
        <f>VLOOKUP(A178,$AL$9:$AN$69,3,FALSE)</f>
        <v>0.7074305556</v>
      </c>
      <c r="C185" s="16"/>
      <c r="D185" s="17"/>
      <c r="E185" s="162"/>
      <c r="F185" s="13"/>
      <c r="I185" s="14"/>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row>
    <row r="186" ht="12.75" customHeight="1">
      <c r="A186" s="9" t="s">
        <v>366</v>
      </c>
      <c r="B186" s="58">
        <f>(B185*B180*24)</f>
        <v>15925.67667</v>
      </c>
      <c r="C186" s="58">
        <f>(B185*C180*24)</f>
        <v>15925.67667</v>
      </c>
      <c r="D186" s="58">
        <f>(B185*D180*24)</f>
        <v>15925.67667</v>
      </c>
      <c r="E186" s="58">
        <f>(B185*E180*24)</f>
        <v>83703.18333</v>
      </c>
      <c r="F186" s="13"/>
      <c r="I186" s="14"/>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row>
    <row r="187" ht="12.75" customHeight="1">
      <c r="A187" s="9" t="s">
        <v>370</v>
      </c>
      <c r="B187" s="58">
        <f t="shared" ref="B187:E187" si="41">(B184-B186)</f>
        <v>-9525.676667</v>
      </c>
      <c r="C187" s="58">
        <f t="shared" si="41"/>
        <v>-9275.676667</v>
      </c>
      <c r="D187" s="58">
        <f t="shared" si="41"/>
        <v>-9985.676667</v>
      </c>
      <c r="E187" s="58">
        <f t="shared" si="41"/>
        <v>-82363.18333</v>
      </c>
      <c r="F187" s="13"/>
      <c r="I187" s="14"/>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row>
    <row r="188" ht="12.75" customHeight="1">
      <c r="A188" s="9" t="s">
        <v>372</v>
      </c>
      <c r="B188" s="58">
        <f t="shared" ref="B188:E188" si="42">(B187-B181)</f>
        <v>-24373.67667</v>
      </c>
      <c r="C188" s="58">
        <f t="shared" si="42"/>
        <v>-20316.67667</v>
      </c>
      <c r="D188" s="58">
        <f t="shared" si="42"/>
        <v>-30156.67667</v>
      </c>
      <c r="E188" s="58">
        <f t="shared" si="42"/>
        <v>-84576.18333</v>
      </c>
      <c r="F188" s="22"/>
      <c r="G188" s="23"/>
      <c r="H188" s="23"/>
      <c r="I188" s="24"/>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row>
    <row r="189" ht="12.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row>
    <row r="190" ht="12.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row>
    <row r="191" ht="12.75" customHeight="1">
      <c r="A191" s="26" t="s">
        <v>378</v>
      </c>
      <c r="B191" s="17"/>
      <c r="C191" s="17"/>
      <c r="D191" s="17"/>
      <c r="E191" s="17"/>
      <c r="F191" s="17"/>
      <c r="G191" s="17"/>
      <c r="H191" s="17"/>
      <c r="I191" s="18"/>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row>
    <row r="192" ht="12.75" customHeight="1">
      <c r="A192" s="9"/>
      <c r="B192" s="9" t="s">
        <v>1</v>
      </c>
      <c r="C192" s="9" t="s">
        <v>2</v>
      </c>
      <c r="D192" s="9" t="s">
        <v>3</v>
      </c>
      <c r="E192" s="9" t="s">
        <v>347</v>
      </c>
      <c r="F192" s="9" t="s">
        <v>348</v>
      </c>
      <c r="G192" s="9" t="s">
        <v>340</v>
      </c>
      <c r="H192" s="9" t="s">
        <v>349</v>
      </c>
      <c r="I192" s="9" t="s">
        <v>350</v>
      </c>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row>
    <row r="193" ht="12.75" customHeight="1">
      <c r="A193" s="9" t="s">
        <v>354</v>
      </c>
      <c r="B193" s="6">
        <v>1250.0</v>
      </c>
      <c r="C193" s="6">
        <v>1250.0</v>
      </c>
      <c r="D193" s="6">
        <v>1250.0</v>
      </c>
      <c r="E193" s="6">
        <v>1837.0</v>
      </c>
      <c r="F193" s="6">
        <v>2625.0</v>
      </c>
      <c r="G193" s="154">
        <f>VLOOKUP(A191,$AR$9:$AS$113,2,FALSE)</f>
        <v>807</v>
      </c>
      <c r="H193" s="9">
        <f>(F193-(G193+E193))</f>
        <v>-19</v>
      </c>
      <c r="I193" s="9">
        <f>(F193-G193)</f>
        <v>1818</v>
      </c>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row>
    <row r="194" ht="12.75" customHeight="1">
      <c r="A194" s="9" t="s">
        <v>0</v>
      </c>
      <c r="B194" s="156">
        <f>VLOOKUP(A191,$AE$9:$AJ$69,2,FALSE)</f>
        <v>18979</v>
      </c>
      <c r="C194" s="156">
        <f>VLOOKUP(A191,$AE$9:$AJ$69,3,FALSE)</f>
        <v>6594</v>
      </c>
      <c r="D194" s="156">
        <f>VLOOKUP(A191,$AE$9:$AJ$69,4,FALSE)</f>
        <v>26799</v>
      </c>
      <c r="E194" s="156">
        <f>VLOOKUP(A191,$AE$9:$AJ$69,5,FALSE)</f>
        <v>3899</v>
      </c>
      <c r="F194" s="157"/>
      <c r="G194" s="4"/>
      <c r="H194" s="4"/>
      <c r="I194" s="5"/>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row>
    <row r="195" ht="12.75" customHeight="1">
      <c r="A195" s="9"/>
      <c r="B195" s="157"/>
      <c r="C195" s="4"/>
      <c r="D195" s="4"/>
      <c r="E195" s="159"/>
      <c r="F195" s="13"/>
      <c r="I195" s="14"/>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row>
    <row r="196" ht="12.75" customHeight="1">
      <c r="A196" s="9" t="s">
        <v>359</v>
      </c>
      <c r="B196" s="22"/>
      <c r="C196" s="23"/>
      <c r="D196" s="23"/>
      <c r="E196" s="160"/>
      <c r="F196" s="13"/>
      <c r="I196" s="14"/>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row>
    <row r="197" ht="12.75" customHeight="1">
      <c r="A197" s="161" t="s">
        <v>322</v>
      </c>
      <c r="B197" s="9">
        <f>VLOOKUP(A197,$M$5:$R$6,2,FALSE)</f>
        <v>6400</v>
      </c>
      <c r="C197" s="9">
        <f>VLOOKUP(A197,$M$5:$R$6,3,FALSE)</f>
        <v>6650</v>
      </c>
      <c r="D197" s="9">
        <f>VLOOKUP(A197,$M$5:$R$6,4,FALSE)</f>
        <v>5940</v>
      </c>
      <c r="E197" s="9">
        <f>VLOOKUP(A197,$M$5:$R$6,5,FALSE)</f>
        <v>1340</v>
      </c>
      <c r="F197" s="13"/>
      <c r="I197" s="14"/>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row>
    <row r="198" ht="12.75" customHeight="1">
      <c r="A198" s="9" t="s">
        <v>364</v>
      </c>
      <c r="B198" s="172">
        <f>VLOOKUP(A191,$AL$9:$AN$69,3,FALSE)</f>
        <v>0</v>
      </c>
      <c r="C198" s="16"/>
      <c r="D198" s="17"/>
      <c r="E198" s="162"/>
      <c r="F198" s="13"/>
      <c r="I198" s="14"/>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row>
    <row r="199" ht="12.75" customHeight="1">
      <c r="A199" s="9" t="s">
        <v>366</v>
      </c>
      <c r="B199" s="58">
        <f>(B198*B193*24)</f>
        <v>0</v>
      </c>
      <c r="C199" s="58">
        <f>(B198*C193*24)</f>
        <v>0</v>
      </c>
      <c r="D199" s="58">
        <f>(B198*D193*24)</f>
        <v>0</v>
      </c>
      <c r="E199" s="58">
        <f>(B198*E193*24)</f>
        <v>0</v>
      </c>
      <c r="F199" s="13"/>
      <c r="I199" s="14"/>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row>
    <row r="200" ht="12.75" customHeight="1">
      <c r="A200" s="9" t="s">
        <v>370</v>
      </c>
      <c r="B200" s="58">
        <f t="shared" ref="B200:E200" si="43">(B197-B199)</f>
        <v>6400</v>
      </c>
      <c r="C200" s="58">
        <f t="shared" si="43"/>
        <v>6650</v>
      </c>
      <c r="D200" s="58">
        <f t="shared" si="43"/>
        <v>5940</v>
      </c>
      <c r="E200" s="58">
        <f t="shared" si="43"/>
        <v>1340</v>
      </c>
      <c r="F200" s="13"/>
      <c r="I200" s="14"/>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row>
    <row r="201" ht="12.75" customHeight="1">
      <c r="A201" s="9" t="s">
        <v>372</v>
      </c>
      <c r="B201" s="58">
        <f t="shared" ref="B201:E201" si="44">(B200-B194)</f>
        <v>-12579</v>
      </c>
      <c r="C201" s="58">
        <f t="shared" si="44"/>
        <v>56</v>
      </c>
      <c r="D201" s="58">
        <f t="shared" si="44"/>
        <v>-20859</v>
      </c>
      <c r="E201" s="58">
        <f t="shared" si="44"/>
        <v>-2559</v>
      </c>
      <c r="F201" s="22"/>
      <c r="G201" s="23"/>
      <c r="H201" s="23"/>
      <c r="I201" s="24"/>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row>
    <row r="202" ht="12.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row>
    <row r="203" ht="12.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row>
    <row r="204" ht="12.75" customHeight="1">
      <c r="A204" s="26" t="s">
        <v>380</v>
      </c>
      <c r="B204" s="17"/>
      <c r="C204" s="17"/>
      <c r="D204" s="17"/>
      <c r="E204" s="17"/>
      <c r="F204" s="17"/>
      <c r="G204" s="17"/>
      <c r="H204" s="17"/>
      <c r="I204" s="18"/>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row>
    <row r="205" ht="12.75" customHeight="1">
      <c r="A205" s="9"/>
      <c r="B205" s="9" t="s">
        <v>1</v>
      </c>
      <c r="C205" s="9" t="s">
        <v>2</v>
      </c>
      <c r="D205" s="9" t="s">
        <v>3</v>
      </c>
      <c r="E205" s="9" t="s">
        <v>347</v>
      </c>
      <c r="F205" s="9" t="s">
        <v>348</v>
      </c>
      <c r="G205" s="9" t="s">
        <v>340</v>
      </c>
      <c r="H205" s="9" t="s">
        <v>349</v>
      </c>
      <c r="I205" s="9" t="s">
        <v>350</v>
      </c>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row>
    <row r="206" ht="12.75" customHeight="1">
      <c r="A206" s="9" t="s">
        <v>354</v>
      </c>
      <c r="B206" s="6">
        <v>900.0</v>
      </c>
      <c r="C206" s="6">
        <v>938.0</v>
      </c>
      <c r="D206" s="6">
        <v>825.0</v>
      </c>
      <c r="E206" s="6">
        <v>2898.0</v>
      </c>
      <c r="F206" s="6">
        <v>3375.0</v>
      </c>
      <c r="G206" s="154">
        <f>VLOOKUP(A204,$AR$9:$AS$113,2,FALSE)</f>
        <v>625</v>
      </c>
      <c r="H206" s="9">
        <f>(F206-(G206+E206))</f>
        <v>-148</v>
      </c>
      <c r="I206" s="9">
        <f>(F206-G206)</f>
        <v>2750</v>
      </c>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row>
    <row r="207" ht="12.75" customHeight="1">
      <c r="A207" s="9" t="s">
        <v>0</v>
      </c>
      <c r="B207" s="156">
        <f>VLOOKUP(A204,$AE$9:$AJ$69,2,FALSE)</f>
        <v>1221</v>
      </c>
      <c r="C207" s="156">
        <f>VLOOKUP(A204,$AE$9:$AJ$69,3,FALSE)</f>
        <v>3548</v>
      </c>
      <c r="D207" s="156">
        <f>VLOOKUP(A204,$AE$9:$AJ$69,4,FALSE)</f>
        <v>2917</v>
      </c>
      <c r="E207" s="156">
        <f>VLOOKUP(A204,$AE$9:$AJ$69,5,FALSE)</f>
        <v>3568</v>
      </c>
      <c r="F207" s="157"/>
      <c r="G207" s="4"/>
      <c r="H207" s="4"/>
      <c r="I207" s="5"/>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row>
    <row r="208" ht="12.75" customHeight="1">
      <c r="A208" s="9"/>
      <c r="B208" s="157"/>
      <c r="C208" s="4"/>
      <c r="D208" s="4"/>
      <c r="E208" s="159"/>
      <c r="F208" s="13"/>
      <c r="I208" s="14"/>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row>
    <row r="209" ht="12.75" customHeight="1">
      <c r="A209" s="9" t="s">
        <v>359</v>
      </c>
      <c r="B209" s="22"/>
      <c r="C209" s="23"/>
      <c r="D209" s="23"/>
      <c r="E209" s="160"/>
      <c r="F209" s="13"/>
      <c r="I209" s="14"/>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row>
    <row r="210" ht="12.75" customHeight="1">
      <c r="A210" s="161" t="s">
        <v>322</v>
      </c>
      <c r="B210" s="9">
        <f>VLOOKUP(A210,$M$5:$R$6,2,FALSE)</f>
        <v>6400</v>
      </c>
      <c r="C210" s="9">
        <f>VLOOKUP(A210,$M$5:$R$6,3,FALSE)</f>
        <v>6650</v>
      </c>
      <c r="D210" s="9">
        <f>VLOOKUP(A210,$M$5:$R$6,4,FALSE)</f>
        <v>5940</v>
      </c>
      <c r="E210" s="9">
        <f>VLOOKUP(A210,$M$5:$R$6,5,FALSE)</f>
        <v>1340</v>
      </c>
      <c r="F210" s="13"/>
      <c r="I210" s="14"/>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row>
    <row r="211" ht="12.75" customHeight="1">
      <c r="A211" s="9" t="s">
        <v>364</v>
      </c>
      <c r="B211" s="30">
        <f>VLOOKUP(A204,$AL$9:$AN$69,3,FALSE)</f>
        <v>0.3248958333</v>
      </c>
      <c r="C211" s="16"/>
      <c r="D211" s="17"/>
      <c r="E211" s="162"/>
      <c r="F211" s="13"/>
      <c r="I211" s="14"/>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row>
    <row r="212" ht="12.75" customHeight="1">
      <c r="A212" s="9" t="s">
        <v>366</v>
      </c>
      <c r="B212" s="58">
        <f>(B211*B206*24)</f>
        <v>7017.75</v>
      </c>
      <c r="C212" s="58">
        <f>(B211*C206*24)</f>
        <v>7314.055</v>
      </c>
      <c r="D212" s="58">
        <f>(B211*D206*24)</f>
        <v>6432.9375</v>
      </c>
      <c r="E212" s="58">
        <f>(B211*E206*24)</f>
        <v>22597.155</v>
      </c>
      <c r="F212" s="13"/>
      <c r="I212" s="14"/>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row>
    <row r="213" ht="12.75" customHeight="1">
      <c r="A213" s="9" t="s">
        <v>370</v>
      </c>
      <c r="B213" s="58">
        <f t="shared" ref="B213:E213" si="45">(B210-B212)</f>
        <v>-617.75</v>
      </c>
      <c r="C213" s="58">
        <f t="shared" si="45"/>
        <v>-664.055</v>
      </c>
      <c r="D213" s="58">
        <f t="shared" si="45"/>
        <v>-492.9375</v>
      </c>
      <c r="E213" s="58">
        <f t="shared" si="45"/>
        <v>-21257.155</v>
      </c>
      <c r="F213" s="13"/>
      <c r="I213" s="14"/>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row>
    <row r="214" ht="12.75" customHeight="1">
      <c r="A214" s="9" t="s">
        <v>372</v>
      </c>
      <c r="B214" s="58">
        <f t="shared" ref="B214:E214" si="46">(B213-B207)</f>
        <v>-1838.75</v>
      </c>
      <c r="C214" s="58">
        <f t="shared" si="46"/>
        <v>-4212.055</v>
      </c>
      <c r="D214" s="58">
        <f t="shared" si="46"/>
        <v>-3409.9375</v>
      </c>
      <c r="E214" s="58">
        <f t="shared" si="46"/>
        <v>-24825.155</v>
      </c>
      <c r="F214" s="22"/>
      <c r="G214" s="23"/>
      <c r="H214" s="23"/>
      <c r="I214" s="24"/>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row>
    <row r="215" ht="12.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row>
    <row r="216" ht="12.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row>
    <row r="217" ht="12.75" customHeight="1">
      <c r="A217" s="26" t="s">
        <v>382</v>
      </c>
      <c r="B217" s="17"/>
      <c r="C217" s="17"/>
      <c r="D217" s="17"/>
      <c r="E217" s="17"/>
      <c r="F217" s="17"/>
      <c r="G217" s="17"/>
      <c r="H217" s="17"/>
      <c r="I217" s="18"/>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row>
    <row r="218" ht="12.75" customHeight="1">
      <c r="A218" s="9"/>
      <c r="B218" s="9" t="s">
        <v>1</v>
      </c>
      <c r="C218" s="9" t="s">
        <v>2</v>
      </c>
      <c r="D218" s="9" t="s">
        <v>3</v>
      </c>
      <c r="E218" s="9" t="s">
        <v>347</v>
      </c>
      <c r="F218" s="9" t="s">
        <v>348</v>
      </c>
      <c r="G218" s="9" t="s">
        <v>340</v>
      </c>
      <c r="H218" s="9" t="s">
        <v>349</v>
      </c>
      <c r="I218" s="9" t="s">
        <v>350</v>
      </c>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row>
    <row r="219" ht="12.75" customHeight="1">
      <c r="A219" s="9" t="s">
        <v>354</v>
      </c>
      <c r="B219" s="6">
        <v>124.0</v>
      </c>
      <c r="C219" s="6">
        <v>188.0</v>
      </c>
      <c r="D219" s="6">
        <v>124.0</v>
      </c>
      <c r="E219" s="6">
        <v>3005.0</v>
      </c>
      <c r="F219" s="6">
        <v>3375.0</v>
      </c>
      <c r="G219" s="154">
        <f>VLOOKUP(A217,$AR$9:$AS$113,2,FALSE)</f>
        <v>570</v>
      </c>
      <c r="H219" s="9">
        <f>(F219-(G219+E219))</f>
        <v>-200</v>
      </c>
      <c r="I219" s="9">
        <f>(F219-G219)</f>
        <v>2805</v>
      </c>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row>
    <row r="220" ht="12.75" customHeight="1">
      <c r="A220" s="9" t="s">
        <v>0</v>
      </c>
      <c r="B220" s="156">
        <f>VLOOKUP(A217,$AE$9:$AJ$69,2,FALSE)</f>
        <v>9240</v>
      </c>
      <c r="C220" s="156">
        <f>VLOOKUP(A217,$AE$9:$AJ$69,3,FALSE)</f>
        <v>3607</v>
      </c>
      <c r="D220" s="156">
        <f>VLOOKUP(A217,$AE$9:$AJ$69,4,FALSE)</f>
        <v>11984</v>
      </c>
      <c r="E220" s="156">
        <f>VLOOKUP(A217,$AE$9:$AJ$69,5,FALSE)</f>
        <v>19128</v>
      </c>
      <c r="F220" s="157"/>
      <c r="G220" s="4"/>
      <c r="H220" s="4"/>
      <c r="I220" s="5"/>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row>
    <row r="221" ht="12.75" customHeight="1">
      <c r="A221" s="9"/>
      <c r="B221" s="157"/>
      <c r="C221" s="4"/>
      <c r="D221" s="4"/>
      <c r="E221" s="159"/>
      <c r="F221" s="13"/>
      <c r="I221" s="14"/>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row>
    <row r="222" ht="12.75" customHeight="1">
      <c r="A222" s="9" t="s">
        <v>359</v>
      </c>
      <c r="B222" s="22"/>
      <c r="C222" s="23"/>
      <c r="D222" s="23"/>
      <c r="E222" s="160"/>
      <c r="F222" s="13"/>
      <c r="I222" s="14"/>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row>
    <row r="223" ht="12.75" customHeight="1">
      <c r="A223" s="161" t="s">
        <v>322</v>
      </c>
      <c r="B223" s="9">
        <f>VLOOKUP(A223,$M$5:$R$6,2,FALSE)</f>
        <v>6400</v>
      </c>
      <c r="C223" s="9">
        <f>VLOOKUP(A223,$M$5:$R$6,3,FALSE)</f>
        <v>6650</v>
      </c>
      <c r="D223" s="9">
        <f>VLOOKUP(A223,$M$5:$R$6,4,FALSE)</f>
        <v>5940</v>
      </c>
      <c r="E223" s="9">
        <f>VLOOKUP(A223,$M$5:$R$6,5,FALSE)</f>
        <v>1340</v>
      </c>
      <c r="F223" s="13"/>
      <c r="I223" s="14"/>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row>
    <row r="224" ht="12.75" customHeight="1">
      <c r="A224" s="9" t="s">
        <v>364</v>
      </c>
      <c r="B224" s="30">
        <f>VLOOKUP(A217,$AL$9:$AN$69,3,FALSE)</f>
        <v>0.7381018519</v>
      </c>
      <c r="C224" s="16"/>
      <c r="D224" s="17"/>
      <c r="E224" s="162"/>
      <c r="F224" s="13"/>
      <c r="I224" s="14"/>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row>
    <row r="225" ht="12.75" customHeight="1">
      <c r="A225" s="9" t="s">
        <v>366</v>
      </c>
      <c r="B225" s="58">
        <f>(B224*B219*24)</f>
        <v>2196.591111</v>
      </c>
      <c r="C225" s="58">
        <f>(B224*C219*24)</f>
        <v>3330.315556</v>
      </c>
      <c r="D225" s="58">
        <f>(B224*D219*24)</f>
        <v>2196.591111</v>
      </c>
      <c r="E225" s="58">
        <f>(B224*E219*24)</f>
        <v>53231.90556</v>
      </c>
      <c r="F225" s="13"/>
      <c r="I225" s="14"/>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row>
    <row r="226" ht="12.75" customHeight="1">
      <c r="A226" s="9" t="s">
        <v>370</v>
      </c>
      <c r="B226" s="58">
        <f t="shared" ref="B226:E226" si="47">(B223-B225)</f>
        <v>4203.408889</v>
      </c>
      <c r="C226" s="58">
        <f t="shared" si="47"/>
        <v>3319.684444</v>
      </c>
      <c r="D226" s="58">
        <f t="shared" si="47"/>
        <v>3743.408889</v>
      </c>
      <c r="E226" s="58">
        <f t="shared" si="47"/>
        <v>-51891.90556</v>
      </c>
      <c r="F226" s="13"/>
      <c r="I226" s="14"/>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row>
    <row r="227" ht="12.75" customHeight="1">
      <c r="A227" s="9" t="s">
        <v>372</v>
      </c>
      <c r="B227" s="58">
        <f t="shared" ref="B227:E227" si="48">(B226-B220)</f>
        <v>-5036.591111</v>
      </c>
      <c r="C227" s="58">
        <f t="shared" si="48"/>
        <v>-287.3155556</v>
      </c>
      <c r="D227" s="58">
        <f t="shared" si="48"/>
        <v>-8240.591111</v>
      </c>
      <c r="E227" s="58">
        <f t="shared" si="48"/>
        <v>-71019.90556</v>
      </c>
      <c r="F227" s="22"/>
      <c r="G227" s="23"/>
      <c r="H227" s="23"/>
      <c r="I227" s="24"/>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row>
    <row r="230" ht="12.75" customHeight="1">
      <c r="A230" s="26" t="s">
        <v>383</v>
      </c>
      <c r="B230" s="17"/>
      <c r="C230" s="17"/>
      <c r="D230" s="17"/>
      <c r="E230" s="17"/>
      <c r="F230" s="17"/>
      <c r="G230" s="17"/>
      <c r="H230" s="17"/>
      <c r="I230" s="18"/>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row>
    <row r="231" ht="12.75" customHeight="1">
      <c r="A231" s="9"/>
      <c r="B231" s="9" t="s">
        <v>1</v>
      </c>
      <c r="C231" s="9" t="s">
        <v>2</v>
      </c>
      <c r="D231" s="9" t="s">
        <v>3</v>
      </c>
      <c r="E231" s="9" t="s">
        <v>347</v>
      </c>
      <c r="F231" s="9" t="s">
        <v>348</v>
      </c>
      <c r="G231" s="9" t="s">
        <v>340</v>
      </c>
      <c r="H231" s="9" t="s">
        <v>349</v>
      </c>
      <c r="I231" s="9" t="s">
        <v>350</v>
      </c>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row>
    <row r="232" ht="12.75" customHeight="1">
      <c r="A232" s="9" t="s">
        <v>354</v>
      </c>
      <c r="B232" s="6">
        <v>124.0</v>
      </c>
      <c r="C232" s="6">
        <v>188.0</v>
      </c>
      <c r="D232" s="6">
        <v>124.0</v>
      </c>
      <c r="E232" s="6">
        <v>3005.0</v>
      </c>
      <c r="F232" s="6">
        <v>3375.0</v>
      </c>
      <c r="G232" s="154">
        <f>VLOOKUP(A230,$AR$9:$AS$113,2,FALSE)</f>
        <v>711</v>
      </c>
      <c r="H232" s="9">
        <f>(F232-(G232+E232))</f>
        <v>-341</v>
      </c>
      <c r="I232" s="9">
        <f>(F232-G232)</f>
        <v>2664</v>
      </c>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row>
    <row r="233" ht="12.75" customHeight="1">
      <c r="A233" s="9" t="s">
        <v>0</v>
      </c>
      <c r="B233" s="156">
        <f>VLOOKUP(A230,$AE$9:$AJ$69,2,FALSE)</f>
        <v>34741</v>
      </c>
      <c r="C233" s="156">
        <f>VLOOKUP(A230,$AE$9:$AJ$69,3,FALSE)</f>
        <v>8848</v>
      </c>
      <c r="D233" s="156">
        <f>VLOOKUP(A230,$AE$9:$AJ$69,4,FALSE)</f>
        <v>18338</v>
      </c>
      <c r="E233" s="156">
        <f>VLOOKUP(A230,$AE$9:$AJ$69,5,FALSE)</f>
        <v>13715</v>
      </c>
      <c r="F233" s="157"/>
      <c r="G233" s="4"/>
      <c r="H233" s="4"/>
      <c r="I233" s="5"/>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row>
    <row r="234" ht="12.75" customHeight="1">
      <c r="A234" s="9"/>
      <c r="B234" s="157"/>
      <c r="C234" s="4"/>
      <c r="D234" s="4"/>
      <c r="E234" s="159"/>
      <c r="F234" s="13"/>
      <c r="I234" s="14"/>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row>
    <row r="235" ht="12.75" customHeight="1">
      <c r="A235" s="9" t="s">
        <v>359</v>
      </c>
      <c r="B235" s="22"/>
      <c r="C235" s="23"/>
      <c r="D235" s="23"/>
      <c r="E235" s="160"/>
      <c r="F235" s="13"/>
      <c r="I235" s="14"/>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row>
    <row r="236" ht="12.75" customHeight="1">
      <c r="A236" s="161" t="s">
        <v>322</v>
      </c>
      <c r="B236" s="9">
        <f>VLOOKUP(A236,$M$5:$R$6,2,FALSE)</f>
        <v>6400</v>
      </c>
      <c r="C236" s="9">
        <f>VLOOKUP(A236,$M$5:$R$6,3,FALSE)</f>
        <v>6650</v>
      </c>
      <c r="D236" s="9">
        <f>VLOOKUP(A236,$M$5:$R$6,4,FALSE)</f>
        <v>5940</v>
      </c>
      <c r="E236" s="9">
        <f>VLOOKUP(A236,$M$5:$R$6,5,FALSE)</f>
        <v>1340</v>
      </c>
      <c r="F236" s="13"/>
      <c r="I236" s="14"/>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row>
    <row r="237" ht="12.75" customHeight="1">
      <c r="A237" s="9" t="s">
        <v>364</v>
      </c>
      <c r="B237" s="30">
        <f>VLOOKUP(A230,$AL$9:$AN$69,3,FALSE)</f>
        <v>0.2949884259</v>
      </c>
      <c r="C237" s="16"/>
      <c r="D237" s="17"/>
      <c r="E237" s="162"/>
      <c r="F237" s="13"/>
      <c r="I237" s="14"/>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row>
    <row r="238" ht="12.75" customHeight="1">
      <c r="A238" s="9" t="s">
        <v>366</v>
      </c>
      <c r="B238" s="58">
        <f>(B237*B232*24)</f>
        <v>877.8855556</v>
      </c>
      <c r="C238" s="58">
        <f>(B237*C232*24)</f>
        <v>1330.987778</v>
      </c>
      <c r="D238" s="58">
        <f>(B237*D232*24)</f>
        <v>877.8855556</v>
      </c>
      <c r="E238" s="58">
        <f>(B237*E232*24)</f>
        <v>21274.56528</v>
      </c>
      <c r="F238" s="13"/>
      <c r="I238" s="14"/>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row>
    <row r="239" ht="12.75" customHeight="1">
      <c r="A239" s="9" t="s">
        <v>370</v>
      </c>
      <c r="B239" s="58">
        <f t="shared" ref="B239:E239" si="49">(B236-B238)</f>
        <v>5522.114444</v>
      </c>
      <c r="C239" s="58">
        <f t="shared" si="49"/>
        <v>5319.012222</v>
      </c>
      <c r="D239" s="58">
        <f t="shared" si="49"/>
        <v>5062.114444</v>
      </c>
      <c r="E239" s="58">
        <f t="shared" si="49"/>
        <v>-19934.56528</v>
      </c>
      <c r="F239" s="13"/>
      <c r="I239" s="14"/>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row>
    <row r="240" ht="12.75" customHeight="1">
      <c r="A240" s="9" t="s">
        <v>372</v>
      </c>
      <c r="B240" s="58">
        <f t="shared" ref="B240:E240" si="50">(B239-B233)</f>
        <v>-29218.88556</v>
      </c>
      <c r="C240" s="58">
        <f t="shared" si="50"/>
        <v>-3528.987778</v>
      </c>
      <c r="D240" s="58">
        <f t="shared" si="50"/>
        <v>-13275.88556</v>
      </c>
      <c r="E240" s="58">
        <f t="shared" si="50"/>
        <v>-33649.56528</v>
      </c>
      <c r="F240" s="22"/>
      <c r="G240" s="23"/>
      <c r="H240" s="23"/>
      <c r="I240" s="24"/>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row>
    <row r="243" ht="12.75" customHeight="1">
      <c r="A243" s="26" t="s">
        <v>384</v>
      </c>
      <c r="B243" s="17"/>
      <c r="C243" s="17"/>
      <c r="D243" s="17"/>
      <c r="E243" s="17"/>
      <c r="F243" s="17"/>
      <c r="G243" s="17"/>
      <c r="H243" s="17"/>
      <c r="I243" s="18"/>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row>
    <row r="244" ht="12.75" customHeight="1">
      <c r="A244" s="9"/>
      <c r="B244" s="9" t="s">
        <v>1</v>
      </c>
      <c r="C244" s="9" t="s">
        <v>2</v>
      </c>
      <c r="D244" s="9" t="s">
        <v>3</v>
      </c>
      <c r="E244" s="9" t="s">
        <v>347</v>
      </c>
      <c r="F244" s="9" t="s">
        <v>348</v>
      </c>
      <c r="G244" s="9" t="s">
        <v>340</v>
      </c>
      <c r="H244" s="9" t="s">
        <v>349</v>
      </c>
      <c r="I244" s="9" t="s">
        <v>350</v>
      </c>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row>
    <row r="245" ht="12.75" customHeight="1">
      <c r="A245" s="9" t="s">
        <v>354</v>
      </c>
      <c r="B245" s="6">
        <v>124.0</v>
      </c>
      <c r="C245" s="6">
        <v>188.0</v>
      </c>
      <c r="D245" s="6">
        <v>124.0</v>
      </c>
      <c r="E245" s="6">
        <v>3005.0</v>
      </c>
      <c r="F245" s="6">
        <v>3375.0</v>
      </c>
      <c r="G245" s="154">
        <f>VLOOKUP(A243,$AR$9:$AS$113,2,FALSE)</f>
        <v>582</v>
      </c>
      <c r="H245" s="9">
        <f>(F245-(G245+E245))</f>
        <v>-212</v>
      </c>
      <c r="I245" s="9">
        <f>(F245-G245)</f>
        <v>2793</v>
      </c>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row>
    <row r="246" ht="12.75" customHeight="1">
      <c r="A246" s="9" t="s">
        <v>0</v>
      </c>
      <c r="B246" s="156">
        <f>VLOOKUP(A243,$AE$9:$AJ$69,2,FALSE)</f>
        <v>19850</v>
      </c>
      <c r="C246" s="156">
        <f>VLOOKUP(A243,$AE$9:$AJ$69,3,FALSE)</f>
        <v>18200</v>
      </c>
      <c r="D246" s="156">
        <f>VLOOKUP(A243,$AE$9:$AJ$69,4,FALSE)</f>
        <v>13982</v>
      </c>
      <c r="E246" s="156">
        <f>VLOOKUP(A243,$AE$9:$AJ$69,5,FALSE)</f>
        <v>10175</v>
      </c>
      <c r="F246" s="157"/>
      <c r="G246" s="4"/>
      <c r="H246" s="4"/>
      <c r="I246" s="5"/>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row>
    <row r="247" ht="12.75" customHeight="1">
      <c r="A247" s="9"/>
      <c r="B247" s="157"/>
      <c r="C247" s="4"/>
      <c r="D247" s="4"/>
      <c r="E247" s="159"/>
      <c r="F247" s="13"/>
      <c r="I247" s="14"/>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row>
    <row r="248" ht="12.75" customHeight="1">
      <c r="A248" s="9" t="s">
        <v>359</v>
      </c>
      <c r="B248" s="22"/>
      <c r="C248" s="23"/>
      <c r="D248" s="23"/>
      <c r="E248" s="160"/>
      <c r="F248" s="13"/>
      <c r="I248" s="14"/>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row>
    <row r="249" ht="12.75" customHeight="1">
      <c r="A249" s="161" t="s">
        <v>322</v>
      </c>
      <c r="B249" s="9">
        <f>VLOOKUP(A249,$M$5:$R$6,2,FALSE)</f>
        <v>6400</v>
      </c>
      <c r="C249" s="9">
        <f>VLOOKUP(A249,$M$5:$R$6,3,FALSE)</f>
        <v>6650</v>
      </c>
      <c r="D249" s="9">
        <f>VLOOKUP(A249,$M$5:$R$6,4,FALSE)</f>
        <v>5940</v>
      </c>
      <c r="E249" s="9">
        <f>VLOOKUP(A249,$M$5:$R$6,5,FALSE)</f>
        <v>1340</v>
      </c>
      <c r="F249" s="13"/>
      <c r="I249" s="14"/>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row>
    <row r="250" ht="12.75" customHeight="1">
      <c r="A250" s="9" t="s">
        <v>364</v>
      </c>
      <c r="B250" s="30">
        <f>VLOOKUP(A243,$AL$9:$AN$69,3,FALSE)</f>
        <v>0.4217708333</v>
      </c>
      <c r="C250" s="16"/>
      <c r="D250" s="17"/>
      <c r="E250" s="162"/>
      <c r="F250" s="13"/>
      <c r="I250" s="14"/>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row>
    <row r="251" ht="12.75" customHeight="1">
      <c r="A251" s="9" t="s">
        <v>366</v>
      </c>
      <c r="B251" s="58">
        <f>(B250*B245*24)</f>
        <v>1255.19</v>
      </c>
      <c r="C251" s="58">
        <f>(B250*C245*24)</f>
        <v>1903.03</v>
      </c>
      <c r="D251" s="58">
        <f>(B250*D245*24)</f>
        <v>1255.19</v>
      </c>
      <c r="E251" s="58">
        <f>(B250*E245*24)</f>
        <v>30418.1125</v>
      </c>
      <c r="F251" s="13"/>
      <c r="I251" s="14"/>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row>
    <row r="252" ht="12.75" customHeight="1">
      <c r="A252" s="9" t="s">
        <v>370</v>
      </c>
      <c r="B252" s="58">
        <f t="shared" ref="B252:E252" si="51">(B249-B251)</f>
        <v>5144.81</v>
      </c>
      <c r="C252" s="58">
        <f t="shared" si="51"/>
        <v>4746.97</v>
      </c>
      <c r="D252" s="58">
        <f t="shared" si="51"/>
        <v>4684.81</v>
      </c>
      <c r="E252" s="58">
        <f t="shared" si="51"/>
        <v>-29078.1125</v>
      </c>
      <c r="F252" s="13"/>
      <c r="I252" s="14"/>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row>
    <row r="253" ht="12.75" customHeight="1">
      <c r="A253" s="9" t="s">
        <v>372</v>
      </c>
      <c r="B253" s="58">
        <f t="shared" ref="B253:E253" si="52">(B252-B246)</f>
        <v>-14705.19</v>
      </c>
      <c r="C253" s="58">
        <f t="shared" si="52"/>
        <v>-13453.03</v>
      </c>
      <c r="D253" s="58">
        <f t="shared" si="52"/>
        <v>-9297.19</v>
      </c>
      <c r="E253" s="58">
        <f t="shared" si="52"/>
        <v>-39253.1125</v>
      </c>
      <c r="F253" s="22"/>
      <c r="G253" s="23"/>
      <c r="H253" s="23"/>
      <c r="I253" s="24"/>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row>
    <row r="256" ht="12.75" customHeight="1">
      <c r="A256" s="26" t="s">
        <v>386</v>
      </c>
      <c r="B256" s="17"/>
      <c r="C256" s="17"/>
      <c r="D256" s="17"/>
      <c r="E256" s="17"/>
      <c r="F256" s="17"/>
      <c r="G256" s="17"/>
      <c r="H256" s="17"/>
      <c r="I256" s="18"/>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row>
    <row r="257" ht="12.75" customHeight="1">
      <c r="A257" s="9"/>
      <c r="B257" s="9" t="s">
        <v>1</v>
      </c>
      <c r="C257" s="9" t="s">
        <v>2</v>
      </c>
      <c r="D257" s="9" t="s">
        <v>3</v>
      </c>
      <c r="E257" s="9" t="s">
        <v>347</v>
      </c>
      <c r="F257" s="9" t="s">
        <v>348</v>
      </c>
      <c r="G257" s="9" t="s">
        <v>340</v>
      </c>
      <c r="H257" s="9" t="s">
        <v>349</v>
      </c>
      <c r="I257" s="9" t="s">
        <v>350</v>
      </c>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row>
    <row r="258" ht="12.75" customHeight="1">
      <c r="A258" s="9" t="s">
        <v>354</v>
      </c>
      <c r="B258" s="6">
        <v>124.0</v>
      </c>
      <c r="C258" s="6">
        <v>188.0</v>
      </c>
      <c r="D258" s="6">
        <v>124.0</v>
      </c>
      <c r="E258" s="6">
        <v>3005.0</v>
      </c>
      <c r="F258" s="6">
        <v>3375.0</v>
      </c>
      <c r="G258" s="154">
        <f>VLOOKUP(A256,$AR$9:$AS$113,2,FALSE)</f>
        <v>231</v>
      </c>
      <c r="H258" s="9">
        <f>(F258-(G258+E258))</f>
        <v>139</v>
      </c>
      <c r="I258" s="9">
        <f>(F258-G258)</f>
        <v>3144</v>
      </c>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row>
    <row r="259" ht="12.75" customHeight="1">
      <c r="A259" s="9" t="s">
        <v>0</v>
      </c>
      <c r="B259" s="156">
        <f>VLOOKUP(A256,$AE$9:$AJ$69,2,FALSE)</f>
        <v>7529</v>
      </c>
      <c r="C259" s="156">
        <f>VLOOKUP(A256,$AE$9:$AJ$69,3,FALSE)</f>
        <v>10067</v>
      </c>
      <c r="D259" s="156">
        <f>VLOOKUP(A256,$AE$9:$AJ$69,4,FALSE)</f>
        <v>11151</v>
      </c>
      <c r="E259" s="156">
        <f>VLOOKUP(A256,$AE$9:$AJ$69,5,FALSE)</f>
        <v>5443</v>
      </c>
      <c r="F259" s="157"/>
      <c r="G259" s="4"/>
      <c r="H259" s="4"/>
      <c r="I259" s="5"/>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row>
    <row r="260" ht="12.75" customHeight="1">
      <c r="A260" s="9"/>
      <c r="B260" s="157"/>
      <c r="C260" s="4"/>
      <c r="D260" s="4"/>
      <c r="E260" s="159"/>
      <c r="F260" s="13"/>
      <c r="I260" s="14"/>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row>
    <row r="261" ht="12.75" customHeight="1">
      <c r="A261" s="9" t="s">
        <v>359</v>
      </c>
      <c r="B261" s="22"/>
      <c r="C261" s="23"/>
      <c r="D261" s="23"/>
      <c r="E261" s="160"/>
      <c r="F261" s="13"/>
      <c r="I261" s="14"/>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row>
    <row r="262" ht="12.75" customHeight="1">
      <c r="A262" s="161" t="s">
        <v>322</v>
      </c>
      <c r="B262" s="9">
        <f>VLOOKUP(A262,$M$5:$R$6,2,FALSE)</f>
        <v>6400</v>
      </c>
      <c r="C262" s="9">
        <f>VLOOKUP(A262,$M$5:$R$6,3,FALSE)</f>
        <v>6650</v>
      </c>
      <c r="D262" s="9">
        <f>VLOOKUP(A262,$M$5:$R$6,4,FALSE)</f>
        <v>5940</v>
      </c>
      <c r="E262" s="9">
        <f>VLOOKUP(A262,$M$5:$R$6,5,FALSE)</f>
        <v>1340</v>
      </c>
      <c r="F262" s="13"/>
      <c r="I262" s="14"/>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row>
    <row r="263" ht="12.75" customHeight="1">
      <c r="A263" s="9" t="s">
        <v>364</v>
      </c>
      <c r="B263" s="30">
        <f>VLOOKUP(A256,$AL$9:$AN$69,3,FALSE)</f>
        <v>0.7503819444</v>
      </c>
      <c r="C263" s="16"/>
      <c r="D263" s="17"/>
      <c r="E263" s="162"/>
      <c r="F263" s="13"/>
      <c r="I263" s="14"/>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row>
    <row r="264" ht="12.75" customHeight="1">
      <c r="A264" s="9" t="s">
        <v>366</v>
      </c>
      <c r="B264" s="58">
        <f>(B263*B258*24)</f>
        <v>2233.136667</v>
      </c>
      <c r="C264" s="58">
        <f>(B263*C258*24)</f>
        <v>3385.723333</v>
      </c>
      <c r="D264" s="58">
        <f>(B263*D258*24)</f>
        <v>2233.136667</v>
      </c>
      <c r="E264" s="58">
        <f>(B263*E258*24)</f>
        <v>54117.54583</v>
      </c>
      <c r="F264" s="13"/>
      <c r="I264" s="14"/>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row>
    <row r="265" ht="12.75" customHeight="1">
      <c r="A265" s="9" t="s">
        <v>370</v>
      </c>
      <c r="B265" s="58">
        <f t="shared" ref="B265:E265" si="53">(B262-B264)</f>
        <v>4166.863333</v>
      </c>
      <c r="C265" s="58">
        <f t="shared" si="53"/>
        <v>3264.276667</v>
      </c>
      <c r="D265" s="58">
        <f t="shared" si="53"/>
        <v>3706.863333</v>
      </c>
      <c r="E265" s="58">
        <f t="shared" si="53"/>
        <v>-52777.54583</v>
      </c>
      <c r="F265" s="13"/>
      <c r="I265" s="14"/>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row>
    <row r="266" ht="12.75" customHeight="1">
      <c r="A266" s="9" t="s">
        <v>372</v>
      </c>
      <c r="B266" s="58">
        <f t="shared" ref="B266:E266" si="54">(B265-B259)</f>
        <v>-3362.136667</v>
      </c>
      <c r="C266" s="58">
        <f t="shared" si="54"/>
        <v>-6802.723333</v>
      </c>
      <c r="D266" s="58">
        <f t="shared" si="54"/>
        <v>-7444.136667</v>
      </c>
      <c r="E266" s="58">
        <f t="shared" si="54"/>
        <v>-58220.54583</v>
      </c>
      <c r="F266" s="22"/>
      <c r="G266" s="23"/>
      <c r="H266" s="23"/>
      <c r="I266" s="24"/>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row>
    <row r="269" ht="12.75" customHeight="1">
      <c r="A269" s="26" t="s">
        <v>388</v>
      </c>
      <c r="B269" s="17"/>
      <c r="C269" s="17"/>
      <c r="D269" s="17"/>
      <c r="E269" s="17"/>
      <c r="F269" s="17"/>
      <c r="G269" s="17"/>
      <c r="H269" s="17"/>
      <c r="I269" s="18"/>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row>
    <row r="270" ht="12.75" customHeight="1">
      <c r="A270" s="9"/>
      <c r="B270" s="9" t="s">
        <v>1</v>
      </c>
      <c r="C270" s="9" t="s">
        <v>2</v>
      </c>
      <c r="D270" s="9" t="s">
        <v>3</v>
      </c>
      <c r="E270" s="9" t="s">
        <v>347</v>
      </c>
      <c r="F270" s="9" t="s">
        <v>348</v>
      </c>
      <c r="G270" s="9" t="s">
        <v>340</v>
      </c>
      <c r="H270" s="9" t="s">
        <v>349</v>
      </c>
      <c r="I270" s="9" t="s">
        <v>350</v>
      </c>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row>
    <row r="271" ht="12.75" customHeight="1">
      <c r="A271" s="9" t="s">
        <v>354</v>
      </c>
      <c r="B271" s="6">
        <v>124.0</v>
      </c>
      <c r="C271" s="6">
        <v>188.0</v>
      </c>
      <c r="D271" s="6">
        <v>124.0</v>
      </c>
      <c r="E271" s="6">
        <v>3005.0</v>
      </c>
      <c r="F271" s="6">
        <v>3375.0</v>
      </c>
      <c r="G271" s="154">
        <f>VLOOKUP(A269,$AR$9:$AS$113,2,FALSE)</f>
        <v>86</v>
      </c>
      <c r="H271" s="9">
        <f>(F271-(G271+E271))</f>
        <v>284</v>
      </c>
      <c r="I271" s="9">
        <f>(F271-G271)</f>
        <v>3289</v>
      </c>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row>
    <row r="272" ht="12.75" customHeight="1">
      <c r="A272" s="9" t="s">
        <v>0</v>
      </c>
      <c r="B272" s="156">
        <f>VLOOKUP(A269,$AE$9:$AJ$69,2,FALSE)</f>
        <v>1963</v>
      </c>
      <c r="C272" s="156">
        <f>VLOOKUP(A269,$AE$9:$AJ$69,3,FALSE)</f>
        <v>2678</v>
      </c>
      <c r="D272" s="156">
        <f>VLOOKUP(A269,$AE$9:$AJ$69,4,FALSE)</f>
        <v>3798</v>
      </c>
      <c r="E272" s="156">
        <f>VLOOKUP(A269,$AE$9:$AJ$69,5,FALSE)</f>
        <v>5359</v>
      </c>
      <c r="F272" s="157"/>
      <c r="G272" s="4"/>
      <c r="H272" s="4"/>
      <c r="I272" s="5"/>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row>
    <row r="273" ht="12.75" customHeight="1">
      <c r="A273" s="9"/>
      <c r="B273" s="157"/>
      <c r="C273" s="4"/>
      <c r="D273" s="4"/>
      <c r="E273" s="159"/>
      <c r="F273" s="13"/>
      <c r="I273" s="14"/>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row>
    <row r="274" ht="12.75" customHeight="1">
      <c r="A274" s="9" t="s">
        <v>359</v>
      </c>
      <c r="B274" s="22"/>
      <c r="C274" s="23"/>
      <c r="D274" s="23"/>
      <c r="E274" s="160"/>
      <c r="F274" s="13"/>
      <c r="I274" s="14"/>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row>
    <row r="275" ht="12.75" customHeight="1">
      <c r="A275" s="161" t="s">
        <v>322</v>
      </c>
      <c r="B275" s="9">
        <f>VLOOKUP(A275,$M$5:$R$6,2,FALSE)</f>
        <v>6400</v>
      </c>
      <c r="C275" s="9">
        <f>VLOOKUP(A275,$M$5:$R$6,3,FALSE)</f>
        <v>6650</v>
      </c>
      <c r="D275" s="9">
        <f>VLOOKUP(A275,$M$5:$R$6,4,FALSE)</f>
        <v>5940</v>
      </c>
      <c r="E275" s="9">
        <f>VLOOKUP(A275,$M$5:$R$6,5,FALSE)</f>
        <v>1340</v>
      </c>
      <c r="F275" s="13"/>
      <c r="I275" s="14"/>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row>
    <row r="276" ht="12.75" customHeight="1">
      <c r="A276" s="9" t="s">
        <v>364</v>
      </c>
      <c r="B276" s="30">
        <f>VLOOKUP(A269,$AL$9:$AN$69,3,FALSE)</f>
        <v>0.07008101852</v>
      </c>
      <c r="C276" s="16"/>
      <c r="D276" s="17"/>
      <c r="E276" s="162"/>
      <c r="F276" s="13"/>
      <c r="I276" s="14"/>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row>
    <row r="277" ht="12.75" customHeight="1">
      <c r="A277" s="9" t="s">
        <v>366</v>
      </c>
      <c r="B277" s="58">
        <f>(B276*B271*24)</f>
        <v>208.5611111</v>
      </c>
      <c r="C277" s="58">
        <f>(B276*C271*24)</f>
        <v>316.2055556</v>
      </c>
      <c r="D277" s="58">
        <f>(B276*D271*24)</f>
        <v>208.5611111</v>
      </c>
      <c r="E277" s="58">
        <f>(B276*E271*24)</f>
        <v>5054.243056</v>
      </c>
      <c r="F277" s="13"/>
      <c r="I277" s="14"/>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row>
    <row r="278" ht="12.75" customHeight="1">
      <c r="A278" s="9" t="s">
        <v>370</v>
      </c>
      <c r="B278" s="58">
        <f t="shared" ref="B278:E278" si="55">(B275-B277)</f>
        <v>6191.438889</v>
      </c>
      <c r="C278" s="58">
        <f t="shared" si="55"/>
        <v>6333.794444</v>
      </c>
      <c r="D278" s="58">
        <f t="shared" si="55"/>
        <v>5731.438889</v>
      </c>
      <c r="E278" s="58">
        <f t="shared" si="55"/>
        <v>-3714.243056</v>
      </c>
      <c r="F278" s="13"/>
      <c r="I278" s="14"/>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row>
    <row r="279" ht="12.75" customHeight="1">
      <c r="A279" s="9" t="s">
        <v>372</v>
      </c>
      <c r="B279" s="58">
        <f t="shared" ref="B279:E279" si="56">(B278-B272)</f>
        <v>4228.438889</v>
      </c>
      <c r="C279" s="58">
        <f t="shared" si="56"/>
        <v>3655.794444</v>
      </c>
      <c r="D279" s="58">
        <f t="shared" si="56"/>
        <v>1933.438889</v>
      </c>
      <c r="E279" s="58">
        <f t="shared" si="56"/>
        <v>-9073.243056</v>
      </c>
      <c r="F279" s="22"/>
      <c r="G279" s="23"/>
      <c r="H279" s="23"/>
      <c r="I279" s="24"/>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row>
  </sheetData>
  <mergeCells count="127">
    <mergeCell ref="L3:R3"/>
    <mergeCell ref="A9:I9"/>
    <mergeCell ref="AR9:AR11"/>
    <mergeCell ref="AS9:AS11"/>
    <mergeCell ref="F12:I19"/>
    <mergeCell ref="AS12:AS14"/>
    <mergeCell ref="AS15:AS17"/>
    <mergeCell ref="AR12:AR14"/>
    <mergeCell ref="AR15:AR17"/>
    <mergeCell ref="AR18:AR20"/>
    <mergeCell ref="AS18:AS20"/>
    <mergeCell ref="AR21:AR23"/>
    <mergeCell ref="AS21:AS23"/>
    <mergeCell ref="AS24:AS26"/>
    <mergeCell ref="B13:E14"/>
    <mergeCell ref="C16:E16"/>
    <mergeCell ref="A22:I22"/>
    <mergeCell ref="F25:I32"/>
    <mergeCell ref="B26:E27"/>
    <mergeCell ref="C29:E29"/>
    <mergeCell ref="A35:I35"/>
    <mergeCell ref="AR24:AR26"/>
    <mergeCell ref="AR27:AR29"/>
    <mergeCell ref="AR30:AR32"/>
    <mergeCell ref="AR33:AR35"/>
    <mergeCell ref="AR36:AR38"/>
    <mergeCell ref="AR39:AR41"/>
    <mergeCell ref="AR42:AR44"/>
    <mergeCell ref="AS48:AS50"/>
    <mergeCell ref="AS51:AS53"/>
    <mergeCell ref="AS54:AS56"/>
    <mergeCell ref="AS57:AS59"/>
    <mergeCell ref="AS60:AS62"/>
    <mergeCell ref="AS63:AS65"/>
    <mergeCell ref="AS66:AS68"/>
    <mergeCell ref="AS69:AS71"/>
    <mergeCell ref="AS27:AS29"/>
    <mergeCell ref="AS30:AS32"/>
    <mergeCell ref="AS33:AS35"/>
    <mergeCell ref="AS36:AS38"/>
    <mergeCell ref="AS39:AS41"/>
    <mergeCell ref="AS42:AS44"/>
    <mergeCell ref="AS45:AS47"/>
    <mergeCell ref="AR66:AR68"/>
    <mergeCell ref="AR69:AR71"/>
    <mergeCell ref="AR45:AR47"/>
    <mergeCell ref="AR48:AR50"/>
    <mergeCell ref="AR51:AR53"/>
    <mergeCell ref="AR54:AR56"/>
    <mergeCell ref="AR57:AR59"/>
    <mergeCell ref="AR60:AR62"/>
    <mergeCell ref="AR63:AR65"/>
    <mergeCell ref="B156:E157"/>
    <mergeCell ref="C159:E159"/>
    <mergeCell ref="A165:I165"/>
    <mergeCell ref="B169:E170"/>
    <mergeCell ref="C172:E172"/>
    <mergeCell ref="A178:I178"/>
    <mergeCell ref="B182:E183"/>
    <mergeCell ref="C185:E185"/>
    <mergeCell ref="A191:I191"/>
    <mergeCell ref="B195:E196"/>
    <mergeCell ref="C198:E198"/>
    <mergeCell ref="A204:I204"/>
    <mergeCell ref="B208:E209"/>
    <mergeCell ref="C211:E211"/>
    <mergeCell ref="F233:I240"/>
    <mergeCell ref="F246:I253"/>
    <mergeCell ref="F259:I266"/>
    <mergeCell ref="F272:I279"/>
    <mergeCell ref="A256:I256"/>
    <mergeCell ref="B260:E261"/>
    <mergeCell ref="C263:E263"/>
    <mergeCell ref="A269:I269"/>
    <mergeCell ref="B273:E274"/>
    <mergeCell ref="C276:E276"/>
    <mergeCell ref="A217:I217"/>
    <mergeCell ref="B221:E222"/>
    <mergeCell ref="C224:E224"/>
    <mergeCell ref="A230:I230"/>
    <mergeCell ref="B234:E235"/>
    <mergeCell ref="C237:E237"/>
    <mergeCell ref="A243:I243"/>
    <mergeCell ref="F38:I45"/>
    <mergeCell ref="B39:E40"/>
    <mergeCell ref="C42:E42"/>
    <mergeCell ref="A48:I48"/>
    <mergeCell ref="B52:E53"/>
    <mergeCell ref="C55:E55"/>
    <mergeCell ref="A61:I61"/>
    <mergeCell ref="B65:E66"/>
    <mergeCell ref="C68:E68"/>
    <mergeCell ref="A74:I74"/>
    <mergeCell ref="B78:E79"/>
    <mergeCell ref="C81:E81"/>
    <mergeCell ref="A87:I87"/>
    <mergeCell ref="B91:E92"/>
    <mergeCell ref="C94:E94"/>
    <mergeCell ref="A100:I100"/>
    <mergeCell ref="B104:E105"/>
    <mergeCell ref="C107:E107"/>
    <mergeCell ref="A113:I113"/>
    <mergeCell ref="B117:E118"/>
    <mergeCell ref="C120:E120"/>
    <mergeCell ref="F51:I58"/>
    <mergeCell ref="F64:I71"/>
    <mergeCell ref="F77:I84"/>
    <mergeCell ref="F90:I97"/>
    <mergeCell ref="F103:I110"/>
    <mergeCell ref="F116:I123"/>
    <mergeCell ref="F129:I136"/>
    <mergeCell ref="A126:I126"/>
    <mergeCell ref="B130:E131"/>
    <mergeCell ref="C133:E133"/>
    <mergeCell ref="A139:I139"/>
    <mergeCell ref="B143:E144"/>
    <mergeCell ref="C146:E146"/>
    <mergeCell ref="A152:I152"/>
    <mergeCell ref="F142:I149"/>
    <mergeCell ref="F155:I162"/>
    <mergeCell ref="F168:I175"/>
    <mergeCell ref="F181:I188"/>
    <mergeCell ref="F194:I201"/>
    <mergeCell ref="F207:I214"/>
    <mergeCell ref="F220:I227"/>
    <mergeCell ref="B247:E248"/>
    <mergeCell ref="C250:E250"/>
  </mergeCells>
  <dataValidations>
    <dataValidation type="list" allowBlank="1" showErrorMessage="1" sqref="A15 A28 A41 A54 A67 A80 A93 A106 A119 A132 A145 A158 A171 A184 A197 A210 A223 A236 A249 A262 A275">
      <formula1>$M$5:$M$6</formula1>
    </dataValidation>
    <dataValidation type="list" allowBlank="1" showErrorMessage="1" sqref="A9 A22 A35 A48 A61 A74 A87 A100 A113 A126 A139 A152 A165 A178 A191 A204 A217 A230 A243 A256 A269">
      <formula1>$AE$9:$AE$69</formula1>
    </dataValidation>
  </dataValidations>
  <hyperlinks>
    <hyperlink r:id="rId1" ref="M9"/>
    <hyperlink r:id="rId2" ref="AE9"/>
    <hyperlink r:id="rId3" ref="AJ9"/>
    <hyperlink r:id="rId4" ref="AL9"/>
    <hyperlink r:id="rId5" ref="AR9"/>
    <hyperlink r:id="rId6" ref="M10"/>
    <hyperlink r:id="rId7" ref="AE10"/>
    <hyperlink r:id="rId8" ref="AJ10"/>
    <hyperlink r:id="rId9" ref="AL10"/>
    <hyperlink r:id="rId10" ref="M11"/>
    <hyperlink r:id="rId11" ref="AE11"/>
    <hyperlink r:id="rId12" ref="AJ11"/>
    <hyperlink r:id="rId13" ref="AL11"/>
    <hyperlink r:id="rId14" ref="M12"/>
    <hyperlink r:id="rId15" ref="AE12"/>
    <hyperlink r:id="rId16" ref="AJ12"/>
    <hyperlink r:id="rId17" ref="AL12"/>
    <hyperlink r:id="rId18" ref="AR12"/>
    <hyperlink r:id="rId19" ref="M13"/>
    <hyperlink r:id="rId20" ref="AE13"/>
    <hyperlink r:id="rId21" ref="AJ13"/>
    <hyperlink r:id="rId22" ref="AL13"/>
    <hyperlink r:id="rId23" ref="M14"/>
    <hyperlink r:id="rId24" ref="AE14"/>
    <hyperlink r:id="rId25" ref="AJ14"/>
    <hyperlink r:id="rId26" ref="AL14"/>
    <hyperlink r:id="rId27" ref="M15"/>
    <hyperlink r:id="rId28" ref="AE15"/>
    <hyperlink r:id="rId29" ref="AJ15"/>
    <hyperlink r:id="rId30" ref="AL15"/>
    <hyperlink r:id="rId31" ref="AR15"/>
    <hyperlink r:id="rId32" ref="M16"/>
    <hyperlink r:id="rId33" ref="AE16"/>
    <hyperlink r:id="rId34" ref="AJ16"/>
    <hyperlink r:id="rId35" ref="AL16"/>
    <hyperlink r:id="rId36" ref="M17"/>
    <hyperlink r:id="rId37" ref="AE17"/>
    <hyperlink r:id="rId38" ref="AJ17"/>
    <hyperlink r:id="rId39" ref="AL17"/>
    <hyperlink r:id="rId40" ref="AN17"/>
    <hyperlink r:id="rId41" ref="M18"/>
    <hyperlink r:id="rId42" ref="AE18"/>
    <hyperlink r:id="rId43" ref="AJ18"/>
    <hyperlink r:id="rId44" ref="AL18"/>
    <hyperlink r:id="rId45" ref="AN18"/>
    <hyperlink r:id="rId46" ref="AR18"/>
    <hyperlink r:id="rId47" ref="M19"/>
    <hyperlink r:id="rId48" ref="AE19"/>
    <hyperlink r:id="rId49" ref="AJ19"/>
    <hyperlink r:id="rId50" ref="AL19"/>
    <hyperlink r:id="rId51" ref="AN19"/>
    <hyperlink r:id="rId52" ref="M20"/>
    <hyperlink r:id="rId53" ref="AE20"/>
    <hyperlink r:id="rId54" ref="AJ20"/>
    <hyperlink r:id="rId55" ref="AL20"/>
    <hyperlink r:id="rId56" ref="AN20"/>
    <hyperlink r:id="rId57" ref="M21"/>
    <hyperlink r:id="rId58" ref="AE21"/>
    <hyperlink r:id="rId59" ref="AJ21"/>
    <hyperlink r:id="rId60" ref="AL21"/>
    <hyperlink r:id="rId61" ref="AR21"/>
    <hyperlink r:id="rId62" ref="M22"/>
    <hyperlink r:id="rId63" ref="AE22"/>
    <hyperlink r:id="rId64" ref="AJ22"/>
    <hyperlink r:id="rId65" ref="AL22"/>
    <hyperlink r:id="rId66" ref="M23"/>
    <hyperlink r:id="rId67" ref="AE23"/>
    <hyperlink r:id="rId68" ref="AJ23"/>
    <hyperlink r:id="rId69" ref="AL23"/>
    <hyperlink r:id="rId70" ref="AN23"/>
    <hyperlink r:id="rId71" ref="M24"/>
    <hyperlink r:id="rId72" ref="AE24"/>
    <hyperlink r:id="rId73" ref="AJ24"/>
    <hyperlink r:id="rId74" ref="AL24"/>
    <hyperlink r:id="rId75" ref="AR24"/>
    <hyperlink r:id="rId76" ref="M25"/>
    <hyperlink r:id="rId77" ref="AE25"/>
    <hyperlink r:id="rId78" ref="AJ25"/>
    <hyperlink r:id="rId79" ref="AL25"/>
    <hyperlink r:id="rId80" ref="M26"/>
    <hyperlink r:id="rId81" ref="AE26"/>
    <hyperlink r:id="rId82" ref="AJ26"/>
    <hyperlink r:id="rId83" ref="AL26"/>
    <hyperlink r:id="rId84" ref="AE27"/>
    <hyperlink r:id="rId85" ref="AJ27"/>
    <hyperlink r:id="rId86" ref="AL27"/>
    <hyperlink r:id="rId87" ref="AR27"/>
    <hyperlink r:id="rId88" ref="AE28"/>
    <hyperlink r:id="rId89" ref="AJ28"/>
    <hyperlink r:id="rId90" ref="AL28"/>
    <hyperlink r:id="rId91" ref="AE29"/>
    <hyperlink r:id="rId92" ref="AJ29"/>
    <hyperlink r:id="rId93" ref="AL29"/>
    <hyperlink r:id="rId94" ref="AR30"/>
    <hyperlink r:id="rId95" ref="AR33"/>
    <hyperlink r:id="rId96" ref="AR36"/>
    <hyperlink r:id="rId97" ref="AR39"/>
    <hyperlink r:id="rId98" ref="AR42"/>
    <hyperlink r:id="rId99" ref="AR45"/>
    <hyperlink r:id="rId100" ref="AR48"/>
    <hyperlink r:id="rId101" ref="AR51"/>
    <hyperlink r:id="rId102" ref="AR54"/>
    <hyperlink r:id="rId103" ref="AR57"/>
    <hyperlink r:id="rId104" ref="AR60"/>
    <hyperlink r:id="rId105" ref="AR63"/>
    <hyperlink r:id="rId106" ref="AR66"/>
    <hyperlink r:id="rId107" ref="AR69"/>
  </hyperlinks>
  <printOptions/>
  <pageMargins bottom="1.0" footer="0.0" header="0.0" left="0.75" right="0.75" top="1.0"/>
  <pageSetup orientation="portrait"/>
  <drawing r:id="rId10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0.57"/>
    <col customWidth="1" min="2" max="34" width="5.0"/>
  </cols>
  <sheetData>
    <row r="1" ht="72.0" customHeight="1">
      <c r="A1" s="173"/>
      <c r="B1" s="174" t="s">
        <v>266</v>
      </c>
      <c r="C1" s="175" t="s">
        <v>406</v>
      </c>
      <c r="D1" s="174" t="s">
        <v>407</v>
      </c>
      <c r="E1" s="174" t="s">
        <v>408</v>
      </c>
      <c r="F1" s="174" t="s">
        <v>409</v>
      </c>
      <c r="G1" s="174" t="s">
        <v>410</v>
      </c>
      <c r="H1" s="174" t="s">
        <v>411</v>
      </c>
      <c r="I1" s="174" t="s">
        <v>412</v>
      </c>
      <c r="J1" s="175" t="s">
        <v>413</v>
      </c>
      <c r="K1" s="174" t="s">
        <v>414</v>
      </c>
      <c r="L1" s="174" t="s">
        <v>415</v>
      </c>
      <c r="M1" s="174" t="s">
        <v>416</v>
      </c>
      <c r="N1" s="175" t="s">
        <v>417</v>
      </c>
      <c r="O1" s="174" t="s">
        <v>418</v>
      </c>
      <c r="P1" s="174" t="s">
        <v>419</v>
      </c>
      <c r="Q1" s="175" t="s">
        <v>420</v>
      </c>
      <c r="R1" s="174" t="s">
        <v>421</v>
      </c>
      <c r="S1" s="174" t="s">
        <v>422</v>
      </c>
      <c r="T1" s="174" t="s">
        <v>423</v>
      </c>
      <c r="U1" s="174" t="s">
        <v>424</v>
      </c>
      <c r="V1" s="175" t="s">
        <v>425</v>
      </c>
      <c r="W1" s="174" t="s">
        <v>426</v>
      </c>
      <c r="X1" s="175" t="s">
        <v>427</v>
      </c>
      <c r="Y1" s="175" t="s">
        <v>428</v>
      </c>
      <c r="Z1" s="174" t="s">
        <v>429</v>
      </c>
      <c r="AA1" s="175" t="s">
        <v>430</v>
      </c>
      <c r="AB1" s="174" t="s">
        <v>431</v>
      </c>
      <c r="AC1" s="174" t="s">
        <v>432</v>
      </c>
      <c r="AD1" s="174" t="s">
        <v>433</v>
      </c>
      <c r="AE1" s="174" t="s">
        <v>434</v>
      </c>
      <c r="AF1" s="175" t="s">
        <v>435</v>
      </c>
      <c r="AG1" s="175"/>
      <c r="AH1" s="175" t="s">
        <v>436</v>
      </c>
    </row>
    <row r="2" ht="12.75" customHeight="1">
      <c r="A2" s="9" t="s">
        <v>437</v>
      </c>
      <c r="B2" s="33">
        <v>15.0</v>
      </c>
      <c r="C2" s="33">
        <v>15.0</v>
      </c>
      <c r="D2" s="33">
        <v>9.0</v>
      </c>
      <c r="E2" s="33">
        <v>9.0</v>
      </c>
      <c r="F2" s="109"/>
      <c r="G2" s="109"/>
      <c r="H2" s="109"/>
      <c r="I2" s="109"/>
      <c r="J2" s="176">
        <v>7.0</v>
      </c>
      <c r="K2" s="109"/>
      <c r="L2" s="109"/>
      <c r="M2" s="33">
        <v>9.0</v>
      </c>
      <c r="N2" s="109"/>
      <c r="O2" s="109"/>
      <c r="P2" s="109"/>
      <c r="Q2" s="33">
        <v>15.0</v>
      </c>
      <c r="R2" s="33">
        <v>15.0</v>
      </c>
      <c r="S2" s="33">
        <v>15.0</v>
      </c>
      <c r="T2" s="109"/>
      <c r="U2" s="109"/>
      <c r="V2" s="33">
        <v>15.0</v>
      </c>
      <c r="W2" s="33">
        <v>9.0</v>
      </c>
      <c r="X2" s="33">
        <v>15.0</v>
      </c>
      <c r="Y2" s="176">
        <v>7.0</v>
      </c>
      <c r="Z2" s="109"/>
      <c r="AA2" s="33">
        <v>15.0</v>
      </c>
      <c r="AB2" s="33">
        <v>9.0</v>
      </c>
      <c r="AC2" s="33">
        <v>9.0</v>
      </c>
      <c r="AD2" s="109"/>
      <c r="AE2" s="109"/>
      <c r="AF2" s="109"/>
      <c r="AG2" s="109"/>
      <c r="AH2" s="109"/>
    </row>
    <row r="3" ht="12.75" customHeight="1">
      <c r="A3" s="177" t="s">
        <v>438</v>
      </c>
      <c r="B3" s="168"/>
      <c r="C3" s="168"/>
      <c r="D3" s="168"/>
      <c r="E3" s="168"/>
      <c r="F3" s="168"/>
      <c r="G3" s="168"/>
      <c r="H3" s="168"/>
      <c r="I3" s="168"/>
      <c r="J3" s="105"/>
      <c r="K3" s="168"/>
      <c r="L3" s="168"/>
      <c r="M3" s="168"/>
      <c r="N3" s="105"/>
      <c r="O3" s="168"/>
      <c r="P3" s="168"/>
      <c r="Q3" s="168"/>
      <c r="R3" s="168"/>
      <c r="S3" s="168"/>
      <c r="T3" s="168"/>
      <c r="U3" s="168"/>
      <c r="V3" s="168"/>
      <c r="W3" s="168"/>
      <c r="X3" s="168"/>
      <c r="Y3" s="105"/>
      <c r="Z3" s="168"/>
      <c r="AA3" s="105"/>
      <c r="AB3" s="168"/>
      <c r="AC3" s="168"/>
      <c r="AD3" s="168"/>
      <c r="AE3" s="168"/>
      <c r="AF3" s="105"/>
      <c r="AG3" s="109"/>
      <c r="AH3" s="105"/>
    </row>
    <row r="4" ht="12.75" customHeight="1">
      <c r="A4" s="177" t="s">
        <v>439</v>
      </c>
      <c r="B4" s="168"/>
      <c r="C4" s="168"/>
      <c r="D4" s="168"/>
      <c r="E4" s="168"/>
      <c r="F4" s="168"/>
      <c r="G4" s="168"/>
      <c r="H4" s="168"/>
      <c r="I4" s="168"/>
      <c r="J4" s="105"/>
      <c r="K4" s="168"/>
      <c r="L4" s="168"/>
      <c r="M4" s="168"/>
      <c r="N4" s="105"/>
      <c r="O4" s="168"/>
      <c r="P4" s="168"/>
      <c r="Q4" s="168"/>
      <c r="R4" s="168"/>
      <c r="S4" s="168"/>
      <c r="T4" s="168"/>
      <c r="U4" s="168"/>
      <c r="V4" s="168"/>
      <c r="W4" s="168"/>
      <c r="X4" s="168"/>
      <c r="Y4" s="105"/>
      <c r="Z4" s="168"/>
      <c r="AA4" s="105"/>
      <c r="AB4" s="168"/>
      <c r="AC4" s="168"/>
      <c r="AD4" s="168"/>
      <c r="AE4" s="168"/>
      <c r="AF4" s="105"/>
      <c r="AG4" s="109"/>
      <c r="AH4" s="105"/>
    </row>
    <row r="5" ht="12.75" customHeight="1">
      <c r="A5" s="177" t="s">
        <v>440</v>
      </c>
      <c r="B5" s="168"/>
      <c r="C5" s="168"/>
      <c r="D5" s="168"/>
      <c r="E5" s="168"/>
      <c r="F5" s="168"/>
      <c r="G5" s="168"/>
      <c r="H5" s="168"/>
      <c r="I5" s="168"/>
      <c r="J5" s="105"/>
      <c r="K5" s="168"/>
      <c r="L5" s="168"/>
      <c r="M5" s="168"/>
      <c r="N5" s="105"/>
      <c r="O5" s="168"/>
      <c r="P5" s="168"/>
      <c r="Q5" s="168"/>
      <c r="R5" s="168"/>
      <c r="S5" s="168"/>
      <c r="T5" s="168"/>
      <c r="U5" s="168"/>
      <c r="V5" s="168"/>
      <c r="W5" s="168"/>
      <c r="X5" s="168"/>
      <c r="Y5" s="105"/>
      <c r="Z5" s="168"/>
      <c r="AA5" s="105"/>
      <c r="AB5" s="168"/>
      <c r="AC5" s="168"/>
      <c r="AD5" s="168"/>
      <c r="AE5" s="168"/>
      <c r="AF5" s="105"/>
      <c r="AG5" s="109"/>
      <c r="AH5" s="105"/>
    </row>
    <row r="6" ht="12.75" customHeight="1">
      <c r="A6" s="177" t="s">
        <v>441</v>
      </c>
      <c r="B6" s="168"/>
      <c r="C6" s="105">
        <v>15.0</v>
      </c>
      <c r="D6" s="168"/>
      <c r="E6" s="168"/>
      <c r="F6" s="168"/>
      <c r="G6" s="168"/>
      <c r="H6" s="168"/>
      <c r="I6" s="168"/>
      <c r="J6" s="105"/>
      <c r="K6" s="168"/>
      <c r="L6" s="168"/>
      <c r="M6" s="168"/>
      <c r="N6" s="105"/>
      <c r="O6" s="168"/>
      <c r="P6" s="168"/>
      <c r="Q6" s="168"/>
      <c r="R6" s="168"/>
      <c r="S6" s="168"/>
      <c r="T6" s="168"/>
      <c r="U6" s="168"/>
      <c r="V6" s="168"/>
      <c r="W6" s="168"/>
      <c r="X6" s="168"/>
      <c r="Y6" s="105"/>
      <c r="Z6" s="168"/>
      <c r="AA6" s="105"/>
      <c r="AB6" s="168"/>
      <c r="AC6" s="168"/>
      <c r="AD6" s="168"/>
      <c r="AE6" s="168"/>
      <c r="AF6" s="105"/>
      <c r="AG6" s="109"/>
      <c r="AH6" s="105"/>
    </row>
    <row r="7" ht="12.75" customHeight="1">
      <c r="A7" s="177" t="s">
        <v>442</v>
      </c>
      <c r="B7" s="178"/>
      <c r="C7" s="178"/>
      <c r="D7" s="168">
        <v>5.0</v>
      </c>
      <c r="E7" s="168">
        <v>5.0</v>
      </c>
      <c r="F7" s="168">
        <v>5.0</v>
      </c>
      <c r="G7" s="168">
        <v>5.0</v>
      </c>
      <c r="H7" s="168">
        <v>5.0</v>
      </c>
      <c r="I7" s="168">
        <v>5.0</v>
      </c>
      <c r="J7" s="105"/>
      <c r="K7" s="168">
        <v>5.0</v>
      </c>
      <c r="L7" s="168">
        <v>5.0</v>
      </c>
      <c r="M7" s="168">
        <v>5.0</v>
      </c>
      <c r="N7" s="105"/>
      <c r="O7" s="168">
        <v>5.0</v>
      </c>
      <c r="P7" s="168">
        <v>5.0</v>
      </c>
      <c r="Q7" s="179">
        <v>5.0</v>
      </c>
      <c r="R7" s="178"/>
      <c r="S7" s="178"/>
      <c r="T7" s="168">
        <v>5.0</v>
      </c>
      <c r="U7" s="168">
        <v>5.0</v>
      </c>
      <c r="V7" s="178"/>
      <c r="W7" s="168">
        <v>5.0</v>
      </c>
      <c r="X7" s="178"/>
      <c r="Y7" s="105"/>
      <c r="Z7" s="168">
        <v>5.0</v>
      </c>
      <c r="AA7" s="178"/>
      <c r="AB7" s="168">
        <v>5.0</v>
      </c>
      <c r="AC7" s="168">
        <v>5.0</v>
      </c>
      <c r="AD7" s="168">
        <v>5.0</v>
      </c>
      <c r="AE7" s="168">
        <v>5.0</v>
      </c>
      <c r="AF7" s="105"/>
      <c r="AG7" s="109"/>
      <c r="AH7" s="105"/>
    </row>
    <row r="8" ht="12.75" customHeight="1">
      <c r="A8" s="177" t="s">
        <v>443</v>
      </c>
      <c r="B8" s="178"/>
      <c r="C8" s="178"/>
      <c r="D8" s="168">
        <v>5.0</v>
      </c>
      <c r="E8" s="168">
        <v>5.0</v>
      </c>
      <c r="F8" s="168">
        <v>5.0</v>
      </c>
      <c r="G8" s="168">
        <v>5.0</v>
      </c>
      <c r="H8" s="168">
        <v>5.0</v>
      </c>
      <c r="I8" s="168">
        <v>5.0</v>
      </c>
      <c r="J8" s="105"/>
      <c r="K8" s="168">
        <v>5.0</v>
      </c>
      <c r="L8" s="168">
        <v>5.0</v>
      </c>
      <c r="M8" s="168">
        <v>5.0</v>
      </c>
      <c r="N8" s="105"/>
      <c r="O8" s="168">
        <v>5.0</v>
      </c>
      <c r="P8" s="168">
        <v>5.0</v>
      </c>
      <c r="Q8" s="179">
        <v>5.0</v>
      </c>
      <c r="R8" s="178"/>
      <c r="S8" s="178"/>
      <c r="T8" s="168">
        <v>5.0</v>
      </c>
      <c r="U8" s="168">
        <v>5.0</v>
      </c>
      <c r="V8" s="178"/>
      <c r="W8" s="168">
        <v>5.0</v>
      </c>
      <c r="X8" s="178"/>
      <c r="Y8" s="105"/>
      <c r="Z8" s="168">
        <v>5.0</v>
      </c>
      <c r="AA8" s="178"/>
      <c r="AB8" s="168">
        <v>5.0</v>
      </c>
      <c r="AC8" s="168">
        <v>5.0</v>
      </c>
      <c r="AD8" s="168">
        <v>5.0</v>
      </c>
      <c r="AE8" s="168">
        <v>5.0</v>
      </c>
      <c r="AF8" s="105"/>
      <c r="AG8" s="109"/>
      <c r="AH8" s="105"/>
    </row>
    <row r="9" ht="12.75" customHeight="1">
      <c r="A9" s="177" t="s">
        <v>444</v>
      </c>
      <c r="B9" s="178"/>
      <c r="C9" s="178"/>
      <c r="D9" s="168">
        <v>5.0</v>
      </c>
      <c r="E9" s="168">
        <v>5.0</v>
      </c>
      <c r="F9" s="168">
        <v>5.0</v>
      </c>
      <c r="G9" s="168">
        <v>5.0</v>
      </c>
      <c r="H9" s="168">
        <v>5.0</v>
      </c>
      <c r="I9" s="168">
        <v>5.0</v>
      </c>
      <c r="J9" s="180"/>
      <c r="K9" s="168">
        <v>5.0</v>
      </c>
      <c r="L9" s="168">
        <v>5.0</v>
      </c>
      <c r="M9" s="168">
        <v>5.0</v>
      </c>
      <c r="N9" s="180"/>
      <c r="O9" s="168">
        <v>5.0</v>
      </c>
      <c r="P9" s="168">
        <v>5.0</v>
      </c>
      <c r="Q9" s="179">
        <v>5.0</v>
      </c>
      <c r="R9" s="178"/>
      <c r="S9" s="178"/>
      <c r="T9" s="168">
        <v>5.0</v>
      </c>
      <c r="U9" s="168">
        <v>5.0</v>
      </c>
      <c r="V9" s="178"/>
      <c r="W9" s="168">
        <v>5.0</v>
      </c>
      <c r="X9" s="178"/>
      <c r="Y9" s="180"/>
      <c r="Z9" s="168">
        <v>5.0</v>
      </c>
      <c r="AA9" s="178"/>
      <c r="AB9" s="168">
        <v>5.0</v>
      </c>
      <c r="AC9" s="168">
        <v>5.0</v>
      </c>
      <c r="AD9" s="168">
        <v>5.0</v>
      </c>
      <c r="AE9" s="168">
        <v>5.0</v>
      </c>
      <c r="AF9" s="180"/>
      <c r="AG9" s="109"/>
      <c r="AH9" s="180"/>
    </row>
    <row r="10" ht="12.75" customHeight="1">
      <c r="A10" s="177" t="s">
        <v>445</v>
      </c>
      <c r="B10" s="168">
        <v>5.0</v>
      </c>
      <c r="C10" s="168">
        <v>5.0</v>
      </c>
      <c r="D10" s="168">
        <v>5.0</v>
      </c>
      <c r="E10" s="168">
        <v>5.0</v>
      </c>
      <c r="F10" s="168">
        <v>5.0</v>
      </c>
      <c r="G10" s="168">
        <v>5.0</v>
      </c>
      <c r="H10" s="168">
        <v>5.0</v>
      </c>
      <c r="I10" s="168">
        <v>5.0</v>
      </c>
      <c r="J10" s="105">
        <v>1.0</v>
      </c>
      <c r="K10" s="168">
        <v>5.0</v>
      </c>
      <c r="L10" s="168">
        <v>5.0</v>
      </c>
      <c r="M10" s="168">
        <v>5.0</v>
      </c>
      <c r="N10" s="105"/>
      <c r="O10" s="168">
        <v>5.0</v>
      </c>
      <c r="P10" s="168">
        <v>5.0</v>
      </c>
      <c r="Q10" s="168">
        <v>5.0</v>
      </c>
      <c r="R10" s="168">
        <v>5.0</v>
      </c>
      <c r="S10" s="168">
        <v>5.0</v>
      </c>
      <c r="T10" s="168">
        <v>5.0</v>
      </c>
      <c r="U10" s="168">
        <v>5.0</v>
      </c>
      <c r="V10" s="168">
        <v>5.0</v>
      </c>
      <c r="W10" s="168">
        <v>5.0</v>
      </c>
      <c r="X10" s="168">
        <v>5.0</v>
      </c>
      <c r="Y10" s="105"/>
      <c r="Z10" s="168">
        <v>5.0</v>
      </c>
      <c r="AA10" s="105">
        <v>3.0</v>
      </c>
      <c r="AB10" s="168">
        <v>5.0</v>
      </c>
      <c r="AC10" s="168">
        <v>5.0</v>
      </c>
      <c r="AD10" s="168">
        <v>5.0</v>
      </c>
      <c r="AE10" s="168">
        <v>5.0</v>
      </c>
      <c r="AF10" s="105"/>
      <c r="AG10" s="109"/>
      <c r="AH10" s="105"/>
    </row>
    <row r="11" ht="12.75" customHeight="1">
      <c r="A11" s="177" t="s">
        <v>446</v>
      </c>
      <c r="B11" s="168">
        <v>5.0</v>
      </c>
      <c r="C11" s="168">
        <v>5.0</v>
      </c>
      <c r="D11" s="168">
        <v>5.0</v>
      </c>
      <c r="E11" s="168">
        <v>5.0</v>
      </c>
      <c r="F11" s="168">
        <v>5.0</v>
      </c>
      <c r="G11" s="168">
        <v>5.0</v>
      </c>
      <c r="H11" s="168">
        <v>5.0</v>
      </c>
      <c r="I11" s="168">
        <v>5.0</v>
      </c>
      <c r="J11" s="105"/>
      <c r="K11" s="168">
        <v>5.0</v>
      </c>
      <c r="L11" s="168">
        <v>5.0</v>
      </c>
      <c r="M11" s="168">
        <v>5.0</v>
      </c>
      <c r="N11" s="105"/>
      <c r="O11" s="168">
        <v>5.0</v>
      </c>
      <c r="P11" s="168">
        <v>5.0</v>
      </c>
      <c r="Q11" s="168">
        <v>5.0</v>
      </c>
      <c r="R11" s="168">
        <v>5.0</v>
      </c>
      <c r="S11" s="168">
        <v>5.0</v>
      </c>
      <c r="T11" s="168">
        <v>5.0</v>
      </c>
      <c r="U11" s="168">
        <v>5.0</v>
      </c>
      <c r="V11" s="168">
        <v>5.0</v>
      </c>
      <c r="W11" s="168">
        <v>5.0</v>
      </c>
      <c r="X11" s="168">
        <v>5.0</v>
      </c>
      <c r="Y11" s="105"/>
      <c r="Z11" s="168">
        <v>5.0</v>
      </c>
      <c r="AA11" s="105"/>
      <c r="AB11" s="168">
        <v>5.0</v>
      </c>
      <c r="AC11" s="168">
        <v>5.0</v>
      </c>
      <c r="AD11" s="168">
        <v>5.0</v>
      </c>
      <c r="AE11" s="168">
        <v>5.0</v>
      </c>
      <c r="AF11" s="105"/>
      <c r="AG11" s="109"/>
      <c r="AH11" s="105"/>
    </row>
    <row r="12" ht="12.75" customHeight="1">
      <c r="A12" s="177" t="s">
        <v>447</v>
      </c>
      <c r="B12" s="168">
        <v>20.0</v>
      </c>
      <c r="C12" s="168">
        <v>20.0</v>
      </c>
      <c r="D12" s="168">
        <v>20.0</v>
      </c>
      <c r="E12" s="168">
        <v>20.0</v>
      </c>
      <c r="F12" s="168">
        <v>20.0</v>
      </c>
      <c r="G12" s="168">
        <v>20.0</v>
      </c>
      <c r="H12" s="168">
        <v>20.0</v>
      </c>
      <c r="I12" s="168">
        <v>20.0</v>
      </c>
      <c r="J12" s="176">
        <v>11.0</v>
      </c>
      <c r="K12" s="168">
        <v>20.0</v>
      </c>
      <c r="L12" s="168">
        <v>20.0</v>
      </c>
      <c r="M12" s="168">
        <v>20.0</v>
      </c>
      <c r="N12" s="105"/>
      <c r="O12" s="168">
        <v>20.0</v>
      </c>
      <c r="P12" s="168">
        <v>20.0</v>
      </c>
      <c r="Q12" s="176">
        <v>16.0</v>
      </c>
      <c r="R12" s="168">
        <v>20.0</v>
      </c>
      <c r="S12" s="168">
        <v>20.0</v>
      </c>
      <c r="T12" s="168">
        <v>20.0</v>
      </c>
      <c r="U12" s="168">
        <v>20.0</v>
      </c>
      <c r="V12" s="176">
        <v>15.0</v>
      </c>
      <c r="W12" s="168">
        <v>20.0</v>
      </c>
      <c r="X12" s="176">
        <v>16.0</v>
      </c>
      <c r="Y12" s="105"/>
      <c r="Z12" s="168">
        <v>20.0</v>
      </c>
      <c r="AA12" s="176">
        <v>13.0</v>
      </c>
      <c r="AB12" s="168">
        <v>20.0</v>
      </c>
      <c r="AC12" s="168">
        <v>20.0</v>
      </c>
      <c r="AD12" s="168">
        <v>20.0</v>
      </c>
      <c r="AE12" s="168">
        <v>20.0</v>
      </c>
      <c r="AF12" s="176">
        <v>8.0</v>
      </c>
      <c r="AG12" s="109"/>
      <c r="AH12" s="105"/>
    </row>
    <row r="13" ht="12.75" customHeight="1">
      <c r="A13" s="177" t="s">
        <v>448</v>
      </c>
      <c r="B13" s="168">
        <v>20.0</v>
      </c>
      <c r="C13" s="168">
        <v>20.0</v>
      </c>
      <c r="D13" s="168">
        <v>20.0</v>
      </c>
      <c r="E13" s="168">
        <v>20.0</v>
      </c>
      <c r="F13" s="168">
        <v>20.0</v>
      </c>
      <c r="G13" s="168">
        <v>20.0</v>
      </c>
      <c r="H13" s="168">
        <v>20.0</v>
      </c>
      <c r="I13" s="168">
        <v>20.0</v>
      </c>
      <c r="J13" s="176">
        <v>8.0</v>
      </c>
      <c r="K13" s="168">
        <v>20.0</v>
      </c>
      <c r="L13" s="168">
        <v>20.0</v>
      </c>
      <c r="M13" s="168">
        <v>20.0</v>
      </c>
      <c r="N13" s="105"/>
      <c r="O13" s="168">
        <v>20.0</v>
      </c>
      <c r="P13" s="168">
        <v>20.0</v>
      </c>
      <c r="Q13" s="176">
        <v>17.0</v>
      </c>
      <c r="R13" s="168">
        <v>20.0</v>
      </c>
      <c r="S13" s="168">
        <v>20.0</v>
      </c>
      <c r="T13" s="168">
        <v>20.0</v>
      </c>
      <c r="U13" s="168">
        <v>20.0</v>
      </c>
      <c r="V13" s="176">
        <v>15.0</v>
      </c>
      <c r="W13" s="168">
        <v>20.0</v>
      </c>
      <c r="X13" s="168">
        <v>20.0</v>
      </c>
      <c r="Y13" s="105"/>
      <c r="Z13" s="168">
        <v>20.0</v>
      </c>
      <c r="AA13" s="176">
        <v>16.0</v>
      </c>
      <c r="AB13" s="168">
        <v>20.0</v>
      </c>
      <c r="AC13" s="168">
        <v>20.0</v>
      </c>
      <c r="AD13" s="168">
        <v>20.0</v>
      </c>
      <c r="AE13" s="168">
        <v>20.0</v>
      </c>
      <c r="AF13" s="176">
        <v>8.0</v>
      </c>
      <c r="AG13" s="109"/>
      <c r="AH13" s="105"/>
    </row>
    <row r="14" ht="12.75" customHeight="1">
      <c r="A14" s="177" t="s">
        <v>449</v>
      </c>
      <c r="B14" s="178"/>
      <c r="C14" s="179"/>
      <c r="D14" s="109">
        <v>4.0</v>
      </c>
      <c r="E14" s="109">
        <v>3.0</v>
      </c>
      <c r="F14" s="109">
        <v>3.0</v>
      </c>
      <c r="G14" s="109">
        <v>3.0</v>
      </c>
      <c r="H14" s="109"/>
      <c r="I14" s="168">
        <v>20.0</v>
      </c>
      <c r="J14" s="109">
        <v>3.0</v>
      </c>
      <c r="K14" s="109">
        <v>10.0</v>
      </c>
      <c r="L14" s="109">
        <v>2.0</v>
      </c>
      <c r="M14" s="109">
        <v>3.0</v>
      </c>
      <c r="N14" s="105"/>
      <c r="O14" s="109">
        <v>3.0</v>
      </c>
      <c r="P14" s="109">
        <v>5.0</v>
      </c>
      <c r="Q14" s="109">
        <v>3.0</v>
      </c>
      <c r="R14" s="109">
        <v>3.0</v>
      </c>
      <c r="S14" s="109">
        <v>3.0</v>
      </c>
      <c r="T14" s="109">
        <v>10.0</v>
      </c>
      <c r="U14" s="109">
        <v>4.0</v>
      </c>
      <c r="V14" s="109">
        <v>3.0</v>
      </c>
      <c r="W14" s="109">
        <v>3.0</v>
      </c>
      <c r="X14" s="109">
        <v>1.0</v>
      </c>
      <c r="Y14" s="105"/>
      <c r="Z14" s="109">
        <v>9.0</v>
      </c>
      <c r="AA14" s="109">
        <v>3.0</v>
      </c>
      <c r="AB14" s="109">
        <v>3.0</v>
      </c>
      <c r="AC14" s="109">
        <v>3.0</v>
      </c>
      <c r="AD14" s="109">
        <v>3.0</v>
      </c>
      <c r="AE14" s="109">
        <v>3.0</v>
      </c>
      <c r="AF14" s="105"/>
      <c r="AG14" s="109"/>
      <c r="AH14" s="105"/>
    </row>
    <row r="15" ht="12.75" customHeight="1">
      <c r="A15" s="177" t="s">
        <v>450</v>
      </c>
      <c r="B15" s="109"/>
      <c r="C15" s="179"/>
      <c r="D15" s="109"/>
      <c r="E15" s="109"/>
      <c r="F15" s="109"/>
      <c r="G15" s="109"/>
      <c r="H15" s="168">
        <v>20.0</v>
      </c>
      <c r="I15" s="168">
        <v>20.0</v>
      </c>
      <c r="J15" s="109"/>
      <c r="K15" s="109">
        <v>14.0</v>
      </c>
      <c r="L15" s="109"/>
      <c r="M15" s="109"/>
      <c r="N15" s="109"/>
      <c r="O15" s="109"/>
      <c r="P15" s="109">
        <v>4.0</v>
      </c>
      <c r="Q15" s="109">
        <v>2.0</v>
      </c>
      <c r="R15" s="109"/>
      <c r="S15" s="109"/>
      <c r="T15" s="109">
        <v>10.0</v>
      </c>
      <c r="U15" s="109">
        <v>3.0</v>
      </c>
      <c r="V15" s="109"/>
      <c r="W15" s="109"/>
      <c r="X15" s="109"/>
      <c r="Y15" s="109"/>
      <c r="Z15" s="109">
        <v>14.0</v>
      </c>
      <c r="AA15" s="109"/>
      <c r="AB15" s="109"/>
      <c r="AC15" s="109"/>
      <c r="AD15" s="109"/>
      <c r="AE15" s="109"/>
      <c r="AF15" s="109"/>
      <c r="AG15" s="109"/>
      <c r="AH15" s="109"/>
    </row>
    <row r="16" ht="12.75" customHeight="1">
      <c r="A16" s="177" t="s">
        <v>451</v>
      </c>
      <c r="B16" s="168">
        <v>20.0</v>
      </c>
      <c r="C16" s="109"/>
      <c r="D16" s="109"/>
      <c r="E16" s="109"/>
      <c r="F16" s="109"/>
      <c r="G16" s="109"/>
      <c r="H16" s="176">
        <v>15.0</v>
      </c>
      <c r="I16" s="176">
        <v>15.0</v>
      </c>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row>
    <row r="17" ht="12.75" customHeight="1">
      <c r="A17" s="177" t="s">
        <v>452</v>
      </c>
      <c r="B17" s="168">
        <v>20.0</v>
      </c>
      <c r="C17" s="168">
        <v>20.0</v>
      </c>
      <c r="D17" s="168">
        <v>20.0</v>
      </c>
      <c r="E17" s="168">
        <v>20.0</v>
      </c>
      <c r="F17" s="168">
        <v>20.0</v>
      </c>
      <c r="G17" s="168">
        <v>20.0</v>
      </c>
      <c r="H17" s="168">
        <v>20.0</v>
      </c>
      <c r="I17" s="168">
        <v>20.0</v>
      </c>
      <c r="J17" s="168">
        <v>20.0</v>
      </c>
      <c r="K17" s="168">
        <v>20.0</v>
      </c>
      <c r="L17" s="168">
        <v>20.0</v>
      </c>
      <c r="M17" s="168">
        <v>20.0</v>
      </c>
      <c r="N17" s="105"/>
      <c r="O17" s="168">
        <v>20.0</v>
      </c>
      <c r="P17" s="168">
        <v>20.0</v>
      </c>
      <c r="Q17" s="168">
        <v>20.0</v>
      </c>
      <c r="R17" s="168">
        <v>20.0</v>
      </c>
      <c r="S17" s="168">
        <v>20.0</v>
      </c>
      <c r="T17" s="168">
        <v>20.0</v>
      </c>
      <c r="U17" s="168">
        <v>20.0</v>
      </c>
      <c r="V17" s="168">
        <v>20.0</v>
      </c>
      <c r="W17" s="168">
        <v>20.0</v>
      </c>
      <c r="X17" s="168">
        <v>20.0</v>
      </c>
      <c r="Y17" s="105"/>
      <c r="Z17" s="168">
        <v>20.0</v>
      </c>
      <c r="AA17" s="168">
        <v>20.0</v>
      </c>
      <c r="AB17" s="168">
        <v>20.0</v>
      </c>
      <c r="AC17" s="168">
        <v>20.0</v>
      </c>
      <c r="AD17" s="168">
        <v>20.0</v>
      </c>
      <c r="AE17" s="168">
        <v>20.0</v>
      </c>
      <c r="AF17" s="105">
        <v>10.0</v>
      </c>
      <c r="AG17" s="109"/>
      <c r="AH17" s="105"/>
    </row>
    <row r="18" ht="12.75" customHeight="1">
      <c r="A18" s="177" t="s">
        <v>453</v>
      </c>
      <c r="B18" s="168">
        <v>20.0</v>
      </c>
      <c r="C18" s="168">
        <v>20.0</v>
      </c>
      <c r="D18" s="168">
        <v>20.0</v>
      </c>
      <c r="E18" s="168">
        <v>20.0</v>
      </c>
      <c r="F18" s="168">
        <v>20.0</v>
      </c>
      <c r="G18" s="168">
        <v>20.0</v>
      </c>
      <c r="H18" s="168">
        <v>20.0</v>
      </c>
      <c r="I18" s="168">
        <v>20.0</v>
      </c>
      <c r="J18" s="109">
        <v>1.0</v>
      </c>
      <c r="K18" s="168">
        <v>20.0</v>
      </c>
      <c r="L18" s="168">
        <v>20.0</v>
      </c>
      <c r="M18" s="168">
        <v>20.0</v>
      </c>
      <c r="N18" s="109"/>
      <c r="O18" s="168">
        <v>20.0</v>
      </c>
      <c r="P18" s="168">
        <v>20.0</v>
      </c>
      <c r="Q18" s="168">
        <v>1.0</v>
      </c>
      <c r="R18" s="168">
        <v>20.0</v>
      </c>
      <c r="S18" s="168">
        <v>20.0</v>
      </c>
      <c r="T18" s="168">
        <v>20.0</v>
      </c>
      <c r="U18" s="168">
        <v>20.0</v>
      </c>
      <c r="V18" s="176">
        <v>1.0</v>
      </c>
      <c r="W18" s="168">
        <v>20.0</v>
      </c>
      <c r="X18" s="176">
        <v>2.0</v>
      </c>
      <c r="Y18" s="109"/>
      <c r="Z18" s="168">
        <v>20.0</v>
      </c>
      <c r="AA18" s="176">
        <v>1.0</v>
      </c>
      <c r="AB18" s="168">
        <v>20.0</v>
      </c>
      <c r="AC18" s="168">
        <v>20.0</v>
      </c>
      <c r="AD18" s="168">
        <v>20.0</v>
      </c>
      <c r="AE18" s="168">
        <v>20.0</v>
      </c>
      <c r="AF18" s="109"/>
      <c r="AG18" s="109"/>
      <c r="AH18" s="109"/>
    </row>
    <row r="19" ht="12.75" customHeight="1">
      <c r="A19" s="177" t="s">
        <v>454</v>
      </c>
      <c r="B19" s="168">
        <v>20.0</v>
      </c>
      <c r="C19" s="168">
        <v>20.0</v>
      </c>
      <c r="D19" s="168">
        <v>20.0</v>
      </c>
      <c r="E19" s="168">
        <v>20.0</v>
      </c>
      <c r="F19" s="168">
        <v>20.0</v>
      </c>
      <c r="G19" s="168">
        <v>20.0</v>
      </c>
      <c r="H19" s="168">
        <v>20.0</v>
      </c>
      <c r="I19" s="168">
        <v>20.0</v>
      </c>
      <c r="J19" s="105">
        <v>1.0</v>
      </c>
      <c r="K19" s="168">
        <v>20.0</v>
      </c>
      <c r="L19" s="168">
        <v>20.0</v>
      </c>
      <c r="M19" s="168">
        <v>20.0</v>
      </c>
      <c r="N19" s="105"/>
      <c r="O19" s="168">
        <v>20.0</v>
      </c>
      <c r="P19" s="168">
        <v>20.0</v>
      </c>
      <c r="Q19" s="168">
        <v>20.0</v>
      </c>
      <c r="R19" s="168">
        <v>20.0</v>
      </c>
      <c r="S19" s="168">
        <v>20.0</v>
      </c>
      <c r="T19" s="168">
        <v>20.0</v>
      </c>
      <c r="U19" s="168">
        <v>20.0</v>
      </c>
      <c r="V19" s="168">
        <v>20.0</v>
      </c>
      <c r="W19" s="168">
        <v>20.0</v>
      </c>
      <c r="X19" s="168">
        <v>20.0</v>
      </c>
      <c r="Y19" s="105"/>
      <c r="Z19" s="168">
        <v>20.0</v>
      </c>
      <c r="AA19" s="168">
        <v>20.0</v>
      </c>
      <c r="AB19" s="168">
        <v>20.0</v>
      </c>
      <c r="AC19" s="168">
        <v>20.0</v>
      </c>
      <c r="AD19" s="168">
        <v>20.0</v>
      </c>
      <c r="AE19" s="168">
        <v>20.0</v>
      </c>
      <c r="AF19" s="105"/>
      <c r="AG19" s="109"/>
      <c r="AH19" s="105"/>
    </row>
    <row r="20" ht="12.75" customHeight="1">
      <c r="A20" s="177" t="s">
        <v>455</v>
      </c>
      <c r="B20" s="178"/>
      <c r="C20" s="178"/>
      <c r="D20" s="168">
        <v>20.0</v>
      </c>
      <c r="E20" s="168">
        <v>20.0</v>
      </c>
      <c r="F20" s="168">
        <v>20.0</v>
      </c>
      <c r="G20" s="168">
        <v>20.0</v>
      </c>
      <c r="H20" s="178"/>
      <c r="I20" s="168">
        <v>20.0</v>
      </c>
      <c r="J20" s="109">
        <v>1.0</v>
      </c>
      <c r="K20" s="168">
        <v>20.0</v>
      </c>
      <c r="L20" s="168">
        <v>20.0</v>
      </c>
      <c r="M20" s="168">
        <v>20.0</v>
      </c>
      <c r="N20" s="109"/>
      <c r="O20" s="168">
        <v>20.0</v>
      </c>
      <c r="P20" s="168">
        <v>20.0</v>
      </c>
      <c r="Q20" s="176">
        <v>1.0</v>
      </c>
      <c r="R20" s="168">
        <v>20.0</v>
      </c>
      <c r="S20" s="168">
        <v>20.0</v>
      </c>
      <c r="T20" s="168">
        <v>20.0</v>
      </c>
      <c r="U20" s="168">
        <v>20.0</v>
      </c>
      <c r="V20" s="176">
        <v>1.0</v>
      </c>
      <c r="W20" s="168">
        <v>20.0</v>
      </c>
      <c r="X20" s="176">
        <v>1.0</v>
      </c>
      <c r="Y20" s="109"/>
      <c r="Z20" s="168">
        <v>20.0</v>
      </c>
      <c r="AA20" s="176"/>
      <c r="AB20" s="168">
        <v>20.0</v>
      </c>
      <c r="AC20" s="168">
        <v>20.0</v>
      </c>
      <c r="AD20" s="168">
        <v>20.0</v>
      </c>
      <c r="AE20" s="168">
        <v>20.0</v>
      </c>
      <c r="AF20" s="109"/>
      <c r="AG20" s="109"/>
      <c r="AH20" s="109"/>
    </row>
    <row r="21" ht="12.75" customHeight="1">
      <c r="A21" s="177" t="s">
        <v>456</v>
      </c>
      <c r="B21" s="168">
        <v>20.0</v>
      </c>
      <c r="C21" s="179"/>
      <c r="D21" s="109">
        <v>3.0</v>
      </c>
      <c r="E21" s="109">
        <v>3.0</v>
      </c>
      <c r="F21" s="109">
        <v>3.0</v>
      </c>
      <c r="G21" s="109">
        <v>3.0</v>
      </c>
      <c r="H21" s="168">
        <v>20.0</v>
      </c>
      <c r="I21" s="168">
        <v>20.0</v>
      </c>
      <c r="J21" s="109">
        <v>3.0</v>
      </c>
      <c r="K21" s="109">
        <v>15.0</v>
      </c>
      <c r="L21" s="109">
        <v>7.0</v>
      </c>
      <c r="M21" s="109">
        <v>3.0</v>
      </c>
      <c r="N21" s="105"/>
      <c r="O21" s="109">
        <v>3.0</v>
      </c>
      <c r="P21" s="109">
        <v>9.0</v>
      </c>
      <c r="Q21" s="109">
        <v>3.0</v>
      </c>
      <c r="R21" s="109">
        <v>3.0</v>
      </c>
      <c r="S21" s="109">
        <v>3.0</v>
      </c>
      <c r="T21" s="109">
        <v>14.0</v>
      </c>
      <c r="U21" s="109">
        <v>6.0</v>
      </c>
      <c r="V21" s="109">
        <v>3.0</v>
      </c>
      <c r="W21" s="109">
        <v>3.0</v>
      </c>
      <c r="X21" s="109">
        <v>3.0</v>
      </c>
      <c r="Y21" s="105"/>
      <c r="Z21" s="109">
        <v>12.0</v>
      </c>
      <c r="AA21" s="109">
        <v>3.0</v>
      </c>
      <c r="AB21" s="109">
        <v>3.0</v>
      </c>
      <c r="AC21" s="109">
        <v>3.0</v>
      </c>
      <c r="AD21" s="109">
        <v>3.0</v>
      </c>
      <c r="AE21" s="109">
        <v>3.0</v>
      </c>
      <c r="AF21" s="109">
        <v>3.0</v>
      </c>
      <c r="AG21" s="109"/>
      <c r="AH21" s="105"/>
    </row>
    <row r="22" ht="12.75" customHeight="1">
      <c r="A22" s="177" t="s">
        <v>457</v>
      </c>
      <c r="B22" s="168">
        <v>20.0</v>
      </c>
      <c r="C22" s="179"/>
      <c r="D22" s="109">
        <v>10.0</v>
      </c>
      <c r="E22" s="109">
        <v>10.0</v>
      </c>
      <c r="F22" s="109">
        <v>10.0</v>
      </c>
      <c r="G22" s="109">
        <v>10.0</v>
      </c>
      <c r="H22" s="168">
        <v>20.0</v>
      </c>
      <c r="I22" s="109">
        <v>10.0</v>
      </c>
      <c r="J22" s="105">
        <v>1.0</v>
      </c>
      <c r="K22" s="109">
        <v>11.0</v>
      </c>
      <c r="L22" s="109">
        <v>10.0</v>
      </c>
      <c r="M22" s="109">
        <v>10.0</v>
      </c>
      <c r="N22" s="105"/>
      <c r="O22" s="109">
        <v>10.0</v>
      </c>
      <c r="P22" s="109">
        <v>9.0</v>
      </c>
      <c r="Q22" s="109">
        <v>10.0</v>
      </c>
      <c r="R22" s="109">
        <v>10.0</v>
      </c>
      <c r="S22" s="109">
        <v>10.0</v>
      </c>
      <c r="T22" s="109">
        <v>10.0</v>
      </c>
      <c r="U22" s="109">
        <v>9.0</v>
      </c>
      <c r="V22" s="109">
        <v>10.0</v>
      </c>
      <c r="W22" s="109">
        <v>10.0</v>
      </c>
      <c r="X22" s="109">
        <v>10.0</v>
      </c>
      <c r="Y22" s="105"/>
      <c r="Z22" s="109">
        <v>10.0</v>
      </c>
      <c r="AA22" s="109">
        <v>10.0</v>
      </c>
      <c r="AB22" s="109">
        <v>10.0</v>
      </c>
      <c r="AC22" s="109">
        <v>10.0</v>
      </c>
      <c r="AD22" s="109">
        <v>10.0</v>
      </c>
      <c r="AE22" s="109">
        <v>10.0</v>
      </c>
      <c r="AF22" s="105"/>
      <c r="AG22" s="109"/>
      <c r="AH22" s="105"/>
    </row>
    <row r="23" ht="12.75" customHeight="1">
      <c r="A23" s="177" t="s">
        <v>458</v>
      </c>
      <c r="B23" s="168">
        <v>20.0</v>
      </c>
      <c r="C23" s="179"/>
      <c r="D23" s="109">
        <v>1.0</v>
      </c>
      <c r="E23" s="109">
        <v>1.0</v>
      </c>
      <c r="F23" s="109">
        <v>1.0</v>
      </c>
      <c r="G23" s="109">
        <v>2.0</v>
      </c>
      <c r="H23" s="109">
        <v>1.0</v>
      </c>
      <c r="I23" s="109"/>
      <c r="J23" s="109"/>
      <c r="K23" s="109"/>
      <c r="L23" s="109">
        <v>8.0</v>
      </c>
      <c r="M23" s="109">
        <v>1.0</v>
      </c>
      <c r="N23" s="109"/>
      <c r="O23" s="109">
        <v>1.0</v>
      </c>
      <c r="P23" s="109"/>
      <c r="Q23" s="109"/>
      <c r="R23" s="109">
        <v>1.0</v>
      </c>
      <c r="S23" s="109">
        <v>1.0</v>
      </c>
      <c r="T23" s="109"/>
      <c r="U23" s="109"/>
      <c r="V23" s="109"/>
      <c r="W23" s="109"/>
      <c r="X23" s="109"/>
      <c r="Y23" s="109"/>
      <c r="Z23" s="109"/>
      <c r="AA23" s="109"/>
      <c r="AB23" s="109">
        <v>1.0</v>
      </c>
      <c r="AC23" s="109">
        <v>1.0</v>
      </c>
      <c r="AD23" s="109">
        <v>1.0</v>
      </c>
      <c r="AE23" s="109">
        <v>1.0</v>
      </c>
      <c r="AF23" s="109"/>
      <c r="AG23" s="109"/>
      <c r="AH23" s="109"/>
    </row>
    <row r="24" ht="12.75" customHeight="1">
      <c r="A24" s="177" t="s">
        <v>459</v>
      </c>
      <c r="B24" s="178"/>
      <c r="C24" s="176">
        <v>15.0</v>
      </c>
      <c r="D24" s="168">
        <v>20.0</v>
      </c>
      <c r="E24" s="168">
        <v>20.0</v>
      </c>
      <c r="F24" s="168">
        <v>20.0</v>
      </c>
      <c r="G24" s="168">
        <v>20.0</v>
      </c>
      <c r="H24" s="168">
        <v>20.0</v>
      </c>
      <c r="I24" s="168">
        <v>20.0</v>
      </c>
      <c r="J24" s="176">
        <v>10.0</v>
      </c>
      <c r="K24" s="168">
        <v>20.0</v>
      </c>
      <c r="L24" s="168">
        <v>20.0</v>
      </c>
      <c r="M24" s="168">
        <v>20.0</v>
      </c>
      <c r="N24" s="105"/>
      <c r="O24" s="168">
        <v>20.0</v>
      </c>
      <c r="P24" s="168">
        <v>20.0</v>
      </c>
      <c r="Q24" s="176">
        <v>10.0</v>
      </c>
      <c r="R24" s="168">
        <v>20.0</v>
      </c>
      <c r="S24" s="168">
        <v>20.0</v>
      </c>
      <c r="T24" s="168">
        <v>20.0</v>
      </c>
      <c r="U24" s="168">
        <v>20.0</v>
      </c>
      <c r="V24" s="176">
        <v>10.0</v>
      </c>
      <c r="W24" s="168">
        <v>20.0</v>
      </c>
      <c r="X24" s="176">
        <v>10.0</v>
      </c>
      <c r="Y24" s="105"/>
      <c r="Z24" s="168">
        <v>20.0</v>
      </c>
      <c r="AA24" s="176">
        <v>10.0</v>
      </c>
      <c r="AB24" s="168">
        <v>20.0</v>
      </c>
      <c r="AC24" s="168">
        <v>20.0</v>
      </c>
      <c r="AD24" s="168">
        <v>20.0</v>
      </c>
      <c r="AE24" s="168">
        <v>20.0</v>
      </c>
      <c r="AF24" s="105">
        <v>4.0</v>
      </c>
      <c r="AG24" s="109"/>
      <c r="AH24" s="105"/>
    </row>
    <row r="25" ht="12.75" customHeight="1">
      <c r="A25" s="177" t="s">
        <v>460</v>
      </c>
      <c r="B25" s="178"/>
      <c r="C25" s="178"/>
      <c r="D25" s="168">
        <v>10.0</v>
      </c>
      <c r="E25" s="168">
        <v>10.0</v>
      </c>
      <c r="F25" s="168">
        <v>10.0</v>
      </c>
      <c r="G25" s="168">
        <v>10.0</v>
      </c>
      <c r="H25" s="168">
        <v>10.0</v>
      </c>
      <c r="I25" s="168">
        <v>10.0</v>
      </c>
      <c r="J25" s="105">
        <v>1.0</v>
      </c>
      <c r="K25" s="168">
        <v>10.0</v>
      </c>
      <c r="L25" s="168">
        <v>10.0</v>
      </c>
      <c r="M25" s="168">
        <v>10.0</v>
      </c>
      <c r="N25" s="105"/>
      <c r="O25" s="168">
        <v>10.0</v>
      </c>
      <c r="P25" s="168">
        <v>10.0</v>
      </c>
      <c r="Q25" s="105"/>
      <c r="R25" s="168">
        <v>10.0</v>
      </c>
      <c r="S25" s="168">
        <v>10.0</v>
      </c>
      <c r="T25" s="168">
        <v>10.0</v>
      </c>
      <c r="U25" s="168">
        <v>10.0</v>
      </c>
      <c r="V25" s="105">
        <v>1.0</v>
      </c>
      <c r="W25" s="168">
        <v>10.0</v>
      </c>
      <c r="X25" s="105">
        <v>1.0</v>
      </c>
      <c r="Y25" s="105"/>
      <c r="Z25" s="168">
        <v>10.0</v>
      </c>
      <c r="AA25" s="105"/>
      <c r="AB25" s="168">
        <v>10.0</v>
      </c>
      <c r="AC25" s="168">
        <v>10.0</v>
      </c>
      <c r="AD25" s="168">
        <v>10.0</v>
      </c>
      <c r="AE25" s="168">
        <v>10.0</v>
      </c>
      <c r="AF25" s="105"/>
      <c r="AG25" s="109"/>
      <c r="AH25" s="105"/>
    </row>
    <row r="26" ht="12.75" customHeight="1">
      <c r="A26" s="177" t="s">
        <v>461</v>
      </c>
      <c r="B26" s="168">
        <v>20.0</v>
      </c>
      <c r="C26" s="109">
        <v>17.0</v>
      </c>
      <c r="D26" s="109">
        <v>14.0</v>
      </c>
      <c r="E26" s="109">
        <v>14.0</v>
      </c>
      <c r="F26" s="109">
        <v>14.0</v>
      </c>
      <c r="G26" s="109">
        <v>14.0</v>
      </c>
      <c r="H26" s="109">
        <v>14.0</v>
      </c>
      <c r="I26" s="109">
        <v>14.0</v>
      </c>
      <c r="J26" s="176">
        <v>2.0</v>
      </c>
      <c r="K26" s="109">
        <v>14.0</v>
      </c>
      <c r="L26" s="109">
        <v>14.0</v>
      </c>
      <c r="M26" s="109">
        <v>14.0</v>
      </c>
      <c r="N26" s="105"/>
      <c r="O26" s="109">
        <v>14.0</v>
      </c>
      <c r="P26" s="109">
        <v>14.0</v>
      </c>
      <c r="Q26" s="176">
        <v>1.0</v>
      </c>
      <c r="R26" s="109">
        <v>14.0</v>
      </c>
      <c r="S26" s="109">
        <v>14.0</v>
      </c>
      <c r="T26" s="109">
        <v>14.0</v>
      </c>
      <c r="U26" s="109">
        <v>14.0</v>
      </c>
      <c r="V26" s="176">
        <v>2.0</v>
      </c>
      <c r="W26" s="109">
        <v>14.0</v>
      </c>
      <c r="X26" s="176">
        <v>3.0</v>
      </c>
      <c r="Y26" s="105"/>
      <c r="Z26" s="109">
        <v>14.0</v>
      </c>
      <c r="AA26" s="176">
        <v>4.0</v>
      </c>
      <c r="AB26" s="109">
        <v>14.0</v>
      </c>
      <c r="AC26" s="109">
        <v>14.0</v>
      </c>
      <c r="AD26" s="109">
        <v>14.0</v>
      </c>
      <c r="AE26" s="109">
        <v>14.0</v>
      </c>
      <c r="AF26" s="105"/>
      <c r="AG26" s="109"/>
      <c r="AH26" s="105"/>
    </row>
    <row r="27" ht="12.75" customHeight="1">
      <c r="A27" s="177" t="s">
        <v>462</v>
      </c>
      <c r="B27" s="178"/>
      <c r="C27" s="109"/>
      <c r="D27" s="109">
        <v>10.0</v>
      </c>
      <c r="E27" s="109">
        <v>10.0</v>
      </c>
      <c r="F27" s="109">
        <v>10.0</v>
      </c>
      <c r="G27" s="168">
        <v>20.0</v>
      </c>
      <c r="H27" s="168">
        <v>20.0</v>
      </c>
      <c r="I27" s="109">
        <v>10.0</v>
      </c>
      <c r="J27" s="109">
        <v>10.0</v>
      </c>
      <c r="K27" s="109">
        <v>10.0</v>
      </c>
      <c r="L27" s="168">
        <v>20.0</v>
      </c>
      <c r="M27" s="168">
        <v>20.0</v>
      </c>
      <c r="N27" s="105"/>
      <c r="O27" s="168">
        <v>20.0</v>
      </c>
      <c r="P27" s="168">
        <v>20.0</v>
      </c>
      <c r="Q27" s="109">
        <v>10.0</v>
      </c>
      <c r="R27" s="109">
        <v>10.0</v>
      </c>
      <c r="S27" s="109">
        <v>10.0</v>
      </c>
      <c r="T27" s="109">
        <v>10.0</v>
      </c>
      <c r="U27" s="109">
        <v>10.0</v>
      </c>
      <c r="V27" s="109">
        <v>10.0</v>
      </c>
      <c r="W27" s="109">
        <v>10.0</v>
      </c>
      <c r="X27" s="109">
        <v>10.0</v>
      </c>
      <c r="Y27" s="105"/>
      <c r="Z27" s="109">
        <v>10.0</v>
      </c>
      <c r="AA27" s="109">
        <v>10.0</v>
      </c>
      <c r="AB27" s="109">
        <v>10.0</v>
      </c>
      <c r="AC27" s="109">
        <v>10.0</v>
      </c>
      <c r="AD27" s="109">
        <v>10.0</v>
      </c>
      <c r="AE27" s="109">
        <v>10.0</v>
      </c>
      <c r="AF27" s="105">
        <v>1.0</v>
      </c>
      <c r="AG27" s="109"/>
      <c r="AH27" s="105"/>
    </row>
    <row r="28" ht="12.75" customHeight="1">
      <c r="A28" s="177" t="s">
        <v>463</v>
      </c>
      <c r="B28" s="168">
        <v>20.0</v>
      </c>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09"/>
      <c r="AH28" s="178"/>
    </row>
    <row r="29" ht="12.75" customHeight="1">
      <c r="A29" s="177" t="s">
        <v>464</v>
      </c>
      <c r="B29" s="105">
        <v>17.0</v>
      </c>
      <c r="C29" s="178"/>
      <c r="D29" s="109">
        <v>10.0</v>
      </c>
      <c r="E29" s="178"/>
      <c r="F29" s="178"/>
      <c r="G29" s="178"/>
      <c r="H29" s="109">
        <v>10.0</v>
      </c>
      <c r="I29" s="109">
        <v>10.0</v>
      </c>
      <c r="J29" s="178"/>
      <c r="K29" s="179"/>
      <c r="L29" s="178"/>
      <c r="M29" s="178"/>
      <c r="N29" s="178"/>
      <c r="O29" s="178"/>
      <c r="P29" s="178"/>
      <c r="Q29" s="178"/>
      <c r="R29" s="178"/>
      <c r="S29" s="179"/>
      <c r="T29" s="178"/>
      <c r="U29" s="179"/>
      <c r="V29" s="178"/>
      <c r="W29" s="178"/>
      <c r="X29" s="178"/>
      <c r="Y29" s="178"/>
      <c r="Z29" s="179"/>
      <c r="AA29" s="178"/>
      <c r="AB29" s="178"/>
      <c r="AC29" s="179"/>
      <c r="AD29" s="178"/>
      <c r="AE29" s="178"/>
      <c r="AF29" s="178"/>
      <c r="AG29" s="109"/>
      <c r="AH29" s="178"/>
    </row>
    <row r="30" ht="12.75" customHeight="1">
      <c r="A30" s="177" t="s">
        <v>465</v>
      </c>
      <c r="B30" s="168">
        <v>20.0</v>
      </c>
      <c r="C30" s="168">
        <v>20.0</v>
      </c>
      <c r="D30" s="109">
        <v>10.0</v>
      </c>
      <c r="E30" s="109">
        <v>10.0</v>
      </c>
      <c r="F30" s="109">
        <v>10.0</v>
      </c>
      <c r="G30" s="109">
        <v>10.0</v>
      </c>
      <c r="H30" s="109">
        <v>10.0</v>
      </c>
      <c r="I30" s="109">
        <v>10.0</v>
      </c>
      <c r="J30" s="105"/>
      <c r="K30" s="109">
        <v>10.0</v>
      </c>
      <c r="L30" s="109">
        <v>13.0</v>
      </c>
      <c r="M30" s="109">
        <v>10.0</v>
      </c>
      <c r="N30" s="105"/>
      <c r="O30" s="109">
        <v>11.0</v>
      </c>
      <c r="P30" s="109">
        <v>11.0</v>
      </c>
      <c r="Q30" s="176">
        <v>5.0</v>
      </c>
      <c r="R30" s="176">
        <v>6.0</v>
      </c>
      <c r="S30" s="176">
        <v>5.0</v>
      </c>
      <c r="T30" s="109">
        <v>10.0</v>
      </c>
      <c r="U30" s="109">
        <v>10.0</v>
      </c>
      <c r="V30" s="176">
        <v>5.0</v>
      </c>
      <c r="W30" s="176">
        <v>5.0</v>
      </c>
      <c r="X30" s="176">
        <v>5.0</v>
      </c>
      <c r="Y30" s="105"/>
      <c r="Z30" s="109">
        <v>10.0</v>
      </c>
      <c r="AA30" s="176">
        <v>5.0</v>
      </c>
      <c r="AB30" s="109">
        <v>10.0</v>
      </c>
      <c r="AC30" s="109">
        <v>10.0</v>
      </c>
      <c r="AD30" s="109">
        <v>10.0</v>
      </c>
      <c r="AE30" s="109">
        <v>11.0</v>
      </c>
      <c r="AF30" s="105"/>
      <c r="AG30" s="109"/>
      <c r="AH30" s="105"/>
    </row>
    <row r="31" ht="12.75" customHeight="1">
      <c r="A31" s="177" t="s">
        <v>466</v>
      </c>
      <c r="B31" s="168">
        <v>20.0</v>
      </c>
      <c r="C31" s="168">
        <v>20.0</v>
      </c>
      <c r="D31" s="168">
        <v>20.0</v>
      </c>
      <c r="E31" s="168">
        <v>20.0</v>
      </c>
      <c r="F31" s="168">
        <v>20.0</v>
      </c>
      <c r="G31" s="168">
        <v>20.0</v>
      </c>
      <c r="H31" s="168">
        <v>20.0</v>
      </c>
      <c r="I31" s="168">
        <v>20.0</v>
      </c>
      <c r="J31" s="105">
        <v>1.0</v>
      </c>
      <c r="K31" s="168">
        <v>20.0</v>
      </c>
      <c r="L31" s="168">
        <v>20.0</v>
      </c>
      <c r="M31" s="168">
        <v>20.0</v>
      </c>
      <c r="N31" s="105"/>
      <c r="O31" s="168">
        <v>20.0</v>
      </c>
      <c r="P31" s="168">
        <v>20.0</v>
      </c>
      <c r="Q31" s="105"/>
      <c r="R31" s="168">
        <v>20.0</v>
      </c>
      <c r="S31" s="168">
        <v>20.0</v>
      </c>
      <c r="T31" s="168">
        <v>20.0</v>
      </c>
      <c r="U31" s="168">
        <v>20.0</v>
      </c>
      <c r="V31" s="105">
        <v>1.0</v>
      </c>
      <c r="W31" s="168">
        <v>20.0</v>
      </c>
      <c r="X31" s="105">
        <v>2.0</v>
      </c>
      <c r="Y31" s="105"/>
      <c r="Z31" s="168">
        <v>20.0</v>
      </c>
      <c r="AA31" s="105">
        <v>1.0</v>
      </c>
      <c r="AB31" s="168">
        <v>20.0</v>
      </c>
      <c r="AC31" s="168">
        <v>20.0</v>
      </c>
      <c r="AD31" s="168">
        <v>20.0</v>
      </c>
      <c r="AE31" s="168">
        <v>20.0</v>
      </c>
      <c r="AF31" s="105"/>
      <c r="AG31" s="109"/>
      <c r="AH31" s="105"/>
    </row>
    <row r="32" ht="12.75" customHeight="1">
      <c r="A32" s="177" t="s">
        <v>467</v>
      </c>
      <c r="B32" s="178"/>
      <c r="C32" s="168">
        <v>20.0</v>
      </c>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09"/>
      <c r="AH32" s="178"/>
    </row>
    <row r="33" ht="12.75" customHeight="1">
      <c r="A33" s="181" t="s">
        <v>468</v>
      </c>
      <c r="B33" s="170"/>
      <c r="C33" s="168">
        <v>10.0</v>
      </c>
      <c r="D33" s="170"/>
      <c r="E33" s="170"/>
      <c r="F33" s="170"/>
      <c r="G33" s="170"/>
      <c r="H33" s="170"/>
      <c r="I33" s="170"/>
      <c r="J33" s="170"/>
      <c r="K33" s="170"/>
      <c r="L33" s="170"/>
      <c r="M33" s="170"/>
      <c r="N33" s="170"/>
      <c r="O33" s="170"/>
      <c r="P33" s="170"/>
      <c r="Q33" s="170"/>
      <c r="R33" s="170"/>
      <c r="S33" s="170"/>
      <c r="T33" s="170"/>
      <c r="U33" s="170"/>
      <c r="V33" s="170"/>
      <c r="W33" s="170"/>
      <c r="X33" s="170"/>
      <c r="Y33" s="170"/>
      <c r="Z33" s="170"/>
      <c r="AA33" s="170"/>
      <c r="AB33" s="170"/>
      <c r="AC33" s="170"/>
      <c r="AD33" s="170"/>
      <c r="AE33" s="170"/>
      <c r="AF33" s="170"/>
      <c r="AG33" s="32"/>
      <c r="AH33" s="170"/>
    </row>
    <row r="34" ht="12.75" customHeight="1">
      <c r="A34" s="177" t="s">
        <v>469</v>
      </c>
      <c r="B34" s="109">
        <v>1.0</v>
      </c>
      <c r="C34" s="109">
        <v>15.0</v>
      </c>
      <c r="D34" s="178"/>
      <c r="E34" s="109">
        <v>10.0</v>
      </c>
      <c r="F34" s="109">
        <v>10.0</v>
      </c>
      <c r="G34" s="179">
        <v>3.0</v>
      </c>
      <c r="H34" s="109">
        <v>10.0</v>
      </c>
      <c r="I34" s="109">
        <v>10.0</v>
      </c>
      <c r="J34" s="105"/>
      <c r="K34" s="109">
        <v>10.0</v>
      </c>
      <c r="L34" s="109">
        <v>10.0</v>
      </c>
      <c r="M34" s="109">
        <v>15.0</v>
      </c>
      <c r="N34" s="105"/>
      <c r="O34" s="109">
        <v>10.0</v>
      </c>
      <c r="P34" s="109">
        <v>10.0</v>
      </c>
      <c r="Q34" s="105">
        <v>6.0</v>
      </c>
      <c r="R34" s="109">
        <v>15.0</v>
      </c>
      <c r="S34" s="109">
        <v>10.0</v>
      </c>
      <c r="T34" s="178"/>
      <c r="U34" s="178"/>
      <c r="V34" s="179">
        <v>3.0</v>
      </c>
      <c r="W34" s="109">
        <v>10.0</v>
      </c>
      <c r="X34" s="178"/>
      <c r="Y34" s="105"/>
      <c r="Z34" s="109">
        <v>10.0</v>
      </c>
      <c r="AA34" s="105">
        <v>2.0</v>
      </c>
      <c r="AB34" s="109">
        <v>10.0</v>
      </c>
      <c r="AC34" s="109">
        <v>10.0</v>
      </c>
      <c r="AD34" s="109">
        <v>10.0</v>
      </c>
      <c r="AE34" s="109">
        <v>10.0</v>
      </c>
      <c r="AF34" s="105">
        <v>1.0</v>
      </c>
      <c r="AG34" s="109"/>
      <c r="AH34" s="109"/>
    </row>
    <row r="35" ht="12.75" customHeight="1">
      <c r="A35" s="181" t="s">
        <v>470</v>
      </c>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row>
    <row r="36" ht="12.75" customHeight="1">
      <c r="A36" s="181" t="s">
        <v>471</v>
      </c>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row>
    <row r="37" ht="12.75" customHeight="1">
      <c r="A37" s="181"/>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row>
    <row r="38" ht="12.75" customHeight="1">
      <c r="A38" t="s">
        <v>472</v>
      </c>
      <c r="B38" s="109">
        <v>1.0</v>
      </c>
      <c r="C38" s="109">
        <v>2.0</v>
      </c>
      <c r="D38" s="179">
        <v>0.0</v>
      </c>
      <c r="E38" s="109">
        <v>1.0</v>
      </c>
      <c r="F38" s="109">
        <v>1.0</v>
      </c>
      <c r="G38" s="179">
        <v>0.0</v>
      </c>
      <c r="H38" s="109">
        <v>1.0</v>
      </c>
      <c r="I38" s="109">
        <v>1.0</v>
      </c>
      <c r="J38" s="105">
        <v>0.0</v>
      </c>
      <c r="K38" s="109">
        <v>1.0</v>
      </c>
      <c r="L38" s="109">
        <v>1.0</v>
      </c>
      <c r="M38" s="109">
        <v>2.0</v>
      </c>
      <c r="N38" s="105">
        <v>0.0</v>
      </c>
      <c r="O38" s="109">
        <v>1.0</v>
      </c>
      <c r="P38" s="109">
        <v>1.0</v>
      </c>
      <c r="Q38" s="105">
        <v>0.0</v>
      </c>
      <c r="R38" s="109">
        <v>2.0</v>
      </c>
      <c r="S38" s="109">
        <v>1.0</v>
      </c>
      <c r="T38" s="179">
        <v>0.0</v>
      </c>
      <c r="U38" s="179">
        <v>0.0</v>
      </c>
      <c r="V38" s="179">
        <v>0.0</v>
      </c>
      <c r="W38" s="109">
        <v>1.0</v>
      </c>
      <c r="X38" s="179">
        <v>0.0</v>
      </c>
      <c r="Y38" s="105">
        <v>0.0</v>
      </c>
      <c r="Z38" s="109">
        <v>1.0</v>
      </c>
      <c r="AA38" s="105">
        <v>0.0</v>
      </c>
      <c r="AB38" s="109">
        <v>1.0</v>
      </c>
      <c r="AC38" s="109">
        <v>1.0</v>
      </c>
      <c r="AD38" s="109">
        <v>1.0</v>
      </c>
      <c r="AE38" s="109">
        <v>1.0</v>
      </c>
      <c r="AF38" s="105">
        <v>0.0</v>
      </c>
      <c r="AG38" s="109"/>
      <c r="AH38" s="109"/>
    </row>
    <row r="39" ht="12.75" customHeight="1">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row>
    <row r="40" ht="12.75" customHeight="1">
      <c r="A40" t="s">
        <v>473</v>
      </c>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row>
    <row r="41" ht="12.75" customHeight="1">
      <c r="A41" t="s">
        <v>325</v>
      </c>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row>
    <row r="42" ht="12.75" customHeight="1">
      <c r="A42" t="s">
        <v>326</v>
      </c>
      <c r="B42" s="109"/>
      <c r="C42" s="109"/>
      <c r="D42" s="109"/>
      <c r="E42" s="109"/>
      <c r="F42" s="109"/>
      <c r="G42" s="109"/>
      <c r="H42" s="109"/>
      <c r="I42" s="109"/>
      <c r="J42" s="109"/>
      <c r="K42" s="109"/>
      <c r="L42" s="109"/>
      <c r="M42" s="109"/>
      <c r="N42" s="109"/>
      <c r="O42" s="109"/>
      <c r="P42" s="109"/>
      <c r="Q42" s="109">
        <v>2900.0</v>
      </c>
      <c r="R42" s="109"/>
      <c r="S42" s="109"/>
      <c r="T42" s="109"/>
      <c r="U42" s="109"/>
      <c r="V42" s="109"/>
      <c r="W42" s="109"/>
      <c r="X42" s="109">
        <v>3700.0</v>
      </c>
      <c r="Y42" s="109"/>
      <c r="Z42" s="109"/>
      <c r="AA42" s="109"/>
      <c r="AB42" s="109"/>
      <c r="AC42" s="109">
        <v>2950.0</v>
      </c>
      <c r="AD42" s="109"/>
      <c r="AE42" s="109"/>
      <c r="AF42" s="109"/>
      <c r="AG42" s="109"/>
      <c r="AH42" s="109"/>
    </row>
    <row r="43" ht="12.75" customHeight="1">
      <c r="A43" t="s">
        <v>328</v>
      </c>
      <c r="B43" s="109"/>
      <c r="C43" s="109"/>
      <c r="D43" s="109"/>
      <c r="E43" s="109"/>
      <c r="F43" s="109"/>
      <c r="G43" s="109"/>
      <c r="H43" s="109"/>
      <c r="I43" s="109"/>
      <c r="J43" s="109"/>
      <c r="K43" s="109">
        <v>475.0</v>
      </c>
      <c r="L43" s="109">
        <v>475.0</v>
      </c>
      <c r="M43" s="109">
        <v>1500.0</v>
      </c>
      <c r="N43" s="109"/>
      <c r="O43" s="109"/>
      <c r="P43" s="109"/>
      <c r="Q43" s="109"/>
      <c r="R43" s="109">
        <v>2175.0</v>
      </c>
      <c r="S43" s="109">
        <v>1900.0</v>
      </c>
      <c r="T43" s="109"/>
      <c r="U43" s="109"/>
      <c r="V43" s="109"/>
      <c r="W43" s="109">
        <v>830.0</v>
      </c>
      <c r="X43" s="109"/>
      <c r="Y43" s="109"/>
      <c r="Z43" s="109">
        <v>510.0</v>
      </c>
      <c r="AA43" s="109">
        <v>550.0</v>
      </c>
      <c r="AB43" s="109">
        <v>950.0</v>
      </c>
      <c r="AC43" s="109"/>
      <c r="AD43" s="109"/>
      <c r="AE43" s="109"/>
      <c r="AF43" s="109"/>
      <c r="AG43" s="109"/>
      <c r="AH43" s="109"/>
    </row>
    <row r="44" ht="12.75" customHeight="1">
      <c r="A44" t="s">
        <v>157</v>
      </c>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row>
    <row r="45" ht="12.75" customHeight="1">
      <c r="A45" t="s">
        <v>329</v>
      </c>
      <c r="B45" s="109"/>
      <c r="C45" s="109"/>
      <c r="D45" s="109">
        <v>380.0</v>
      </c>
      <c r="E45" s="109">
        <v>475.0</v>
      </c>
      <c r="F45" s="109">
        <v>185.0</v>
      </c>
      <c r="G45" s="109">
        <v>190.0</v>
      </c>
      <c r="H45" s="109"/>
      <c r="I45" s="109"/>
      <c r="J45" s="109"/>
      <c r="K45" s="109"/>
      <c r="L45" s="109"/>
      <c r="M45" s="109"/>
      <c r="N45" s="109"/>
      <c r="O45" s="109">
        <v>175.0</v>
      </c>
      <c r="P45" s="109">
        <v>240.0</v>
      </c>
      <c r="Q45" s="109"/>
      <c r="R45" s="109"/>
      <c r="S45" s="109"/>
      <c r="T45" s="109">
        <v>180.0</v>
      </c>
      <c r="U45" s="109">
        <v>190.0</v>
      </c>
      <c r="V45" s="109">
        <v>415.0</v>
      </c>
      <c r="W45" s="109"/>
      <c r="X45" s="109"/>
      <c r="Y45" s="109"/>
      <c r="Z45" s="109"/>
      <c r="AA45" s="109"/>
      <c r="AB45" s="109"/>
      <c r="AC45" s="109"/>
      <c r="AD45" s="109">
        <v>185.0</v>
      </c>
      <c r="AE45" s="109">
        <v>190.0</v>
      </c>
      <c r="AF45" s="109"/>
      <c r="AG45" s="109"/>
      <c r="AH45" s="109"/>
    </row>
    <row r="46" ht="12.75" customHeight="1">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ht="12.75" customHeight="1">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ht="12.75" customHeight="1">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row>
    <row r="49" ht="12.75" customHeight="1">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ht="12.75" customHeight="1">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ht="12.75" customHeight="1">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row>
    <row r="52" ht="12.75" customHeight="1">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row>
    <row r="53" ht="12.75" customHeight="1">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row>
    <row r="54" ht="12.75" customHeight="1">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row>
    <row r="55" ht="12.75" customHeight="1">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row>
    <row r="56" ht="12.75" customHeight="1">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row>
    <row r="57" ht="12.75" customHeight="1">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row>
    <row r="58" ht="12.75" customHeight="1">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row>
    <row r="59" ht="12.75" customHeight="1">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row>
    <row r="60" ht="12.75" customHeight="1">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row>
    <row r="61" ht="12.75" customHeight="1">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row>
    <row r="62" ht="12.75" customHeight="1">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row>
    <row r="63" ht="12.75" customHeight="1">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row>
    <row r="64" ht="12.75" customHeight="1">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row>
    <row r="65" ht="12.75" customHeight="1">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row>
    <row r="66" ht="12.75" customHeight="1">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row>
    <row r="67" ht="12.75" customHeight="1">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row>
    <row r="68" ht="12.75" customHeight="1">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row>
    <row r="69" ht="12.75" customHeight="1">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row>
    <row r="70" ht="12.75" customHeight="1">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row>
    <row r="71" ht="12.75" customHeight="1">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row>
    <row r="72" ht="12.75" customHeight="1">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row>
    <row r="73" ht="12.75" customHeight="1">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row>
    <row r="74" ht="12.75" customHeight="1">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row>
    <row r="75" ht="12.75" customHeight="1">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row>
    <row r="76" ht="12.75" customHeight="1">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row>
    <row r="77" ht="12.75" customHeight="1">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row>
    <row r="78" ht="12.75" customHeight="1">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row>
    <row r="79" ht="12.75" customHeight="1">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row>
    <row r="80" ht="12.75" customHeight="1">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row>
    <row r="81" ht="12.75" customHeight="1">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row>
    <row r="82" ht="12.75" customHeight="1">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row>
    <row r="83" ht="12.75" customHeight="1">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row>
    <row r="84" ht="12.75" customHeight="1">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row>
    <row r="85" ht="12.75" customHeight="1">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row>
    <row r="86" ht="12.75" customHeight="1">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row>
    <row r="87" ht="12.75" customHeight="1">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row>
    <row r="88" ht="12.75" customHeight="1">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row>
    <row r="89" ht="12.75" customHeight="1">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row>
    <row r="90" ht="12.75" customHeight="1">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row>
    <row r="91" ht="12.75" customHeight="1">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row>
    <row r="92" ht="12.75" customHeight="1">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ht="12.75" customHeight="1">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row>
    <row r="94" ht="12.75" customHeight="1">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row>
    <row r="95" ht="12.75" customHeight="1">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row>
    <row r="96" ht="12.75" customHeight="1">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row>
    <row r="97" ht="12.75" customHeight="1">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row>
    <row r="98" ht="12.75" customHeight="1">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ht="12.75" customHeight="1">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row>
    <row r="100" ht="12.75" customHeight="1">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row>
    <row r="101" ht="12.75" customHeight="1">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row>
    <row r="102" ht="12.75" customHeight="1">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row>
    <row r="103" ht="12.75" customHeight="1">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row>
    <row r="104" ht="12.7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row>
    <row r="105" ht="12.7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row>
    <row r="106" ht="12.7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row>
    <row r="107" ht="12.7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row>
    <row r="108" ht="12.7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row>
    <row r="109" ht="12.7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row>
    <row r="110" ht="12.7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row>
    <row r="111" ht="12.7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row>
    <row r="112" ht="12.7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row>
    <row r="113" ht="12.75" customHeight="1">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row>
    <row r="114" ht="12.7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row>
    <row r="115" ht="12.7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row>
    <row r="116" ht="12.7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row>
    <row r="117" ht="12.7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row>
    <row r="118" ht="12.7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row>
    <row r="119" ht="12.7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row>
    <row r="120" ht="12.7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row>
    <row r="121" ht="12.7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row>
    <row r="122" ht="12.7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row>
    <row r="123" ht="12.7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row>
    <row r="124" ht="12.7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row>
    <row r="125" ht="12.7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row>
    <row r="126" ht="12.7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row>
    <row r="127" ht="12.7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row>
    <row r="128" ht="12.7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row>
    <row r="129" ht="12.7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row>
    <row r="130" ht="12.7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row>
    <row r="131" ht="12.7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row>
    <row r="132" ht="12.7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row>
    <row r="133" ht="12.7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row>
    <row r="134" ht="12.7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row>
    <row r="135" ht="12.7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row>
    <row r="136" ht="12.7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row>
    <row r="137" ht="12.7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row>
    <row r="138" ht="12.7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row>
    <row r="139" ht="12.7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row>
    <row r="140" ht="12.7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row>
    <row r="141" ht="12.7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row>
    <row r="142" ht="12.75" customHeight="1">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row>
    <row r="143" ht="12.75" customHeight="1">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row>
    <row r="144" ht="12.75" customHeight="1">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row>
    <row r="145" ht="12.75" customHeight="1">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row>
    <row r="146" ht="12.75" customHeight="1">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row>
    <row r="147" ht="12.75" customHeight="1">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row>
    <row r="148" ht="12.75" customHeight="1">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row>
    <row r="149" ht="12.75" customHeight="1">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row>
    <row r="150" ht="12.75" customHeight="1">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row>
    <row r="151" ht="12.7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row>
    <row r="152" ht="12.7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row>
    <row r="153" ht="12.7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row>
    <row r="154" ht="12.7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row>
    <row r="155" ht="12.7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row>
    <row r="156" ht="12.7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row>
    <row r="157" ht="12.7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row>
    <row r="158" ht="12.7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row>
    <row r="159" ht="12.7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row>
    <row r="160" ht="12.7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row>
    <row r="161" ht="12.75" customHeight="1">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row>
    <row r="162" ht="12.75" customHeight="1">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row>
    <row r="163" ht="12.75" customHeight="1">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row>
    <row r="164" ht="12.75" customHeight="1">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row>
    <row r="165" ht="12.75" customHeight="1">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row>
    <row r="166" ht="12.75" customHeight="1">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row>
    <row r="167" ht="12.75" customHeight="1">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row>
    <row r="168" ht="12.75" customHeight="1">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row>
    <row r="169" ht="12.75" customHeight="1">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row>
    <row r="170" ht="12.75" customHeight="1">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row>
    <row r="171" ht="12.75" customHeight="1">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row>
    <row r="172" ht="12.75" customHeight="1">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row>
    <row r="173" ht="12.75" customHeight="1">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row>
    <row r="174" ht="12.75" customHeight="1">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row>
    <row r="175" ht="12.75" customHeight="1">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row>
    <row r="176" ht="12.75" customHeight="1">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row>
    <row r="177" ht="12.75" customHeight="1">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row>
    <row r="178" ht="12.75" customHeight="1">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row>
    <row r="179" ht="12.75" customHeight="1">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row>
    <row r="180" ht="12.75" customHeight="1">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row>
    <row r="181" ht="12.75" customHeight="1">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row>
    <row r="182" ht="12.75" customHeight="1">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row>
    <row r="183" ht="12.75" customHeight="1">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row>
    <row r="184" ht="12.75" customHeight="1">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row>
    <row r="185" ht="12.75" customHeight="1">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row>
    <row r="186" ht="12.75" customHeight="1">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row>
    <row r="187" ht="12.75" customHeight="1">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row>
    <row r="188" ht="12.75" customHeight="1">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row>
    <row r="189" ht="12.75" customHeight="1">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row>
    <row r="190" ht="12.75" customHeight="1">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row>
    <row r="191" ht="12.75" customHeight="1">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row>
    <row r="192" ht="12.75" customHeight="1">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row>
    <row r="193" ht="12.75" customHeight="1">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row>
    <row r="194" ht="12.75" customHeight="1">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row>
    <row r="195" ht="12.75" customHeight="1">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row>
    <row r="196" ht="12.75" customHeight="1">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row>
    <row r="197" ht="12.75" customHeight="1">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row>
    <row r="198" ht="12.75" customHeight="1">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row>
    <row r="199" ht="12.75" customHeight="1">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row>
    <row r="200" ht="12.75" customHeight="1">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row>
    <row r="201" ht="12.75" customHeight="1">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row>
    <row r="202" ht="12.75" customHeight="1">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row>
    <row r="203" ht="12.75" customHeight="1">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row>
    <row r="204" ht="12.75" customHeight="1">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row>
    <row r="205" ht="12.75" customHeight="1">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row>
    <row r="206" ht="12.75" customHeight="1">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row>
    <row r="207" ht="12.75" customHeight="1">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row>
    <row r="208" ht="12.75" customHeight="1">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row>
    <row r="209" ht="12.75" customHeight="1">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row>
    <row r="210" ht="12.75" customHeight="1">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row>
    <row r="211" ht="12.75" customHeight="1">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row>
    <row r="212" ht="12.75" customHeight="1">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row>
    <row r="213" ht="12.75" customHeight="1">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row>
    <row r="214" ht="12.75" customHeight="1">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row>
    <row r="215" ht="12.75" customHeight="1">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row>
    <row r="216" ht="12.75" customHeight="1">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row>
    <row r="217" ht="12.75" customHeight="1">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row>
    <row r="218" ht="12.75" customHeight="1">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row>
    <row r="219" ht="12.75" customHeight="1">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row>
    <row r="220" ht="12.75" customHeight="1">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row>
    <row r="221" ht="12.75" customHeight="1">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row>
    <row r="222" ht="12.75" customHeight="1">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row>
    <row r="223" ht="12.75" customHeight="1">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row>
    <row r="224" ht="12.75" customHeight="1">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row>
    <row r="225" ht="12.75" customHeight="1">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row>
    <row r="226" ht="12.75" customHeight="1">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row>
    <row r="227" ht="12.75" customHeight="1">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row>
    <row r="228" ht="12.75" customHeight="1">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row>
    <row r="229" ht="12.75" customHeight="1">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row>
    <row r="230" ht="12.75" customHeight="1">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row>
    <row r="231" ht="12.75" customHeight="1">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row>
    <row r="232" ht="12.75" customHeight="1">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row>
    <row r="233" ht="12.75" customHeight="1">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row>
    <row r="234" ht="12.75" customHeight="1">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row>
    <row r="235" ht="12.75" customHeight="1">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row>
    <row r="236" ht="12.75" customHeight="1">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row>
    <row r="237" ht="12.75" customHeight="1">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row>
    <row r="238" ht="12.75" customHeight="1">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row>
    <row r="239" ht="12.75" customHeight="1">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row>
    <row r="240" ht="12.75" customHeight="1">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row>
    <row r="241" ht="12.75" customHeight="1">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row>
    <row r="242" ht="12.75" customHeight="1">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row>
    <row r="243" ht="12.75" customHeight="1">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row>
    <row r="244" ht="12.75" customHeight="1">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row>
    <row r="245" ht="12.75" customHeight="1">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row>
    <row r="246" ht="12.75" customHeight="1">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row>
    <row r="247" ht="12.75" customHeight="1">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row>
    <row r="248" ht="12.75" customHeight="1">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row>
    <row r="249" ht="12.75" customHeight="1">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row>
    <row r="250" ht="12.75" customHeight="1">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row>
    <row r="251" ht="12.75" customHeight="1">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row>
    <row r="252" ht="12.75" customHeight="1">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row>
    <row r="253" ht="12.75" customHeight="1">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row>
    <row r="254" ht="12.75" customHeight="1">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row>
    <row r="255" ht="12.75" customHeight="1">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row>
    <row r="256" ht="12.75" customHeight="1">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row>
    <row r="257" ht="12.75" customHeight="1">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row>
    <row r="258" ht="12.75" customHeight="1">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row>
    <row r="259" ht="12.75" customHeight="1">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row>
    <row r="260" ht="12.75" customHeight="1">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row>
    <row r="261" ht="12.75" customHeight="1">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row>
    <row r="262" ht="12.75" customHeight="1">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row>
    <row r="263" ht="12.75" customHeight="1">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row>
    <row r="264" ht="12.75" customHeight="1">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row>
    <row r="265" ht="12.75" customHeight="1">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row>
    <row r="266" ht="12.75" customHeight="1">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row>
    <row r="267" ht="12.75" customHeight="1">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row>
    <row r="268" ht="12.75" customHeight="1">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row>
    <row r="269" ht="12.75" customHeight="1">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row>
    <row r="270" ht="12.75" customHeight="1">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row>
    <row r="271" ht="12.75" customHeight="1">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row>
    <row r="272" ht="12.75" customHeight="1">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row>
    <row r="273" ht="12.75" customHeight="1">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row>
    <row r="274" ht="12.75" customHeight="1">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row>
    <row r="275" ht="12.75" customHeight="1">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row>
    <row r="276" ht="12.75" customHeight="1">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row>
    <row r="277" ht="12.75" customHeight="1">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row>
    <row r="278" ht="12.75" customHeight="1">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row>
    <row r="279" ht="12.75" customHeight="1">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row>
    <row r="280" ht="12.75" customHeight="1">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row>
    <row r="281" ht="12.75" customHeight="1">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row>
    <row r="282" ht="12.75" customHeight="1">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row>
    <row r="283" ht="12.75" customHeight="1">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row>
    <row r="284" ht="12.75" customHeight="1">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row>
    <row r="285" ht="12.75" customHeight="1">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row>
    <row r="286" ht="12.75" customHeight="1">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row>
    <row r="287" ht="12.75" customHeight="1">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row>
    <row r="288" ht="12.75" customHeight="1">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row>
    <row r="289" ht="12.75" customHeight="1">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row>
    <row r="290" ht="12.75" customHeight="1">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row>
    <row r="291" ht="12.75" customHeight="1">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row>
    <row r="292" ht="12.75" customHeight="1">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row>
    <row r="293" ht="12.75" customHeight="1">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row>
    <row r="294" ht="12.75" customHeight="1">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row>
    <row r="295" ht="12.75" customHeight="1">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row>
    <row r="296" ht="12.75" customHeight="1">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row>
    <row r="297" ht="12.75" customHeight="1">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row>
    <row r="298" ht="12.75" customHeight="1">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row>
    <row r="299" ht="12.75" customHeight="1">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row>
    <row r="300" ht="12.75" customHeight="1">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row>
    <row r="301" ht="12.75" customHeight="1">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row>
    <row r="302" ht="12.75" customHeight="1">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row>
    <row r="303" ht="12.75" customHeight="1">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row>
    <row r="304" ht="12.75" customHeight="1">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row>
    <row r="305" ht="12.75" customHeight="1">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row>
    <row r="306" ht="12.75" customHeight="1">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row>
    <row r="307" ht="12.75" customHeight="1">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row>
    <row r="308" ht="12.75" customHeight="1">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row>
    <row r="309" ht="12.75" customHeight="1">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row>
    <row r="310" ht="12.75" customHeight="1">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row>
    <row r="311" ht="12.75" customHeight="1">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row>
    <row r="312" ht="12.75" customHeight="1">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row>
    <row r="313" ht="12.75" customHeight="1">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row>
    <row r="314" ht="12.75" customHeight="1">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row>
    <row r="315" ht="12.75" customHeight="1">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row>
    <row r="316" ht="12.75" customHeight="1">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row>
    <row r="317" ht="12.75" customHeight="1">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row>
    <row r="318" ht="12.75" customHeight="1">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row>
    <row r="319" ht="12.75" customHeight="1">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row>
    <row r="320" ht="12.75" customHeight="1">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row>
    <row r="321" ht="12.75" customHeight="1">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row>
    <row r="322" ht="12.75" customHeight="1">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row>
    <row r="323" ht="12.75" customHeight="1">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row>
    <row r="324" ht="12.75" customHeight="1">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row>
    <row r="325" ht="12.75" customHeight="1">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row>
    <row r="326" ht="12.75" customHeight="1">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row>
    <row r="327" ht="12.75" customHeight="1">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row>
    <row r="328" ht="12.75" customHeight="1">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row>
    <row r="329" ht="12.75" customHeight="1">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row>
    <row r="330" ht="12.75" customHeight="1">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row>
    <row r="331" ht="12.75" customHeight="1">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row>
    <row r="332" ht="12.75" customHeight="1">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row>
    <row r="333" ht="12.75" customHeight="1">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row>
    <row r="334" ht="12.75" customHeight="1">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row>
    <row r="335" ht="12.75" customHeight="1">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row>
    <row r="336" ht="12.75" customHeight="1">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row>
    <row r="337" ht="12.75" customHeight="1">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row>
    <row r="338" ht="12.75" customHeight="1">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row>
    <row r="339" ht="12.75" customHeight="1">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row>
    <row r="340" ht="12.75" customHeight="1">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row>
    <row r="341" ht="12.75" customHeight="1">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row>
    <row r="342" ht="12.75" customHeight="1">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row>
    <row r="343" ht="12.75" customHeight="1">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row>
    <row r="344" ht="12.75" customHeight="1">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row>
    <row r="345" ht="12.75" customHeight="1">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row>
    <row r="346" ht="12.75" customHeight="1">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row>
    <row r="347" ht="12.75" customHeight="1">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row>
    <row r="348" ht="12.75" customHeight="1">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row>
    <row r="349" ht="12.75" customHeight="1">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row>
    <row r="350" ht="12.75" customHeight="1">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row>
    <row r="351" ht="12.75" customHeight="1">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row>
    <row r="352" ht="12.75" customHeight="1">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row>
    <row r="353" ht="12.75" customHeight="1">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row>
    <row r="354" ht="12.75" customHeight="1">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row>
    <row r="355" ht="12.75" customHeight="1">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row>
    <row r="356" ht="12.75" customHeight="1">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row>
    <row r="357" ht="12.75" customHeight="1">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row>
    <row r="358" ht="12.75" customHeight="1">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row>
    <row r="359" ht="12.75" customHeight="1">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row>
    <row r="360" ht="12.75" customHeight="1">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row>
    <row r="361" ht="12.75" customHeight="1">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row>
    <row r="362" ht="12.75" customHeight="1">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row>
    <row r="363" ht="12.75" customHeight="1">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ht="12.75" customHeight="1">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row r="365" ht="12.75" customHeight="1">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row>
    <row r="366" ht="12.75" customHeight="1">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row>
    <row r="367" ht="12.75" customHeight="1">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row>
    <row r="368" ht="12.75" customHeight="1">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row>
    <row r="369" ht="12.75" customHeight="1">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row>
    <row r="370" ht="12.75" customHeight="1">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row>
    <row r="371" ht="12.75" customHeight="1">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row>
    <row r="372" ht="12.75" customHeight="1">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row>
    <row r="373" ht="12.75" customHeight="1">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row>
    <row r="374" ht="12.75" customHeight="1">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row>
    <row r="375" ht="12.75" customHeight="1">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row>
    <row r="376" ht="12.75" customHeight="1">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row>
    <row r="377" ht="12.75" customHeight="1">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row>
    <row r="378" ht="12.75" customHeight="1">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row>
    <row r="379" ht="12.75" customHeight="1">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row>
    <row r="380" ht="12.75" customHeight="1">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row>
    <row r="381" ht="12.75" customHeight="1">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row>
    <row r="382" ht="12.75" customHeight="1">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row>
    <row r="383" ht="12.75" customHeight="1">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row>
    <row r="384" ht="12.75" customHeight="1">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row>
    <row r="385" ht="12.75" customHeight="1">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row>
    <row r="386" ht="12.75" customHeight="1">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row>
    <row r="387" ht="12.75" customHeight="1">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row>
    <row r="388" ht="12.75" customHeight="1">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row>
    <row r="389" ht="12.75" customHeight="1">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row>
    <row r="390" ht="12.75" customHeight="1">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row>
    <row r="391" ht="12.75" customHeight="1">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row>
    <row r="392" ht="12.75" customHeight="1">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row>
    <row r="393" ht="12.75" customHeight="1">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row>
    <row r="394" ht="12.75" customHeight="1">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row>
    <row r="395" ht="12.75" customHeight="1">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row>
    <row r="396" ht="12.75" customHeight="1">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row>
    <row r="397" ht="12.75" customHeight="1">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row>
    <row r="398" ht="12.75" customHeight="1">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row>
    <row r="399" ht="12.75" customHeight="1">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row>
    <row r="400" ht="12.75" customHeight="1">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row>
    <row r="401" ht="12.75" customHeight="1">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row>
    <row r="402" ht="12.75" customHeight="1">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row>
    <row r="403" ht="12.75" customHeight="1">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row>
    <row r="404" ht="12.75" customHeight="1">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row>
    <row r="405" ht="12.75" customHeight="1">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row>
    <row r="406" ht="12.75" customHeight="1">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row>
    <row r="407" ht="12.75" customHeight="1">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row>
    <row r="408" ht="12.75" customHeight="1">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row>
    <row r="409" ht="12.75" customHeight="1">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row>
    <row r="410" ht="12.75" customHeight="1">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row>
    <row r="411" ht="12.75" customHeight="1">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row>
    <row r="412" ht="12.75" customHeight="1">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row>
    <row r="413" ht="12.75" customHeight="1">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row>
    <row r="414" ht="12.75" customHeight="1">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row>
    <row r="415" ht="12.75" customHeight="1">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row>
    <row r="416" ht="12.75" customHeight="1">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row>
    <row r="417" ht="12.75" customHeight="1">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row>
    <row r="418" ht="12.75" customHeight="1">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row>
    <row r="419" ht="12.75" customHeight="1">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row>
    <row r="420" ht="12.75" customHeight="1">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row>
    <row r="421" ht="12.75" customHeight="1">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row>
    <row r="422" ht="12.75" customHeight="1">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row>
    <row r="423" ht="12.75" customHeight="1">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row>
    <row r="424" ht="12.75" customHeight="1">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row>
    <row r="425" ht="12.75" customHeight="1">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row>
    <row r="426" ht="12.75" customHeight="1">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row>
    <row r="427" ht="12.75" customHeight="1">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row>
    <row r="428" ht="12.75" customHeight="1">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row>
    <row r="429" ht="12.75" customHeight="1">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row>
    <row r="430" ht="12.75" customHeight="1">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row>
    <row r="431" ht="12.75" customHeight="1">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row>
    <row r="432" ht="12.75" customHeight="1">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row>
    <row r="433" ht="12.75" customHeight="1">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row>
    <row r="434" ht="12.75" customHeight="1">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row>
    <row r="435" ht="12.75" customHeight="1">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row>
    <row r="436" ht="12.75" customHeight="1">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row>
    <row r="437" ht="12.75" customHeight="1">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row>
    <row r="438" ht="12.75" customHeight="1">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row>
    <row r="439" ht="12.75" customHeight="1">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row>
    <row r="440" ht="12.75" customHeight="1">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row>
    <row r="441" ht="12.75" customHeight="1">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row>
    <row r="442" ht="12.75" customHeight="1">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row>
    <row r="443" ht="12.75" customHeight="1">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row>
    <row r="444" ht="12.75" customHeight="1">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row>
    <row r="445" ht="12.75" customHeight="1">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row>
    <row r="446" ht="12.75" customHeight="1">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row>
    <row r="447" ht="12.75" customHeight="1">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row>
    <row r="448" ht="12.75" customHeight="1">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row>
    <row r="449" ht="12.75" customHeight="1">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row>
    <row r="450" ht="12.75" customHeight="1">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row>
    <row r="451" ht="12.75" customHeight="1">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row>
    <row r="452" ht="12.75" customHeight="1">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row>
    <row r="453" ht="12.75" customHeight="1">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row>
    <row r="454" ht="12.75" customHeight="1">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row>
    <row r="455" ht="12.75" customHeight="1">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row>
    <row r="456" ht="12.75" customHeight="1">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row>
    <row r="457" ht="12.75" customHeight="1">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row>
    <row r="458" ht="12.75" customHeight="1">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row>
    <row r="459" ht="12.75" customHeight="1">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row>
    <row r="460" ht="12.75" customHeight="1">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row>
    <row r="461" ht="12.75" customHeight="1">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row>
    <row r="462" ht="12.75" customHeight="1">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row>
    <row r="463" ht="12.75" customHeight="1">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row>
    <row r="464" ht="12.75" customHeight="1">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row>
    <row r="465" ht="12.75" customHeight="1">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row>
    <row r="466" ht="12.75" customHeight="1">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row>
    <row r="467" ht="12.75" customHeight="1">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row>
    <row r="468" ht="12.75" customHeight="1">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row>
    <row r="469" ht="12.75" customHeight="1">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row>
    <row r="470" ht="12.75" customHeight="1">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row>
    <row r="471" ht="12.75" customHeight="1">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row>
    <row r="472" ht="12.75" customHeight="1">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row>
    <row r="473" ht="12.75" customHeight="1">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row>
    <row r="474" ht="12.75" customHeight="1">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row>
    <row r="475" ht="12.75" customHeight="1">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row>
    <row r="476" ht="12.75" customHeight="1">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row>
    <row r="477" ht="12.75" customHeight="1">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row>
    <row r="478" ht="12.75" customHeight="1">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row>
    <row r="479" ht="12.75" customHeight="1">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row>
    <row r="480" ht="12.75" customHeight="1">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row>
    <row r="481" ht="12.75" customHeight="1">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row>
    <row r="482" ht="12.75" customHeight="1">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row>
    <row r="483" ht="12.75" customHeight="1">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row>
    <row r="484" ht="12.75" customHeight="1">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row>
    <row r="485" ht="12.75" customHeight="1">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row>
    <row r="486" ht="12.75" customHeight="1">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row>
    <row r="487" ht="12.75" customHeight="1">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row>
    <row r="488" ht="12.75" customHeight="1">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row>
    <row r="489" ht="12.75" customHeight="1">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row>
    <row r="490" ht="12.75" customHeight="1">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row>
    <row r="491" ht="12.75" customHeight="1">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row>
    <row r="492" ht="12.75" customHeight="1">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row>
    <row r="493" ht="12.75" customHeight="1">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row>
    <row r="494" ht="12.75" customHeight="1">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row>
    <row r="495" ht="12.75" customHeight="1">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row>
    <row r="496" ht="12.75" customHeight="1">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row>
    <row r="497" ht="12.75" customHeight="1">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row>
    <row r="498" ht="12.75" customHeight="1">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row>
    <row r="499" ht="12.75" customHeight="1">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row>
    <row r="500" ht="12.75" customHeight="1">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row>
    <row r="501" ht="12.75" customHeight="1">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row>
    <row r="502" ht="12.75" customHeight="1">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row>
    <row r="503" ht="12.75" customHeight="1">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row>
    <row r="504" ht="12.75" customHeight="1">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row>
    <row r="505" ht="12.75" customHeight="1">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row>
    <row r="506" ht="12.75" customHeight="1">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row>
    <row r="507" ht="12.75" customHeight="1">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row>
    <row r="508" ht="12.75" customHeight="1">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row>
    <row r="509" ht="12.75" customHeight="1">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row>
    <row r="510" ht="12.75" customHeight="1">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row>
    <row r="511" ht="12.75" customHeight="1">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row>
    <row r="512" ht="12.75" customHeight="1">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row>
    <row r="513" ht="12.75" customHeight="1">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row>
    <row r="514" ht="12.75" customHeight="1">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row>
    <row r="515" ht="12.75" customHeight="1">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row>
    <row r="516" ht="12.75" customHeight="1">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row>
    <row r="517" ht="12.75" customHeight="1">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row>
    <row r="518" ht="12.75" customHeight="1">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row>
    <row r="519" ht="12.75" customHeight="1">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row>
    <row r="520" ht="12.75" customHeight="1">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row>
    <row r="521" ht="12.75" customHeight="1">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row>
    <row r="522" ht="12.75" customHeight="1">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row>
    <row r="523" ht="12.75" customHeight="1">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row>
    <row r="524" ht="12.75" customHeight="1">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row>
    <row r="525" ht="12.75" customHeight="1">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row>
    <row r="526" ht="12.75" customHeight="1">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row>
    <row r="527" ht="12.75" customHeight="1">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row>
    <row r="528" ht="12.75" customHeight="1">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row>
    <row r="529" ht="12.75" customHeight="1">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row>
    <row r="530" ht="12.75" customHeight="1">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row>
    <row r="531" ht="12.75" customHeight="1">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row>
    <row r="532" ht="12.75" customHeight="1">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row>
    <row r="533" ht="12.75" customHeight="1">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row>
    <row r="534" ht="12.75" customHeight="1">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row>
    <row r="535" ht="12.75" customHeight="1">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row>
    <row r="536" ht="12.75" customHeight="1">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row>
    <row r="537" ht="12.75" customHeight="1">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row>
    <row r="538" ht="12.75" customHeight="1">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row>
    <row r="539" ht="12.75" customHeight="1">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row>
    <row r="540" ht="12.75" customHeight="1">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row>
    <row r="541" ht="12.75" customHeight="1">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row>
    <row r="542" ht="12.75" customHeight="1">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row>
    <row r="543" ht="12.75" customHeight="1">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row>
    <row r="544" ht="12.75" customHeight="1">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row>
    <row r="545" ht="12.75" customHeight="1">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row>
    <row r="546" ht="12.75" customHeight="1">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row>
    <row r="547" ht="12.75" customHeight="1">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row>
    <row r="548" ht="12.75" customHeight="1">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row>
    <row r="549" ht="12.75" customHeight="1">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row>
    <row r="550" ht="12.75" customHeight="1">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row>
    <row r="551" ht="12.75" customHeight="1">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row>
    <row r="552" ht="12.75" customHeight="1">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row>
    <row r="553" ht="12.75" customHeight="1">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row>
    <row r="554" ht="12.75" customHeight="1">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row>
    <row r="555" ht="12.75" customHeight="1">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row>
    <row r="556" ht="12.75" customHeight="1">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row>
    <row r="557" ht="12.75" customHeight="1">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row>
    <row r="558" ht="12.75" customHeight="1">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row>
    <row r="559" ht="12.75" customHeight="1">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row>
    <row r="560" ht="12.75" customHeight="1">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row>
    <row r="561" ht="12.75" customHeight="1">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row>
    <row r="562" ht="12.75" customHeight="1">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row>
    <row r="563" ht="12.75" customHeight="1">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row>
    <row r="564" ht="12.75" customHeight="1">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row>
    <row r="565" ht="12.75" customHeight="1">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row>
    <row r="566" ht="12.75" customHeight="1">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row>
    <row r="567" ht="12.75" customHeight="1">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row>
    <row r="568" ht="12.75" customHeight="1">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row>
    <row r="569" ht="12.75" customHeight="1">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row>
    <row r="570" ht="12.75" customHeight="1">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row>
    <row r="571" ht="12.75" customHeight="1">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row>
    <row r="572" ht="12.75" customHeight="1">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row>
    <row r="573" ht="12.75" customHeight="1">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row>
    <row r="574" ht="12.75" customHeight="1">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row>
    <row r="575" ht="12.75" customHeight="1">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row>
    <row r="576" ht="12.75" customHeight="1">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row>
    <row r="577" ht="12.75" customHeight="1">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row>
    <row r="578" ht="12.75" customHeight="1">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row>
    <row r="579" ht="12.75" customHeight="1">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row>
    <row r="580" ht="12.75" customHeight="1">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row>
    <row r="581" ht="12.75" customHeight="1">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row>
    <row r="582" ht="12.75" customHeight="1">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row>
    <row r="583" ht="12.75" customHeight="1">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row>
    <row r="584" ht="12.75" customHeight="1">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row>
    <row r="585" ht="12.75" customHeight="1">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row>
    <row r="586" ht="12.75" customHeight="1">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row>
    <row r="587" ht="12.75" customHeight="1">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row>
    <row r="588" ht="12.75" customHeight="1">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row>
    <row r="589" ht="12.75" customHeight="1">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row>
    <row r="590" ht="12.75" customHeight="1">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row>
    <row r="591" ht="12.75" customHeight="1">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row>
    <row r="592" ht="12.75" customHeight="1">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row>
    <row r="593" ht="12.75" customHeight="1">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row>
    <row r="594" ht="12.75" customHeight="1">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row>
    <row r="595" ht="12.75" customHeight="1">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row>
    <row r="596" ht="12.75" customHeight="1">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row>
    <row r="597" ht="12.75" customHeight="1">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row>
    <row r="598" ht="12.75" customHeight="1">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row>
    <row r="599" ht="12.75" customHeight="1">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row>
    <row r="600" ht="12.75" customHeight="1">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row>
    <row r="601" ht="12.75" customHeight="1">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row>
    <row r="602" ht="12.75" customHeight="1">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row>
    <row r="603" ht="12.75" customHeight="1">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row>
    <row r="604" ht="12.75" customHeight="1">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row>
    <row r="605" ht="12.75" customHeight="1">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row>
    <row r="606" ht="12.75" customHeight="1">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row>
    <row r="607" ht="12.75" customHeight="1">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row>
    <row r="608" ht="12.75" customHeight="1">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row>
    <row r="609" ht="12.75" customHeight="1">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row>
    <row r="610" ht="12.75" customHeight="1">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row>
    <row r="611" ht="12.75" customHeight="1">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row>
    <row r="612" ht="12.75" customHeight="1">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row>
    <row r="613" ht="12.75" customHeight="1">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row>
    <row r="614" ht="12.75" customHeight="1">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row>
    <row r="615" ht="12.75" customHeight="1">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row>
    <row r="616" ht="12.75" customHeight="1">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row>
    <row r="617" ht="12.75" customHeight="1">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row>
    <row r="618" ht="12.75" customHeight="1">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row>
    <row r="619" ht="12.75" customHeight="1">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row>
    <row r="620" ht="12.75" customHeight="1">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row>
    <row r="621" ht="12.75" customHeight="1">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row>
    <row r="622" ht="12.75" customHeight="1">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row>
    <row r="623" ht="12.75" customHeight="1">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row>
    <row r="624" ht="12.75" customHeight="1">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row>
    <row r="625" ht="12.75" customHeight="1">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row>
    <row r="626" ht="12.75" customHeight="1">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row>
    <row r="627" ht="12.75" customHeight="1">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row>
    <row r="628" ht="12.75" customHeight="1">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row>
    <row r="629" ht="12.75" customHeight="1">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row>
    <row r="630" ht="12.75" customHeight="1">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row>
    <row r="631" ht="12.75" customHeight="1">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row>
    <row r="632" ht="12.75" customHeight="1">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row>
    <row r="633" ht="12.75" customHeight="1">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row>
    <row r="634" ht="12.75" customHeight="1">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row>
    <row r="635" ht="12.75" customHeight="1">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row>
    <row r="636" ht="12.75" customHeight="1">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row>
    <row r="637" ht="12.75" customHeight="1">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row>
    <row r="638" ht="12.75" customHeight="1">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row>
    <row r="639" ht="12.75" customHeight="1">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row>
    <row r="640" ht="12.75" customHeight="1">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row>
    <row r="641" ht="12.75" customHeight="1">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row>
    <row r="642" ht="12.75" customHeight="1">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row>
    <row r="643" ht="12.75" customHeight="1">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row>
    <row r="644" ht="12.75" customHeight="1">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row>
    <row r="645" ht="12.75" customHeight="1">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row>
    <row r="646" ht="12.75" customHeight="1">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row>
    <row r="647" ht="12.75" customHeight="1">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row>
    <row r="648" ht="12.75" customHeight="1">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row>
    <row r="649" ht="12.75" customHeight="1">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row>
    <row r="650" ht="12.75" customHeight="1">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row>
    <row r="651" ht="12.75" customHeight="1">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row>
    <row r="652" ht="12.75" customHeight="1">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row>
    <row r="653" ht="12.75" customHeight="1">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row>
    <row r="654" ht="12.75" customHeight="1">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row>
    <row r="655" ht="12.75" customHeight="1">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row>
    <row r="656" ht="12.75" customHeight="1">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row>
    <row r="657" ht="12.75" customHeight="1">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row>
    <row r="658" ht="12.75" customHeight="1">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row>
    <row r="659" ht="12.75" customHeight="1">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row>
    <row r="660" ht="12.75" customHeight="1">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row>
    <row r="661" ht="12.75" customHeight="1">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row>
    <row r="662" ht="12.75" customHeight="1">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row>
    <row r="663" ht="12.75" customHeight="1">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row>
    <row r="664" ht="12.75" customHeight="1">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row>
    <row r="665" ht="12.75" customHeight="1">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row>
    <row r="666" ht="12.75" customHeight="1">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row>
    <row r="667" ht="12.75" customHeight="1">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row>
    <row r="668" ht="12.75" customHeight="1">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row>
    <row r="669" ht="12.75" customHeight="1">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row>
    <row r="670" ht="12.75" customHeight="1">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row>
    <row r="671" ht="12.75" customHeight="1">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row>
    <row r="672" ht="12.75" customHeight="1">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row>
    <row r="673" ht="12.75" customHeight="1">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row>
    <row r="674" ht="12.75" customHeight="1">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row>
    <row r="675" ht="12.75" customHeight="1">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row>
    <row r="676" ht="12.75" customHeight="1">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row>
    <row r="677" ht="12.75" customHeight="1">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row>
    <row r="678" ht="12.75" customHeight="1">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row>
    <row r="679" ht="12.75" customHeight="1">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row>
    <row r="680" ht="12.75" customHeight="1">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row>
    <row r="681" ht="12.75" customHeight="1">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row>
    <row r="682" ht="12.75" customHeight="1">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row>
    <row r="683" ht="12.75" customHeight="1">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row>
    <row r="684" ht="12.75" customHeight="1">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row>
    <row r="685" ht="12.75" customHeight="1">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row>
    <row r="686" ht="12.75" customHeight="1">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row>
    <row r="687" ht="12.75" customHeight="1">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row>
    <row r="688" ht="12.75" customHeight="1">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row>
    <row r="689" ht="12.75" customHeight="1">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row>
    <row r="690" ht="12.75" customHeight="1">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row>
    <row r="691" ht="12.75" customHeight="1">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row>
    <row r="692" ht="12.75" customHeight="1">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row>
    <row r="693" ht="12.75" customHeight="1">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row>
    <row r="694" ht="12.75" customHeight="1">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row>
    <row r="695" ht="12.75" customHeight="1">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row>
    <row r="696" ht="12.75" customHeight="1">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row>
    <row r="697" ht="12.75" customHeight="1">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row>
    <row r="698" ht="12.75" customHeight="1">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row>
    <row r="699" ht="12.75" customHeight="1">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row>
    <row r="700" ht="12.75" customHeight="1">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row>
    <row r="701" ht="12.75" customHeight="1">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row>
    <row r="702" ht="12.75" customHeight="1">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row>
    <row r="703" ht="12.75" customHeight="1">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row>
    <row r="704" ht="12.75" customHeight="1">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row>
    <row r="705" ht="12.75" customHeight="1">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row>
    <row r="706" ht="12.75" customHeight="1">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row>
    <row r="707" ht="12.75" customHeight="1">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row>
    <row r="708" ht="12.75" customHeight="1">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row>
    <row r="709" ht="12.75" customHeight="1">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row>
    <row r="710" ht="12.75" customHeight="1">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row>
    <row r="711" ht="12.75" customHeight="1">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row>
    <row r="712" ht="12.75" customHeight="1">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row>
    <row r="713" ht="12.75" customHeight="1">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row>
    <row r="714" ht="12.75" customHeight="1">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row>
    <row r="715" ht="12.75" customHeight="1">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row>
    <row r="716" ht="12.75" customHeight="1">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row>
    <row r="717" ht="12.75" customHeight="1">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row>
    <row r="718" ht="12.75" customHeight="1">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row>
    <row r="719" ht="12.75" customHeight="1">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row>
    <row r="720" ht="12.75" customHeight="1">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row>
    <row r="721" ht="12.75" customHeight="1">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row>
    <row r="722" ht="12.75" customHeight="1">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row>
    <row r="723" ht="12.75" customHeight="1">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row>
    <row r="724" ht="12.75" customHeight="1">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row>
    <row r="725" ht="12.75" customHeight="1">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row>
    <row r="726" ht="12.75" customHeight="1">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row>
    <row r="727" ht="12.75" customHeight="1">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row>
    <row r="728" ht="12.75" customHeight="1">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row>
    <row r="729" ht="12.75" customHeight="1">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row>
    <row r="730" ht="12.75" customHeight="1">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row>
    <row r="731" ht="12.75" customHeight="1">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row>
    <row r="732" ht="12.75" customHeight="1">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row>
    <row r="733" ht="12.75" customHeight="1">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row>
    <row r="734" ht="12.75" customHeight="1">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row>
    <row r="735" ht="12.75" customHeight="1">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row>
    <row r="736" ht="12.75" customHeight="1">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row>
    <row r="737" ht="12.75" customHeight="1">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row>
    <row r="738" ht="12.75" customHeight="1">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row>
    <row r="739" ht="12.75" customHeight="1">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row>
    <row r="740" ht="12.75" customHeight="1">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row>
    <row r="741" ht="12.75" customHeight="1">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row>
    <row r="742" ht="12.75" customHeight="1">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row>
    <row r="743" ht="12.75" customHeight="1">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row>
    <row r="744" ht="12.75" customHeight="1">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row>
    <row r="745" ht="12.75" customHeight="1">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row>
    <row r="746" ht="12.75" customHeight="1">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row>
    <row r="747" ht="12.75" customHeight="1">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row>
    <row r="748" ht="12.75" customHeight="1">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row>
    <row r="749" ht="12.75" customHeight="1">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row>
    <row r="750" ht="12.75" customHeight="1">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row>
    <row r="751" ht="12.75" customHeight="1">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row>
    <row r="752" ht="12.75" customHeight="1">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row>
    <row r="753" ht="12.75" customHeight="1">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row>
    <row r="754" ht="12.75" customHeight="1">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row>
    <row r="755" ht="12.75" customHeight="1">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row>
    <row r="756" ht="12.75" customHeight="1">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row>
    <row r="757" ht="12.75" customHeight="1">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row>
    <row r="758" ht="12.75" customHeight="1">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row>
    <row r="759" ht="12.75" customHeight="1">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row>
    <row r="760" ht="12.75" customHeight="1">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row>
    <row r="761" ht="12.75" customHeight="1">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row>
    <row r="762" ht="12.75" customHeight="1">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row>
    <row r="763" ht="12.75" customHeight="1">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row>
    <row r="764" ht="12.75" customHeight="1">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row>
    <row r="765" ht="12.75" customHeight="1">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row>
    <row r="766" ht="12.75" customHeight="1">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row>
    <row r="767" ht="12.75" customHeight="1">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row>
    <row r="768" ht="12.75" customHeight="1">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row>
    <row r="769" ht="12.75" customHeight="1">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row>
    <row r="770" ht="12.75" customHeight="1">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row>
    <row r="771" ht="12.75" customHeight="1">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row>
    <row r="772" ht="12.75" customHeight="1">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row>
    <row r="773" ht="12.75" customHeight="1">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row>
    <row r="774" ht="12.75" customHeight="1">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row>
    <row r="775" ht="12.75" customHeight="1">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row>
    <row r="776" ht="12.75" customHeight="1">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row>
    <row r="777" ht="12.75" customHeight="1">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row>
    <row r="778" ht="12.75" customHeight="1">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row>
    <row r="779" ht="12.75" customHeight="1">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row>
    <row r="780" ht="12.75" customHeight="1">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row>
    <row r="781" ht="12.75" customHeight="1">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row>
    <row r="782" ht="12.75" customHeight="1">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row>
    <row r="783" ht="12.75" customHeight="1">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row>
    <row r="784" ht="12.75" customHeight="1">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row>
    <row r="785" ht="12.75" customHeight="1">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row>
    <row r="786" ht="12.75" customHeight="1">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row>
    <row r="787" ht="12.75" customHeight="1">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row>
    <row r="788" ht="12.75" customHeight="1">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row>
    <row r="789" ht="12.75" customHeight="1">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row>
    <row r="790" ht="12.75" customHeight="1">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row>
    <row r="791" ht="12.75" customHeight="1">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row>
    <row r="792" ht="12.75" customHeight="1">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row>
    <row r="793" ht="12.75" customHeight="1">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row>
    <row r="794" ht="12.75" customHeight="1">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row>
    <row r="795" ht="12.75" customHeight="1">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row>
    <row r="796" ht="12.75" customHeight="1">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row>
    <row r="797" ht="12.75" customHeight="1">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row>
    <row r="798" ht="12.75" customHeight="1">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row>
    <row r="799" ht="12.75" customHeight="1">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row>
    <row r="800" ht="12.75" customHeight="1">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row>
    <row r="801" ht="12.75" customHeight="1">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row>
    <row r="802" ht="12.75" customHeight="1">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row>
    <row r="803" ht="12.75" customHeight="1">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row>
    <row r="804" ht="12.75" customHeight="1">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row>
    <row r="805" ht="12.75" customHeight="1">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row>
    <row r="806" ht="12.75" customHeight="1">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row>
    <row r="807" ht="12.75" customHeight="1">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row>
    <row r="808" ht="12.75" customHeight="1">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row>
    <row r="809" ht="12.75" customHeight="1">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row>
    <row r="810" ht="12.75" customHeight="1">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row>
    <row r="811" ht="12.75" customHeight="1">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row>
    <row r="812" ht="12.75" customHeight="1">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row>
    <row r="813" ht="12.75" customHeight="1">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row>
    <row r="814" ht="12.75" customHeight="1">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row>
    <row r="815" ht="12.75" customHeight="1">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row>
    <row r="816" ht="12.75" customHeight="1">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row>
    <row r="817" ht="12.75" customHeight="1">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row>
    <row r="818" ht="12.75" customHeight="1">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row>
    <row r="819" ht="12.75" customHeight="1">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row>
    <row r="820" ht="12.75" customHeight="1">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row>
    <row r="821" ht="12.75" customHeight="1">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row>
    <row r="822" ht="12.75" customHeight="1">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row>
    <row r="823" ht="12.75" customHeight="1">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row>
    <row r="824" ht="12.75" customHeight="1">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row>
    <row r="825" ht="12.75" customHeight="1">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row>
    <row r="826" ht="12.75" customHeight="1">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row>
    <row r="827" ht="12.75" customHeight="1">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row>
    <row r="828" ht="12.75" customHeight="1">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row>
    <row r="829" ht="12.75" customHeight="1">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row>
    <row r="830" ht="12.75" customHeight="1">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row>
    <row r="831" ht="12.75" customHeight="1">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row>
    <row r="832" ht="12.75" customHeight="1">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row>
    <row r="833" ht="12.75" customHeight="1">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row>
    <row r="834" ht="12.75" customHeight="1">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row>
    <row r="835" ht="12.75" customHeight="1">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row>
    <row r="836" ht="12.75" customHeight="1">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row>
    <row r="837" ht="12.75" customHeight="1">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row>
    <row r="838" ht="12.75" customHeight="1">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row>
    <row r="839" ht="12.75" customHeight="1">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row>
    <row r="840" ht="12.75" customHeight="1">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row>
    <row r="841" ht="12.75" customHeight="1">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row>
    <row r="842" ht="12.75" customHeight="1">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row>
    <row r="843" ht="12.75" customHeight="1">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row>
    <row r="844" ht="12.75" customHeight="1">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row>
    <row r="845" ht="12.75" customHeight="1">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row>
    <row r="846" ht="12.75" customHeight="1">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row>
    <row r="847" ht="12.75" customHeight="1">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row>
    <row r="848" ht="12.75" customHeight="1">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row>
    <row r="849" ht="12.75" customHeight="1">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row>
    <row r="850" ht="12.75" customHeight="1">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row>
    <row r="851" ht="12.75" customHeight="1">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row>
    <row r="852" ht="12.75" customHeight="1">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row>
    <row r="853" ht="12.75" customHeight="1">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row>
    <row r="854" ht="12.75" customHeight="1">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row>
    <row r="855" ht="12.75" customHeight="1">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row>
    <row r="856" ht="12.75" customHeight="1">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row>
    <row r="857" ht="12.75" customHeight="1">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row>
    <row r="858" ht="12.75" customHeight="1">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row>
    <row r="859" ht="12.75" customHeight="1">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row>
    <row r="860" ht="12.75" customHeight="1">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row>
    <row r="861" ht="12.75" customHeight="1">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row>
    <row r="862" ht="12.75" customHeight="1">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row>
    <row r="863" ht="12.75" customHeight="1">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row>
    <row r="864" ht="12.75" customHeight="1">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row>
    <row r="865" ht="12.75" customHeight="1">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row>
    <row r="866" ht="12.75" customHeight="1">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row>
    <row r="867" ht="12.75" customHeight="1">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row>
    <row r="868" ht="12.75" customHeight="1">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row>
    <row r="869" ht="12.75" customHeight="1">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row>
    <row r="870" ht="12.75" customHeight="1">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row>
    <row r="871" ht="12.75" customHeight="1">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row>
    <row r="872" ht="12.75" customHeight="1">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row>
    <row r="873" ht="12.75" customHeight="1">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row>
    <row r="874" ht="12.75" customHeight="1">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row>
    <row r="875" ht="12.75" customHeight="1">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row>
    <row r="876" ht="12.75" customHeight="1">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row>
    <row r="877" ht="12.75" customHeight="1">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row>
    <row r="878" ht="12.75" customHeight="1">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row>
    <row r="879" ht="12.75" customHeight="1">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row>
    <row r="880" ht="12.75" customHeight="1">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row>
    <row r="881" ht="12.75" customHeight="1">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row>
    <row r="882" ht="12.75" customHeight="1">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row>
    <row r="883" ht="12.75" customHeight="1">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row>
    <row r="884" ht="12.75" customHeight="1">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row>
    <row r="885" ht="12.75" customHeight="1">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row>
    <row r="886" ht="12.75" customHeight="1">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row>
    <row r="887" ht="12.75" customHeight="1">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row>
    <row r="888" ht="12.75" customHeight="1">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row>
    <row r="889" ht="12.75" customHeight="1">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row>
    <row r="890" ht="12.75" customHeight="1">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row>
    <row r="891" ht="12.75" customHeight="1">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row>
    <row r="892" ht="12.75" customHeight="1">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row>
    <row r="893" ht="12.75" customHeight="1">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row>
    <row r="894" ht="12.75" customHeight="1">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row>
    <row r="895" ht="12.75" customHeight="1">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row>
    <row r="896" ht="12.75" customHeight="1">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row>
    <row r="897" ht="12.75" customHeight="1">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row>
    <row r="898" ht="12.75" customHeight="1">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row>
    <row r="899" ht="12.75" customHeight="1">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row>
    <row r="900" ht="12.75" customHeight="1">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row>
    <row r="901" ht="12.75" customHeight="1">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row>
    <row r="902" ht="12.75" customHeight="1">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row>
    <row r="903" ht="12.75" customHeight="1">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row>
    <row r="904" ht="12.75" customHeight="1">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row>
    <row r="905" ht="12.75" customHeight="1">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row>
    <row r="906" ht="12.75" customHeight="1">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row>
    <row r="907" ht="12.75" customHeight="1">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row>
    <row r="908" ht="12.75" customHeight="1">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row>
    <row r="909" ht="12.75" customHeight="1">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row>
    <row r="910" ht="12.75" customHeight="1">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row>
    <row r="911" ht="12.75" customHeight="1">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row>
    <row r="912" ht="12.75" customHeight="1">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row>
    <row r="913" ht="12.75" customHeight="1">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row>
    <row r="914" ht="12.75" customHeight="1">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row>
    <row r="915" ht="12.75" customHeight="1">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row>
    <row r="916" ht="12.75" customHeight="1">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row>
    <row r="917" ht="12.75" customHeight="1">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row>
    <row r="918" ht="12.75" customHeight="1">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row>
    <row r="919" ht="12.75" customHeight="1">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row>
    <row r="920" ht="12.75" customHeight="1">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row>
    <row r="921" ht="12.75" customHeight="1">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row>
    <row r="922" ht="12.75" customHeight="1">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row>
    <row r="923" ht="12.75" customHeight="1">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row>
    <row r="924" ht="12.75" customHeight="1">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row>
    <row r="925" ht="12.75" customHeight="1">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row>
    <row r="926" ht="12.75" customHeight="1">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row>
    <row r="927" ht="12.75" customHeight="1">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row>
    <row r="928" ht="12.75" customHeight="1">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row>
    <row r="929" ht="12.75" customHeight="1">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row>
    <row r="930" ht="12.75" customHeight="1">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row>
    <row r="931" ht="12.75" customHeight="1">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row>
    <row r="932" ht="12.75" customHeight="1">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row>
    <row r="933" ht="12.75" customHeight="1">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row>
    <row r="934" ht="12.75" customHeight="1">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row>
    <row r="935" ht="12.75" customHeight="1">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row>
    <row r="936" ht="12.75" customHeight="1">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row>
    <row r="937" ht="12.75" customHeight="1">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row>
    <row r="938" ht="12.75" customHeight="1">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row>
    <row r="939" ht="12.75" customHeight="1">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row>
    <row r="940" ht="12.75" customHeight="1">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row>
    <row r="941" ht="12.75" customHeight="1">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row>
    <row r="942" ht="12.75" customHeight="1">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row>
    <row r="943" ht="12.75" customHeight="1">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row>
    <row r="944" ht="12.75" customHeight="1">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row>
    <row r="945" ht="12.75" customHeight="1">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row>
    <row r="946" ht="12.75" customHeight="1">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row>
    <row r="947" ht="12.75" customHeight="1">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row>
    <row r="948" ht="12.75" customHeight="1">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row>
    <row r="949" ht="12.75" customHeight="1">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row>
    <row r="950" ht="12.75" customHeight="1">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row>
    <row r="951" ht="12.75" customHeight="1">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row>
    <row r="952" ht="12.75" customHeight="1">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row>
    <row r="953" ht="12.75" customHeight="1">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row>
    <row r="954" ht="12.75" customHeight="1">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row>
    <row r="955" ht="12.75" customHeight="1">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row>
    <row r="956" ht="12.75" customHeight="1">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row>
    <row r="957" ht="12.75" customHeight="1">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row>
    <row r="958" ht="12.75" customHeight="1">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row>
    <row r="959" ht="12.75" customHeight="1">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row>
    <row r="960" ht="12.75" customHeight="1">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row>
    <row r="961" ht="12.75" customHeight="1">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row>
    <row r="962" ht="12.75" customHeight="1">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row>
    <row r="963" ht="12.75" customHeight="1">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row>
    <row r="964" ht="12.75" customHeight="1">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row>
    <row r="965" ht="12.75" customHeight="1">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row>
    <row r="966" ht="12.75" customHeight="1">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row>
    <row r="967" ht="12.75" customHeight="1">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row>
    <row r="968" ht="12.75" customHeight="1">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row>
    <row r="969" ht="12.75" customHeight="1">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row>
    <row r="970" ht="12.75" customHeight="1">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row>
    <row r="971" ht="12.75" customHeight="1">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row>
    <row r="972" ht="12.75" customHeight="1">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row>
    <row r="973" ht="12.75" customHeight="1">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row>
    <row r="974" ht="12.75" customHeight="1">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row>
    <row r="975" ht="12.75" customHeight="1">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row>
    <row r="976" ht="12.75" customHeight="1">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row>
    <row r="977" ht="12.75" customHeight="1">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row>
    <row r="978" ht="12.75" customHeight="1">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row>
    <row r="979" ht="12.75" customHeight="1">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row>
    <row r="980" ht="12.75" customHeight="1">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row>
    <row r="981" ht="12.75" customHeight="1">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row>
    <row r="982" ht="12.75" customHeight="1">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row>
    <row r="983" ht="12.75" customHeight="1">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row>
    <row r="984" ht="12.75" customHeight="1">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row>
    <row r="985" ht="12.75" customHeight="1">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row>
    <row r="986" ht="12.75" customHeight="1">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row>
    <row r="987" ht="12.75" customHeight="1">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row>
    <row r="988" ht="12.75" customHeight="1">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row>
    <row r="989" ht="12.75" customHeight="1">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row>
    <row r="990" ht="12.75" customHeight="1">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row>
    <row r="991" ht="12.75" customHeight="1">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row>
    <row r="992" ht="12.75" customHeight="1">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row>
    <row r="993" ht="12.75" customHeight="1">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row>
    <row r="994" ht="12.75" customHeight="1">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row>
    <row r="995" ht="12.75" customHeight="1">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row>
    <row r="996" ht="12.75" customHeight="1">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row>
    <row r="997" ht="12.75" customHeight="1">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row>
    <row r="998" ht="12.75" customHeight="1">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row>
    <row r="999" ht="12.75" customHeight="1">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row>
    <row r="1000" ht="12.75" customHeight="1">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s>
  <printOptions/>
  <pageMargins bottom="1.0" footer="0.0" header="0.0" left="0.75" right="0.75" top="1.0"/>
  <pageSetup orientation="portrait"/>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0.57"/>
    <col customWidth="1" min="3" max="3" width="16.86"/>
    <col customWidth="1" min="4" max="4" width="8.71"/>
    <col customWidth="1" min="5" max="5" width="16.43"/>
    <col customWidth="1" min="6" max="8" width="8.71"/>
    <col customWidth="1" min="9" max="9" width="13.86"/>
    <col customWidth="1" min="10" max="11" width="8.71"/>
    <col customWidth="1" min="12" max="12" width="20.0"/>
    <col customWidth="1" min="13" max="13" width="11.43"/>
    <col customWidth="1" min="14" max="26" width="8.71"/>
  </cols>
  <sheetData>
    <row r="1" ht="12.75" customHeight="1">
      <c r="L1" t="s">
        <v>145</v>
      </c>
      <c r="M1" t="s">
        <v>146</v>
      </c>
      <c r="N1" t="s">
        <v>147</v>
      </c>
    </row>
    <row r="2" ht="12.75" customHeight="1">
      <c r="H2" t="s">
        <v>148</v>
      </c>
      <c r="I2" s="6">
        <v>567370.0</v>
      </c>
      <c r="L2" s="46" t="s">
        <v>51</v>
      </c>
    </row>
    <row r="3" ht="12.75" customHeight="1">
      <c r="L3" s="46" t="s">
        <v>52</v>
      </c>
    </row>
    <row r="4" ht="12.75" customHeight="1">
      <c r="A4" t="s">
        <v>149</v>
      </c>
      <c r="B4" t="s">
        <v>150</v>
      </c>
      <c r="C4" t="s">
        <v>151</v>
      </c>
      <c r="D4" t="s">
        <v>152</v>
      </c>
      <c r="E4" t="s">
        <v>153</v>
      </c>
      <c r="F4" t="s">
        <v>154</v>
      </c>
      <c r="G4" t="s">
        <v>155</v>
      </c>
      <c r="I4" t="s">
        <v>156</v>
      </c>
      <c r="L4" s="46" t="s">
        <v>54</v>
      </c>
    </row>
    <row r="5" ht="12.75" customHeight="1">
      <c r="A5" s="47" t="s">
        <v>17</v>
      </c>
      <c r="B5" s="8">
        <f>VLOOKUP(A5,$L$2:$N$31,2,FALSE)</f>
        <v>0.001747685185</v>
      </c>
      <c r="C5" s="48">
        <f>(24/B5/24)</f>
        <v>572.1854305</v>
      </c>
      <c r="D5" s="29">
        <f>VLOOKUP(A5,$L$2:$N$31,3,FALSE)</f>
        <v>340</v>
      </c>
      <c r="E5" s="28">
        <f>(C5*D5)</f>
        <v>194543.0464</v>
      </c>
      <c r="F5" s="49">
        <f>(E5/E9)</f>
        <v>0.4980004818</v>
      </c>
      <c r="G5">
        <f>(E9/C5)</f>
        <v>682.7302632</v>
      </c>
      <c r="I5" s="50">
        <f>(I2/G5)</f>
        <v>831.0309805</v>
      </c>
      <c r="L5" s="46" t="s">
        <v>55</v>
      </c>
    </row>
    <row r="6" ht="12.75" customHeight="1">
      <c r="I6" s="50"/>
      <c r="L6" s="46" t="s">
        <v>57</v>
      </c>
    </row>
    <row r="7" ht="12.75" customHeight="1">
      <c r="A7" t="s">
        <v>25</v>
      </c>
      <c r="B7" s="8">
        <f>VLOOKUP(A7,$L$2:$N$31,2,FALSE)</f>
        <v>0.01407407407</v>
      </c>
      <c r="C7" s="48">
        <f>(24/B7/24)</f>
        <v>71.05263158</v>
      </c>
      <c r="D7" s="29">
        <f>VLOOKUP(A7,$L$2:$N$31,3,FALSE)</f>
        <v>2760</v>
      </c>
      <c r="E7" s="28">
        <f>(C7*D7)</f>
        <v>196105.2632</v>
      </c>
      <c r="F7" s="49">
        <f>(E7/E9)</f>
        <v>0.5019995182</v>
      </c>
      <c r="G7">
        <f>(E9/C7)</f>
        <v>5498.013245</v>
      </c>
      <c r="I7" s="50">
        <f>(I2/G7)</f>
        <v>103.1954589</v>
      </c>
      <c r="L7" s="46" t="s">
        <v>58</v>
      </c>
    </row>
    <row r="8" ht="12.75" customHeight="1">
      <c r="L8" s="46" t="s">
        <v>157</v>
      </c>
    </row>
    <row r="9" ht="12.75" customHeight="1">
      <c r="C9" t="s">
        <v>158</v>
      </c>
      <c r="E9" s="28">
        <f t="shared" ref="E9:F9" si="1">SUM(E5:E7)</f>
        <v>390648.3095</v>
      </c>
      <c r="F9" s="49">
        <f t="shared" si="1"/>
        <v>1</v>
      </c>
      <c r="L9" s="46" t="s">
        <v>159</v>
      </c>
    </row>
    <row r="10" ht="12.75" customHeight="1">
      <c r="L10" s="46" t="s">
        <v>65</v>
      </c>
    </row>
    <row r="11" ht="12.75" customHeight="1">
      <c r="L11" s="46" t="s">
        <v>28</v>
      </c>
    </row>
    <row r="12" ht="12.75" customHeight="1">
      <c r="L12" s="51" t="s">
        <v>30</v>
      </c>
    </row>
    <row r="13" ht="12.75" customHeight="1">
      <c r="H13" t="s">
        <v>148</v>
      </c>
      <c r="I13" s="6">
        <v>1017351.0</v>
      </c>
      <c r="L13" s="51" t="s">
        <v>36</v>
      </c>
    </row>
    <row r="14" ht="12.75" customHeight="1">
      <c r="L14" s="51" t="s">
        <v>37</v>
      </c>
    </row>
    <row r="15" ht="12.75" customHeight="1">
      <c r="A15" t="s">
        <v>149</v>
      </c>
      <c r="B15" t="s">
        <v>150</v>
      </c>
      <c r="C15" t="s">
        <v>151</v>
      </c>
      <c r="D15" t="s">
        <v>152</v>
      </c>
      <c r="E15" t="s">
        <v>153</v>
      </c>
      <c r="F15" t="s">
        <v>154</v>
      </c>
      <c r="G15" t="s">
        <v>155</v>
      </c>
      <c r="I15" t="s">
        <v>156</v>
      </c>
      <c r="L15" s="51" t="s">
        <v>38</v>
      </c>
    </row>
    <row r="16" ht="12.75" customHeight="1">
      <c r="A16" t="s">
        <v>19</v>
      </c>
      <c r="B16" s="8">
        <f>VLOOKUP(A16,$L$2:$N$31,2,FALSE)</f>
        <v>0.001875</v>
      </c>
      <c r="C16" s="48">
        <f>(24/B16/24)</f>
        <v>533.3333333</v>
      </c>
      <c r="D16" s="29">
        <f>VLOOKUP(A16,$L$2:$N$31,3,FALSE)</f>
        <v>490</v>
      </c>
      <c r="E16" s="28">
        <f>(C16*D16)</f>
        <v>261333.3333</v>
      </c>
      <c r="F16" s="49">
        <f>(E16/E22)</f>
        <v>0.332130801</v>
      </c>
      <c r="G16">
        <f>(E22/C16)</f>
        <v>1475.322368</v>
      </c>
      <c r="I16" s="50">
        <f>(I13/G16)</f>
        <v>689.5787807</v>
      </c>
      <c r="L16" s="51" t="s">
        <v>41</v>
      </c>
    </row>
    <row r="17" ht="12.75" customHeight="1">
      <c r="I17" s="50"/>
      <c r="L17" s="51" t="s">
        <v>43</v>
      </c>
    </row>
    <row r="18" ht="12.75" customHeight="1">
      <c r="A18" t="s">
        <v>23</v>
      </c>
      <c r="B18" s="8">
        <f>VLOOKUP(A18,$L$2:$N$31,2,FALSE)</f>
        <v>0.00462962963</v>
      </c>
      <c r="C18" s="48">
        <f>(24/B18/24)</f>
        <v>216</v>
      </c>
      <c r="D18" s="29">
        <f>VLOOKUP(A18,$L$2:$N$31,3,FALSE)</f>
        <v>1525</v>
      </c>
      <c r="E18" s="28">
        <f>(C18*D18)</f>
        <v>329400</v>
      </c>
      <c r="F18" s="49">
        <f>(E18/E22)</f>
        <v>0.4186373183</v>
      </c>
      <c r="G18">
        <f>(E22/C18)</f>
        <v>3642.77128</v>
      </c>
      <c r="I18" s="50">
        <f>(I13/G18)</f>
        <v>279.2794062</v>
      </c>
      <c r="L18" s="51" t="s">
        <v>45</v>
      </c>
    </row>
    <row r="19" ht="12.75" customHeight="1">
      <c r="L19" s="51" t="s">
        <v>48</v>
      </c>
    </row>
    <row r="20" ht="12.75" customHeight="1">
      <c r="A20" t="s">
        <v>25</v>
      </c>
      <c r="B20" s="8">
        <f>VLOOKUP(A20,$L$2:$N$31,2,FALSE)</f>
        <v>0.01407407407</v>
      </c>
      <c r="C20" s="48">
        <f>(24/B20/24)</f>
        <v>71.05263158</v>
      </c>
      <c r="D20" s="29">
        <f>VLOOKUP(A20,$L$2:$N$31,3,FALSE)</f>
        <v>2760</v>
      </c>
      <c r="E20" s="28">
        <f>(C20*D20)</f>
        <v>196105.2632</v>
      </c>
      <c r="F20" s="49">
        <f>(E20/E22)</f>
        <v>0.2492318806</v>
      </c>
      <c r="G20">
        <f>(E22/C20)</f>
        <v>11074.02469</v>
      </c>
      <c r="I20" s="50">
        <f>(I13/G20)</f>
        <v>91.86822572</v>
      </c>
      <c r="L20" s="51" t="s">
        <v>160</v>
      </c>
    </row>
    <row r="21" ht="12.75" customHeight="1">
      <c r="L21" s="51" t="s">
        <v>28</v>
      </c>
    </row>
    <row r="22" ht="12.75" customHeight="1">
      <c r="C22" t="s">
        <v>158</v>
      </c>
      <c r="E22" s="28">
        <f t="shared" ref="E22:F22" si="2">SUM(E16:E20)</f>
        <v>786838.5965</v>
      </c>
      <c r="F22" s="49">
        <f t="shared" si="2"/>
        <v>1</v>
      </c>
      <c r="L22" s="52" t="s">
        <v>15</v>
      </c>
      <c r="M22" s="25">
        <v>0.0011226851851851851</v>
      </c>
      <c r="N22">
        <v>250.0</v>
      </c>
    </row>
    <row r="23" ht="12.75" customHeight="1">
      <c r="L23" s="52" t="s">
        <v>17</v>
      </c>
      <c r="M23" s="25">
        <v>0.0017476851851851852</v>
      </c>
      <c r="N23">
        <v>340.0</v>
      </c>
    </row>
    <row r="24" ht="12.75" customHeight="1">
      <c r="L24" s="52" t="s">
        <v>19</v>
      </c>
      <c r="M24" s="25">
        <v>0.001875</v>
      </c>
      <c r="N24">
        <v>490.0</v>
      </c>
    </row>
    <row r="25" ht="12.75" customHeight="1">
      <c r="L25" s="52" t="s">
        <v>21</v>
      </c>
      <c r="M25" s="25">
        <v>0.0017476851851851852</v>
      </c>
      <c r="N25">
        <v>360.0</v>
      </c>
    </row>
    <row r="26" ht="12.75" customHeight="1">
      <c r="L26" s="52" t="s">
        <v>22</v>
      </c>
      <c r="M26" s="25">
        <v>0.00375</v>
      </c>
      <c r="N26">
        <v>1005.0</v>
      </c>
    </row>
    <row r="27" ht="12.75" customHeight="1">
      <c r="L27" s="52" t="s">
        <v>23</v>
      </c>
      <c r="M27" s="25">
        <v>0.00462962962962963</v>
      </c>
      <c r="N27">
        <v>1525.0</v>
      </c>
    </row>
    <row r="28" ht="12.75" customHeight="1">
      <c r="L28" s="52" t="s">
        <v>157</v>
      </c>
      <c r="M28" s="25">
        <v>0.0065625</v>
      </c>
      <c r="N28">
        <v>1720.0</v>
      </c>
    </row>
    <row r="29" ht="12.75" customHeight="1">
      <c r="L29" s="52" t="s">
        <v>25</v>
      </c>
      <c r="M29" s="25">
        <v>0.014074074074074074</v>
      </c>
      <c r="N29">
        <v>2760.0</v>
      </c>
    </row>
    <row r="30" ht="12.75" customHeight="1">
      <c r="L30" s="52" t="s">
        <v>161</v>
      </c>
    </row>
    <row r="31" ht="12.75" customHeight="1">
      <c r="L31" s="52" t="s">
        <v>28</v>
      </c>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A5 A7 A16 A18 A20">
      <formula1>$L$2:$L$31</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22.57"/>
    <col customWidth="1" min="9" max="9" width="8.71"/>
    <col customWidth="1" min="10" max="14" width="12.14"/>
    <col customWidth="1" min="15" max="15" width="10.86"/>
    <col customWidth="1" min="16" max="26" width="8.71"/>
  </cols>
  <sheetData>
    <row r="1" ht="12.75" customHeight="1">
      <c r="A1" s="53" t="s">
        <v>162</v>
      </c>
      <c r="B1" s="17"/>
      <c r="C1" s="17"/>
      <c r="D1" s="17"/>
      <c r="E1" s="17"/>
      <c r="F1" s="17"/>
      <c r="G1" s="17"/>
      <c r="H1" s="18"/>
      <c r="J1" s="54" t="s">
        <v>163</v>
      </c>
      <c r="K1" s="54" t="s">
        <v>164</v>
      </c>
      <c r="L1" s="54" t="s">
        <v>165</v>
      </c>
      <c r="M1" s="54" t="s">
        <v>166</v>
      </c>
      <c r="N1" s="54" t="s">
        <v>167</v>
      </c>
      <c r="O1" s="54" t="s">
        <v>168</v>
      </c>
    </row>
    <row r="2" ht="12.75" customHeight="1">
      <c r="A2" s="55" t="s">
        <v>169</v>
      </c>
      <c r="B2" s="55"/>
      <c r="C2" s="55"/>
      <c r="D2" s="55"/>
      <c r="E2" s="55"/>
      <c r="F2" s="55"/>
      <c r="G2" s="55" t="s">
        <v>170</v>
      </c>
      <c r="H2" s="9"/>
      <c r="J2" s="56"/>
      <c r="K2" s="56"/>
      <c r="L2" s="56"/>
      <c r="M2" s="56"/>
      <c r="N2" s="56"/>
      <c r="O2" s="56"/>
    </row>
    <row r="3" ht="12.75" customHeight="1">
      <c r="A3" s="57">
        <v>1.0</v>
      </c>
      <c r="B3" s="57">
        <v>1460.0</v>
      </c>
      <c r="C3" s="57">
        <v>930.0</v>
      </c>
      <c r="D3" s="57">
        <v>1250.0</v>
      </c>
      <c r="E3" s="57">
        <v>1740.0</v>
      </c>
      <c r="F3" s="57">
        <v>6.0</v>
      </c>
      <c r="G3" s="57">
        <v>5.0</v>
      </c>
      <c r="H3" s="9"/>
      <c r="J3" s="9">
        <f t="shared" ref="J3:J12" si="1">SUM(B3:E3)</f>
        <v>5380</v>
      </c>
      <c r="K3" s="9">
        <f>J3</f>
        <v>5380</v>
      </c>
      <c r="L3" s="9">
        <f>F3</f>
        <v>6</v>
      </c>
      <c r="M3" s="9">
        <f t="shared" ref="M3:M12" si="2">(L3*24)</f>
        <v>144</v>
      </c>
      <c r="N3" s="58">
        <f t="shared" ref="N3:N12" si="3">(M3/G3)</f>
        <v>28.8</v>
      </c>
      <c r="O3" s="58">
        <f t="shared" ref="O3:O12" si="4">(K3/G3)</f>
        <v>1076</v>
      </c>
    </row>
    <row r="4" ht="12.75" customHeight="1">
      <c r="A4" s="57">
        <v>2.0</v>
      </c>
      <c r="B4" s="57">
        <v>2045.0</v>
      </c>
      <c r="C4" s="57">
        <v>1300.0</v>
      </c>
      <c r="D4" s="57">
        <v>1750.0</v>
      </c>
      <c r="E4" s="57">
        <v>2435.0</v>
      </c>
      <c r="F4" s="57">
        <v>3.0</v>
      </c>
      <c r="G4" s="57">
        <v>6.0</v>
      </c>
      <c r="H4" s="9"/>
      <c r="J4" s="9">
        <f t="shared" si="1"/>
        <v>7530</v>
      </c>
      <c r="K4" s="9">
        <f>(J3+J4)</f>
        <v>12910</v>
      </c>
      <c r="L4" s="9">
        <f t="shared" ref="L4:L12" si="5">(L3+F4)</f>
        <v>9</v>
      </c>
      <c r="M4" s="9">
        <f t="shared" si="2"/>
        <v>216</v>
      </c>
      <c r="N4" s="58">
        <f t="shared" si="3"/>
        <v>36</v>
      </c>
      <c r="O4" s="58">
        <f t="shared" si="4"/>
        <v>2151.666667</v>
      </c>
    </row>
    <row r="5" ht="12.75" customHeight="1">
      <c r="A5" s="57">
        <v>3.0</v>
      </c>
      <c r="B5" s="57">
        <v>2860.0</v>
      </c>
      <c r="C5" s="57">
        <v>1825.0</v>
      </c>
      <c r="D5" s="57">
        <v>2450.0</v>
      </c>
      <c r="E5" s="57">
        <v>3410.0</v>
      </c>
      <c r="F5" s="57">
        <v>3.0</v>
      </c>
      <c r="G5" s="57">
        <v>7.0</v>
      </c>
      <c r="H5" s="9"/>
      <c r="J5" s="9">
        <f t="shared" si="1"/>
        <v>10545</v>
      </c>
      <c r="K5" s="9">
        <f t="shared" ref="K5:K12" si="6">(K4+J5)</f>
        <v>23455</v>
      </c>
      <c r="L5" s="9">
        <f t="shared" si="5"/>
        <v>12</v>
      </c>
      <c r="M5" s="9">
        <f t="shared" si="2"/>
        <v>288</v>
      </c>
      <c r="N5" s="58">
        <f t="shared" si="3"/>
        <v>41.14285714</v>
      </c>
      <c r="O5" s="58">
        <f t="shared" si="4"/>
        <v>3350.714286</v>
      </c>
    </row>
    <row r="6" ht="12.75" customHeight="1">
      <c r="A6" s="57">
        <v>4.0</v>
      </c>
      <c r="B6" s="57">
        <v>4005.0</v>
      </c>
      <c r="C6" s="57">
        <v>2550.0</v>
      </c>
      <c r="D6" s="57">
        <v>3430.0</v>
      </c>
      <c r="E6" s="57">
        <v>4775.0</v>
      </c>
      <c r="F6" s="57">
        <v>3.0</v>
      </c>
      <c r="G6" s="57">
        <v>8.0</v>
      </c>
      <c r="H6" s="9"/>
      <c r="J6" s="9">
        <f t="shared" si="1"/>
        <v>14760</v>
      </c>
      <c r="K6" s="9">
        <f t="shared" si="6"/>
        <v>38215</v>
      </c>
      <c r="L6" s="9">
        <f t="shared" si="5"/>
        <v>15</v>
      </c>
      <c r="M6" s="9">
        <f t="shared" si="2"/>
        <v>360</v>
      </c>
      <c r="N6" s="58">
        <f t="shared" si="3"/>
        <v>45</v>
      </c>
      <c r="O6" s="58">
        <f t="shared" si="4"/>
        <v>4776.875</v>
      </c>
    </row>
    <row r="7" ht="12.75" customHeight="1">
      <c r="A7" s="57">
        <v>5.0</v>
      </c>
      <c r="B7" s="57">
        <v>5610.0</v>
      </c>
      <c r="C7" s="57">
        <v>3575.0</v>
      </c>
      <c r="D7" s="57">
        <v>4800.0</v>
      </c>
      <c r="E7" s="57">
        <v>6685.0</v>
      </c>
      <c r="F7" s="57">
        <v>3.0</v>
      </c>
      <c r="G7" s="57">
        <v>10.0</v>
      </c>
      <c r="H7" s="9"/>
      <c r="J7" s="9">
        <f t="shared" si="1"/>
        <v>20670</v>
      </c>
      <c r="K7" s="9">
        <f t="shared" si="6"/>
        <v>58885</v>
      </c>
      <c r="L7" s="9">
        <f t="shared" si="5"/>
        <v>18</v>
      </c>
      <c r="M7" s="9">
        <f t="shared" si="2"/>
        <v>432</v>
      </c>
      <c r="N7" s="58">
        <f t="shared" si="3"/>
        <v>43.2</v>
      </c>
      <c r="O7" s="58">
        <f t="shared" si="4"/>
        <v>5888.5</v>
      </c>
    </row>
    <row r="8" ht="12.75" customHeight="1">
      <c r="A8" s="57">
        <v>6.0</v>
      </c>
      <c r="B8" s="57">
        <v>7850.0</v>
      </c>
      <c r="C8" s="57">
        <v>5000.0</v>
      </c>
      <c r="D8" s="57">
        <v>6725.0</v>
      </c>
      <c r="E8" s="57">
        <v>9360.0</v>
      </c>
      <c r="F8" s="57">
        <v>4.0</v>
      </c>
      <c r="G8" s="57">
        <v>12.0</v>
      </c>
      <c r="H8" s="9"/>
      <c r="J8" s="9">
        <f t="shared" si="1"/>
        <v>28935</v>
      </c>
      <c r="K8" s="9">
        <f t="shared" si="6"/>
        <v>87820</v>
      </c>
      <c r="L8" s="9">
        <f t="shared" si="5"/>
        <v>22</v>
      </c>
      <c r="M8" s="9">
        <f t="shared" si="2"/>
        <v>528</v>
      </c>
      <c r="N8" s="58">
        <f t="shared" si="3"/>
        <v>44</v>
      </c>
      <c r="O8" s="58">
        <f t="shared" si="4"/>
        <v>7318.333333</v>
      </c>
    </row>
    <row r="9" ht="12.75" customHeight="1">
      <c r="A9" s="57">
        <v>7.0</v>
      </c>
      <c r="B9" s="57">
        <v>10995.0</v>
      </c>
      <c r="C9" s="57">
        <v>7000.0</v>
      </c>
      <c r="D9" s="57">
        <v>9410.0</v>
      </c>
      <c r="E9" s="57">
        <v>13100.0</v>
      </c>
      <c r="F9" s="57">
        <v>4.0</v>
      </c>
      <c r="G9" s="57">
        <v>14.0</v>
      </c>
      <c r="H9" s="9"/>
      <c r="J9" s="9">
        <f t="shared" si="1"/>
        <v>40505</v>
      </c>
      <c r="K9" s="9">
        <f t="shared" si="6"/>
        <v>128325</v>
      </c>
      <c r="L9" s="9">
        <f t="shared" si="5"/>
        <v>26</v>
      </c>
      <c r="M9" s="9">
        <f t="shared" si="2"/>
        <v>624</v>
      </c>
      <c r="N9" s="58">
        <f t="shared" si="3"/>
        <v>44.57142857</v>
      </c>
      <c r="O9" s="58">
        <f t="shared" si="4"/>
        <v>9166.071429</v>
      </c>
    </row>
    <row r="10" ht="12.75" customHeight="1">
      <c r="A10" s="57">
        <v>8.0</v>
      </c>
      <c r="B10" s="57">
        <v>15390.0</v>
      </c>
      <c r="C10" s="57">
        <v>9805.0</v>
      </c>
      <c r="D10" s="57">
        <v>13175.0</v>
      </c>
      <c r="E10" s="57">
        <v>18340.0</v>
      </c>
      <c r="F10" s="57">
        <v>4.0</v>
      </c>
      <c r="G10" s="57">
        <v>17.0</v>
      </c>
      <c r="H10" s="9"/>
      <c r="J10" s="9">
        <f t="shared" si="1"/>
        <v>56710</v>
      </c>
      <c r="K10" s="9">
        <f t="shared" si="6"/>
        <v>185035</v>
      </c>
      <c r="L10" s="9">
        <f t="shared" si="5"/>
        <v>30</v>
      </c>
      <c r="M10" s="9">
        <f t="shared" si="2"/>
        <v>720</v>
      </c>
      <c r="N10" s="58">
        <f t="shared" si="3"/>
        <v>42.35294118</v>
      </c>
      <c r="O10" s="58">
        <f t="shared" si="4"/>
        <v>10884.41176</v>
      </c>
    </row>
    <row r="11" ht="12.75" customHeight="1">
      <c r="A11" s="57">
        <v>9.0</v>
      </c>
      <c r="B11" s="57">
        <v>21545.0</v>
      </c>
      <c r="C11" s="57">
        <v>13725.0</v>
      </c>
      <c r="D11" s="57">
        <v>18445.0</v>
      </c>
      <c r="E11" s="57">
        <v>25680.0</v>
      </c>
      <c r="F11" s="57">
        <v>4.0</v>
      </c>
      <c r="G11" s="57">
        <v>21.0</v>
      </c>
      <c r="H11" s="9"/>
      <c r="J11" s="9">
        <f t="shared" si="1"/>
        <v>79395</v>
      </c>
      <c r="K11" s="9">
        <f t="shared" si="6"/>
        <v>264430</v>
      </c>
      <c r="L11" s="9">
        <f t="shared" si="5"/>
        <v>34</v>
      </c>
      <c r="M11" s="9">
        <f t="shared" si="2"/>
        <v>816</v>
      </c>
      <c r="N11" s="58">
        <f t="shared" si="3"/>
        <v>38.85714286</v>
      </c>
      <c r="O11" s="58">
        <f t="shared" si="4"/>
        <v>12591.90476</v>
      </c>
    </row>
    <row r="12" ht="12.75" customHeight="1">
      <c r="A12" s="57">
        <v>10.0</v>
      </c>
      <c r="B12" s="57">
        <v>30165.0</v>
      </c>
      <c r="C12" s="57">
        <v>19215.0</v>
      </c>
      <c r="D12" s="57">
        <v>25825.0</v>
      </c>
      <c r="E12" s="57">
        <v>35950.0</v>
      </c>
      <c r="F12" s="57">
        <v>4.0</v>
      </c>
      <c r="G12" s="57">
        <v>25.0</v>
      </c>
      <c r="H12" s="9"/>
      <c r="J12" s="9">
        <f t="shared" si="1"/>
        <v>111155</v>
      </c>
      <c r="K12" s="9">
        <f t="shared" si="6"/>
        <v>375585</v>
      </c>
      <c r="L12" s="9">
        <f t="shared" si="5"/>
        <v>38</v>
      </c>
      <c r="M12" s="9">
        <f t="shared" si="2"/>
        <v>912</v>
      </c>
      <c r="N12" s="58">
        <f t="shared" si="3"/>
        <v>36.48</v>
      </c>
      <c r="O12" s="58">
        <f t="shared" si="4"/>
        <v>15023.4</v>
      </c>
    </row>
    <row r="13" ht="12.75" customHeight="1"/>
    <row r="14" ht="12.75" customHeight="1">
      <c r="A14" s="53" t="s">
        <v>171</v>
      </c>
      <c r="B14" s="17"/>
      <c r="C14" s="17"/>
      <c r="D14" s="17"/>
      <c r="E14" s="17"/>
      <c r="F14" s="17"/>
      <c r="G14" s="17"/>
      <c r="H14" s="18"/>
      <c r="J14" s="54" t="s">
        <v>163</v>
      </c>
      <c r="K14" s="54" t="s">
        <v>164</v>
      </c>
      <c r="L14" s="54" t="s">
        <v>165</v>
      </c>
      <c r="M14" s="54" t="s">
        <v>166</v>
      </c>
      <c r="N14" s="54" t="s">
        <v>167</v>
      </c>
      <c r="O14" s="54" t="s">
        <v>168</v>
      </c>
    </row>
    <row r="15" ht="12.75" customHeight="1">
      <c r="A15" s="59" t="s">
        <v>169</v>
      </c>
      <c r="B15" s="59"/>
      <c r="C15" s="59"/>
      <c r="D15" s="59"/>
      <c r="E15" s="59"/>
      <c r="F15" s="59"/>
      <c r="G15" s="59" t="s">
        <v>170</v>
      </c>
      <c r="H15" s="59" t="s">
        <v>172</v>
      </c>
      <c r="J15" s="56"/>
      <c r="K15" s="56"/>
      <c r="L15" s="56"/>
      <c r="M15" s="56"/>
      <c r="N15" s="56"/>
      <c r="O15" s="56"/>
    </row>
    <row r="16" ht="12.75" customHeight="1">
      <c r="A16" s="7">
        <v>1.0</v>
      </c>
      <c r="B16" s="7">
        <v>40.0</v>
      </c>
      <c r="C16" s="7">
        <v>50.0</v>
      </c>
      <c r="D16" s="7">
        <v>30.0</v>
      </c>
      <c r="E16" s="7">
        <v>10.0</v>
      </c>
      <c r="F16" s="7">
        <v>0.0</v>
      </c>
      <c r="G16" s="7">
        <v>1.0</v>
      </c>
      <c r="H16" s="7">
        <v>100.0</v>
      </c>
      <c r="J16" s="9">
        <f t="shared" ref="J16:J25" si="7">SUM(B16:E16)</f>
        <v>130</v>
      </c>
      <c r="K16" s="9">
        <f>J16</f>
        <v>130</v>
      </c>
      <c r="L16" s="9">
        <f>F16</f>
        <v>0</v>
      </c>
      <c r="M16" s="9">
        <f t="shared" ref="M16:M25" si="8">(L16*24)</f>
        <v>0</v>
      </c>
      <c r="N16" s="58">
        <f t="shared" ref="N16:N25" si="9">(M16/G16)</f>
        <v>0</v>
      </c>
      <c r="O16" s="58">
        <f t="shared" ref="O16:O25" si="10">(K16/G16)</f>
        <v>130</v>
      </c>
    </row>
    <row r="17" ht="12.75" customHeight="1">
      <c r="A17" s="7">
        <v>2.0</v>
      </c>
      <c r="B17" s="7">
        <v>6.0</v>
      </c>
      <c r="C17" s="7">
        <v>65.0</v>
      </c>
      <c r="D17" s="7">
        <v>40.0</v>
      </c>
      <c r="E17" s="7">
        <v>15.0</v>
      </c>
      <c r="F17" s="7">
        <v>0.0</v>
      </c>
      <c r="G17" s="7">
        <v>1.0</v>
      </c>
      <c r="H17" s="7">
        <v>130.0</v>
      </c>
      <c r="J17" s="9">
        <f t="shared" si="7"/>
        <v>126</v>
      </c>
      <c r="K17" s="9">
        <f>(J16+J17)</f>
        <v>256</v>
      </c>
      <c r="L17" s="9">
        <f t="shared" ref="L17:L25" si="11">(L16+F17)</f>
        <v>0</v>
      </c>
      <c r="M17" s="9">
        <f t="shared" si="8"/>
        <v>0</v>
      </c>
      <c r="N17" s="58">
        <f t="shared" si="9"/>
        <v>0</v>
      </c>
      <c r="O17" s="58">
        <f t="shared" si="10"/>
        <v>256</v>
      </c>
    </row>
    <row r="18" ht="12.75" customHeight="1">
      <c r="A18" s="7">
        <v>3.0</v>
      </c>
      <c r="B18" s="7">
        <v>65.0</v>
      </c>
      <c r="C18" s="7">
        <v>80.0</v>
      </c>
      <c r="D18" s="7">
        <v>50.0</v>
      </c>
      <c r="E18" s="7">
        <v>15.0</v>
      </c>
      <c r="F18" s="7">
        <v>0.0</v>
      </c>
      <c r="G18" s="7">
        <v>2.0</v>
      </c>
      <c r="H18" s="7">
        <v>170.0</v>
      </c>
      <c r="J18" s="9">
        <f t="shared" si="7"/>
        <v>210</v>
      </c>
      <c r="K18" s="9">
        <f t="shared" ref="K18:K25" si="12">(K17+J18)</f>
        <v>466</v>
      </c>
      <c r="L18" s="9">
        <f t="shared" si="11"/>
        <v>0</v>
      </c>
      <c r="M18" s="9">
        <f t="shared" si="8"/>
        <v>0</v>
      </c>
      <c r="N18" s="58">
        <f t="shared" si="9"/>
        <v>0</v>
      </c>
      <c r="O18" s="58">
        <f t="shared" si="10"/>
        <v>233</v>
      </c>
    </row>
    <row r="19" ht="12.75" customHeight="1">
      <c r="A19" s="7">
        <v>4.0</v>
      </c>
      <c r="B19" s="7">
        <v>85.0</v>
      </c>
      <c r="C19" s="7">
        <v>105.0</v>
      </c>
      <c r="D19" s="7">
        <v>65.0</v>
      </c>
      <c r="E19" s="7">
        <v>20.0</v>
      </c>
      <c r="F19" s="7">
        <v>0.0</v>
      </c>
      <c r="G19" s="7">
        <v>2.0</v>
      </c>
      <c r="H19" s="7">
        <v>220.0</v>
      </c>
      <c r="J19" s="9">
        <f t="shared" si="7"/>
        <v>275</v>
      </c>
      <c r="K19" s="9">
        <f t="shared" si="12"/>
        <v>741</v>
      </c>
      <c r="L19" s="9">
        <f t="shared" si="11"/>
        <v>0</v>
      </c>
      <c r="M19" s="9">
        <f t="shared" si="8"/>
        <v>0</v>
      </c>
      <c r="N19" s="58">
        <f t="shared" si="9"/>
        <v>0</v>
      </c>
      <c r="O19" s="58">
        <f t="shared" si="10"/>
        <v>370.5</v>
      </c>
    </row>
    <row r="20" ht="12.75" customHeight="1">
      <c r="A20" s="7">
        <v>5.0</v>
      </c>
      <c r="B20" s="7">
        <v>105.0</v>
      </c>
      <c r="C20" s="7">
        <v>135.0</v>
      </c>
      <c r="D20" s="7">
        <v>80.0</v>
      </c>
      <c r="E20" s="7">
        <v>25.0</v>
      </c>
      <c r="F20" s="7">
        <v>0.0</v>
      </c>
      <c r="G20" s="7">
        <v>2.0</v>
      </c>
      <c r="H20" s="7">
        <v>280.0</v>
      </c>
      <c r="J20" s="9">
        <f t="shared" si="7"/>
        <v>345</v>
      </c>
      <c r="K20" s="9">
        <f t="shared" si="12"/>
        <v>1086</v>
      </c>
      <c r="L20" s="9">
        <f t="shared" si="11"/>
        <v>0</v>
      </c>
      <c r="M20" s="9">
        <f t="shared" si="8"/>
        <v>0</v>
      </c>
      <c r="N20" s="58">
        <f t="shared" si="9"/>
        <v>0</v>
      </c>
      <c r="O20" s="58">
        <f t="shared" si="10"/>
        <v>543</v>
      </c>
    </row>
    <row r="21" ht="12.75" customHeight="1">
      <c r="A21" s="7">
        <v>6.0</v>
      </c>
      <c r="B21" s="7">
        <v>135.0</v>
      </c>
      <c r="C21" s="7">
        <v>170.0</v>
      </c>
      <c r="D21" s="7">
        <v>105.0</v>
      </c>
      <c r="E21" s="7">
        <v>35.0</v>
      </c>
      <c r="F21" s="7">
        <v>1.0</v>
      </c>
      <c r="G21" s="7">
        <v>3.0</v>
      </c>
      <c r="H21" s="7">
        <v>360.0</v>
      </c>
      <c r="J21" s="9">
        <f t="shared" si="7"/>
        <v>445</v>
      </c>
      <c r="K21" s="9">
        <f t="shared" si="12"/>
        <v>1531</v>
      </c>
      <c r="L21" s="9">
        <f t="shared" si="11"/>
        <v>1</v>
      </c>
      <c r="M21" s="9">
        <f t="shared" si="8"/>
        <v>24</v>
      </c>
      <c r="N21" s="58">
        <f t="shared" si="9"/>
        <v>8</v>
      </c>
      <c r="O21" s="58">
        <f t="shared" si="10"/>
        <v>510.3333333</v>
      </c>
    </row>
    <row r="22" ht="12.75" customHeight="1">
      <c r="A22" s="7">
        <v>7.0</v>
      </c>
      <c r="B22" s="7">
        <v>175.0</v>
      </c>
      <c r="C22" s="7">
        <v>220.0</v>
      </c>
      <c r="D22" s="7">
        <v>130.0</v>
      </c>
      <c r="E22" s="7">
        <v>45.0</v>
      </c>
      <c r="F22" s="7">
        <v>1.0</v>
      </c>
      <c r="G22" s="7">
        <v>4.0</v>
      </c>
      <c r="H22" s="7">
        <v>460.0</v>
      </c>
      <c r="J22" s="9">
        <f t="shared" si="7"/>
        <v>570</v>
      </c>
      <c r="K22" s="9">
        <f t="shared" si="12"/>
        <v>2101</v>
      </c>
      <c r="L22" s="9">
        <f t="shared" si="11"/>
        <v>2</v>
      </c>
      <c r="M22" s="9">
        <f t="shared" si="8"/>
        <v>48</v>
      </c>
      <c r="N22" s="58">
        <f t="shared" si="9"/>
        <v>12</v>
      </c>
      <c r="O22" s="58">
        <f t="shared" si="10"/>
        <v>525.25</v>
      </c>
    </row>
    <row r="23" ht="12.75" customHeight="1">
      <c r="A23" s="7">
        <v>8.0</v>
      </c>
      <c r="B23" s="7">
        <v>225.0</v>
      </c>
      <c r="C23" s="7">
        <v>280.0</v>
      </c>
      <c r="D23" s="7">
        <v>170.0</v>
      </c>
      <c r="E23" s="7">
        <v>55.0</v>
      </c>
      <c r="F23" s="7">
        <v>1.0</v>
      </c>
      <c r="G23" s="7">
        <v>4.0</v>
      </c>
      <c r="H23" s="7">
        <v>600.0</v>
      </c>
      <c r="J23" s="9">
        <f t="shared" si="7"/>
        <v>730</v>
      </c>
      <c r="K23" s="9">
        <f t="shared" si="12"/>
        <v>2831</v>
      </c>
      <c r="L23" s="9">
        <f t="shared" si="11"/>
        <v>3</v>
      </c>
      <c r="M23" s="9">
        <f t="shared" si="8"/>
        <v>72</v>
      </c>
      <c r="N23" s="58">
        <f t="shared" si="9"/>
        <v>18</v>
      </c>
      <c r="O23" s="58">
        <f t="shared" si="10"/>
        <v>707.75</v>
      </c>
    </row>
    <row r="24" ht="12.75" customHeight="1">
      <c r="A24" s="7">
        <v>9.0</v>
      </c>
      <c r="B24" s="7">
        <v>290.0</v>
      </c>
      <c r="C24" s="7">
        <v>360.0</v>
      </c>
      <c r="D24" s="7">
        <v>215.0</v>
      </c>
      <c r="E24" s="7">
        <v>70.0</v>
      </c>
      <c r="F24" s="7">
        <v>1.0</v>
      </c>
      <c r="G24" s="7">
        <v>5.0</v>
      </c>
      <c r="H24" s="7">
        <v>770.0</v>
      </c>
      <c r="J24" s="9">
        <f t="shared" si="7"/>
        <v>935</v>
      </c>
      <c r="K24" s="9">
        <f t="shared" si="12"/>
        <v>3766</v>
      </c>
      <c r="L24" s="9">
        <f t="shared" si="11"/>
        <v>4</v>
      </c>
      <c r="M24" s="9">
        <f t="shared" si="8"/>
        <v>96</v>
      </c>
      <c r="N24" s="58">
        <f t="shared" si="9"/>
        <v>19.2</v>
      </c>
      <c r="O24" s="58">
        <f t="shared" si="10"/>
        <v>753.2</v>
      </c>
    </row>
    <row r="25" ht="12.75" customHeight="1">
      <c r="A25" s="7">
        <v>10.0</v>
      </c>
      <c r="B25" s="7">
        <v>370.0</v>
      </c>
      <c r="C25" s="7">
        <v>460.0</v>
      </c>
      <c r="D25" s="7">
        <v>275.0</v>
      </c>
      <c r="E25" s="7">
        <v>90.0</v>
      </c>
      <c r="F25" s="7">
        <v>1.0</v>
      </c>
      <c r="G25" s="7">
        <v>6.0</v>
      </c>
      <c r="H25" s="7">
        <v>1000.0</v>
      </c>
      <c r="J25" s="9">
        <f t="shared" si="7"/>
        <v>1195</v>
      </c>
      <c r="K25" s="9">
        <f t="shared" si="12"/>
        <v>4961</v>
      </c>
      <c r="L25" s="9">
        <f t="shared" si="11"/>
        <v>5</v>
      </c>
      <c r="M25" s="9">
        <f t="shared" si="8"/>
        <v>120</v>
      </c>
      <c r="N25" s="58">
        <f t="shared" si="9"/>
        <v>20</v>
      </c>
      <c r="O25" s="58">
        <f t="shared" si="10"/>
        <v>826.8333333</v>
      </c>
    </row>
    <row r="26" ht="12.75" customHeight="1"/>
    <row r="27" ht="12.75" customHeight="1">
      <c r="A27" s="53" t="s">
        <v>173</v>
      </c>
      <c r="B27" s="17"/>
      <c r="C27" s="17"/>
      <c r="D27" s="17"/>
      <c r="E27" s="17"/>
      <c r="F27" s="17"/>
      <c r="G27" s="17"/>
      <c r="H27" s="18"/>
      <c r="J27" s="54" t="s">
        <v>163</v>
      </c>
      <c r="K27" s="54" t="s">
        <v>164</v>
      </c>
      <c r="L27" s="54" t="s">
        <v>165</v>
      </c>
      <c r="M27" s="54" t="s">
        <v>166</v>
      </c>
      <c r="N27" s="54" t="s">
        <v>167</v>
      </c>
      <c r="O27" s="54" t="s">
        <v>168</v>
      </c>
    </row>
    <row r="28" ht="12.75" customHeight="1">
      <c r="A28" s="59" t="s">
        <v>169</v>
      </c>
      <c r="B28" s="59"/>
      <c r="C28" s="59"/>
      <c r="D28" s="59"/>
      <c r="E28" s="59"/>
      <c r="F28" s="59"/>
      <c r="G28" s="59" t="s">
        <v>170</v>
      </c>
      <c r="H28" s="59" t="s">
        <v>174</v>
      </c>
      <c r="J28" s="56"/>
      <c r="K28" s="56"/>
      <c r="L28" s="56"/>
      <c r="M28" s="56"/>
      <c r="N28" s="56"/>
      <c r="O28" s="56"/>
    </row>
    <row r="29" ht="12.75" customHeight="1">
      <c r="A29" s="7">
        <v>1.0</v>
      </c>
      <c r="B29" s="7">
        <v>180.0</v>
      </c>
      <c r="C29" s="7">
        <v>130.0</v>
      </c>
      <c r="D29" s="7">
        <v>150.0</v>
      </c>
      <c r="E29" s="7">
        <v>80.0</v>
      </c>
      <c r="F29" s="7">
        <v>3.0</v>
      </c>
      <c r="G29" s="7">
        <v>5.0</v>
      </c>
      <c r="H29" s="7">
        <v>0.0</v>
      </c>
      <c r="J29" s="9">
        <f t="shared" ref="J29:J48" si="13">SUM(B29:E29)</f>
        <v>540</v>
      </c>
      <c r="K29" s="9">
        <f>J29</f>
        <v>540</v>
      </c>
      <c r="L29" s="9">
        <f>F29</f>
        <v>3</v>
      </c>
      <c r="M29" s="9">
        <f t="shared" ref="M29:M48" si="14">(L29*24)</f>
        <v>72</v>
      </c>
      <c r="N29" s="58">
        <f t="shared" ref="N29:N48" si="15">(M29/G29)</f>
        <v>14.4</v>
      </c>
      <c r="O29" s="58">
        <f t="shared" ref="O29:O48" si="16">(K29/G29)</f>
        <v>108</v>
      </c>
    </row>
    <row r="30" ht="12.75" customHeight="1">
      <c r="A30" s="7">
        <v>2.0</v>
      </c>
      <c r="B30" s="7">
        <v>230.0</v>
      </c>
      <c r="C30" s="7">
        <v>165.0</v>
      </c>
      <c r="D30" s="7">
        <v>190.0</v>
      </c>
      <c r="E30" s="7">
        <v>100.0</v>
      </c>
      <c r="F30" s="7">
        <v>2.0</v>
      </c>
      <c r="G30" s="7">
        <v>6.0</v>
      </c>
      <c r="H30" s="7">
        <v>0.0</v>
      </c>
      <c r="J30" s="9">
        <f t="shared" si="13"/>
        <v>685</v>
      </c>
      <c r="K30" s="9">
        <f>(J29+J30)</f>
        <v>1225</v>
      </c>
      <c r="L30" s="9">
        <f t="shared" ref="L30:L48" si="17">(L29+F30)</f>
        <v>5</v>
      </c>
      <c r="M30" s="9">
        <f t="shared" si="14"/>
        <v>120</v>
      </c>
      <c r="N30" s="58">
        <f t="shared" si="15"/>
        <v>20</v>
      </c>
      <c r="O30" s="58">
        <f t="shared" si="16"/>
        <v>204.1666667</v>
      </c>
    </row>
    <row r="31" ht="12.75" customHeight="1">
      <c r="A31" s="7">
        <v>3.0</v>
      </c>
      <c r="B31" s="7">
        <v>295.0</v>
      </c>
      <c r="C31" s="7">
        <v>215.0</v>
      </c>
      <c r="D31" s="7">
        <v>245.0</v>
      </c>
      <c r="E31" s="7">
        <v>130.0</v>
      </c>
      <c r="F31" s="7">
        <v>2.0</v>
      </c>
      <c r="G31" s="7">
        <v>7.0</v>
      </c>
      <c r="H31" s="7">
        <v>9.0</v>
      </c>
      <c r="J31" s="9">
        <f t="shared" si="13"/>
        <v>885</v>
      </c>
      <c r="K31" s="9">
        <f t="shared" ref="K31:K48" si="18">(K30+J31)</f>
        <v>2110</v>
      </c>
      <c r="L31" s="9">
        <f t="shared" si="17"/>
        <v>7</v>
      </c>
      <c r="M31" s="9">
        <f t="shared" si="14"/>
        <v>168</v>
      </c>
      <c r="N31" s="58">
        <f t="shared" si="15"/>
        <v>24</v>
      </c>
      <c r="O31" s="58">
        <f t="shared" si="16"/>
        <v>301.4285714</v>
      </c>
    </row>
    <row r="32" ht="12.75" customHeight="1">
      <c r="A32" s="7">
        <v>4.0</v>
      </c>
      <c r="B32" s="7">
        <v>375.0</v>
      </c>
      <c r="C32" s="7">
        <v>275.0</v>
      </c>
      <c r="D32" s="7">
        <v>315.0</v>
      </c>
      <c r="E32" s="7">
        <v>170.0</v>
      </c>
      <c r="F32" s="7">
        <v>2.0</v>
      </c>
      <c r="G32" s="7">
        <v>8.0</v>
      </c>
      <c r="H32" s="7">
        <v>12.0</v>
      </c>
      <c r="J32" s="9">
        <f t="shared" si="13"/>
        <v>1135</v>
      </c>
      <c r="K32" s="9">
        <f t="shared" si="18"/>
        <v>3245</v>
      </c>
      <c r="L32" s="9">
        <f t="shared" si="17"/>
        <v>9</v>
      </c>
      <c r="M32" s="9">
        <f t="shared" si="14"/>
        <v>216</v>
      </c>
      <c r="N32" s="58">
        <f t="shared" si="15"/>
        <v>27</v>
      </c>
      <c r="O32" s="58">
        <f t="shared" si="16"/>
        <v>405.625</v>
      </c>
    </row>
    <row r="33" ht="12.75" customHeight="1">
      <c r="A33" s="7">
        <v>5.0</v>
      </c>
      <c r="B33" s="7">
        <v>485.0</v>
      </c>
      <c r="C33" s="7">
        <v>350.0</v>
      </c>
      <c r="D33" s="7">
        <v>405.0</v>
      </c>
      <c r="E33" s="7">
        <v>215.0</v>
      </c>
      <c r="F33" s="7">
        <v>2.0</v>
      </c>
      <c r="G33" s="7">
        <v>10.0</v>
      </c>
      <c r="H33" s="7">
        <v>15.0</v>
      </c>
      <c r="J33" s="9">
        <f t="shared" si="13"/>
        <v>1455</v>
      </c>
      <c r="K33" s="9">
        <f t="shared" si="18"/>
        <v>4700</v>
      </c>
      <c r="L33" s="9">
        <f t="shared" si="17"/>
        <v>11</v>
      </c>
      <c r="M33" s="9">
        <f t="shared" si="14"/>
        <v>264</v>
      </c>
      <c r="N33" s="58">
        <f t="shared" si="15"/>
        <v>26.4</v>
      </c>
      <c r="O33" s="58">
        <f t="shared" si="16"/>
        <v>470</v>
      </c>
    </row>
    <row r="34" ht="12.75" customHeight="1">
      <c r="A34" s="7">
        <v>6.0</v>
      </c>
      <c r="B34" s="7">
        <v>620.0</v>
      </c>
      <c r="C34" s="7">
        <v>445.0</v>
      </c>
      <c r="D34" s="7">
        <v>515.0</v>
      </c>
      <c r="E34" s="7">
        <v>275.0</v>
      </c>
      <c r="F34" s="7">
        <v>2.0</v>
      </c>
      <c r="G34" s="7">
        <v>12.0</v>
      </c>
      <c r="H34" s="7">
        <v>18.0</v>
      </c>
      <c r="J34" s="9">
        <f t="shared" si="13"/>
        <v>1855</v>
      </c>
      <c r="K34" s="9">
        <f t="shared" si="18"/>
        <v>6555</v>
      </c>
      <c r="L34" s="9">
        <f t="shared" si="17"/>
        <v>13</v>
      </c>
      <c r="M34" s="9">
        <f t="shared" si="14"/>
        <v>312</v>
      </c>
      <c r="N34" s="58">
        <f t="shared" si="15"/>
        <v>26</v>
      </c>
      <c r="O34" s="58">
        <f t="shared" si="16"/>
        <v>546.25</v>
      </c>
    </row>
    <row r="35" ht="12.75" customHeight="1">
      <c r="A35" s="7">
        <v>7.0</v>
      </c>
      <c r="B35" s="7">
        <v>790.0</v>
      </c>
      <c r="C35" s="7">
        <v>570.0</v>
      </c>
      <c r="D35" s="7">
        <v>660.0</v>
      </c>
      <c r="E35" s="7">
        <v>350.0</v>
      </c>
      <c r="F35" s="7">
        <v>2.0</v>
      </c>
      <c r="G35" s="7">
        <v>14.0</v>
      </c>
      <c r="H35" s="7">
        <v>21.0</v>
      </c>
      <c r="J35" s="9">
        <f t="shared" si="13"/>
        <v>2370</v>
      </c>
      <c r="K35" s="9">
        <f t="shared" si="18"/>
        <v>8925</v>
      </c>
      <c r="L35" s="9">
        <f t="shared" si="17"/>
        <v>15</v>
      </c>
      <c r="M35" s="9">
        <f t="shared" si="14"/>
        <v>360</v>
      </c>
      <c r="N35" s="58">
        <f t="shared" si="15"/>
        <v>25.71428571</v>
      </c>
      <c r="O35" s="58">
        <f t="shared" si="16"/>
        <v>637.5</v>
      </c>
    </row>
    <row r="36" ht="12.75" customHeight="1">
      <c r="A36" s="7">
        <v>8.0</v>
      </c>
      <c r="B36" s="7">
        <v>1015.0</v>
      </c>
      <c r="C36" s="7">
        <v>730.0</v>
      </c>
      <c r="D36" s="7">
        <v>845.0</v>
      </c>
      <c r="E36" s="7">
        <v>450.0</v>
      </c>
      <c r="F36" s="7">
        <v>2.0</v>
      </c>
      <c r="G36" s="7">
        <v>17.0</v>
      </c>
      <c r="H36" s="7">
        <v>24.0</v>
      </c>
      <c r="J36" s="9">
        <f t="shared" si="13"/>
        <v>3040</v>
      </c>
      <c r="K36" s="9">
        <f t="shared" si="18"/>
        <v>11965</v>
      </c>
      <c r="L36" s="9">
        <f t="shared" si="17"/>
        <v>17</v>
      </c>
      <c r="M36" s="9">
        <f t="shared" si="14"/>
        <v>408</v>
      </c>
      <c r="N36" s="58">
        <f t="shared" si="15"/>
        <v>24</v>
      </c>
      <c r="O36" s="58">
        <f t="shared" si="16"/>
        <v>703.8235294</v>
      </c>
    </row>
    <row r="37" ht="12.75" customHeight="1">
      <c r="A37" s="7">
        <v>9.0</v>
      </c>
      <c r="B37" s="7">
        <v>1295.0</v>
      </c>
      <c r="C37" s="7">
        <v>935.0</v>
      </c>
      <c r="D37" s="7">
        <v>1080.0</v>
      </c>
      <c r="E37" s="7">
        <v>575.0</v>
      </c>
      <c r="F37" s="7">
        <v>2.0</v>
      </c>
      <c r="G37" s="7">
        <v>21.0</v>
      </c>
      <c r="H37" s="7">
        <v>27.0</v>
      </c>
      <c r="J37" s="9">
        <f t="shared" si="13"/>
        <v>3885</v>
      </c>
      <c r="K37" s="9">
        <f t="shared" si="18"/>
        <v>15850</v>
      </c>
      <c r="L37" s="9">
        <f t="shared" si="17"/>
        <v>19</v>
      </c>
      <c r="M37" s="9">
        <f t="shared" si="14"/>
        <v>456</v>
      </c>
      <c r="N37" s="58">
        <f t="shared" si="15"/>
        <v>21.71428571</v>
      </c>
      <c r="O37" s="58">
        <f t="shared" si="16"/>
        <v>754.7619048</v>
      </c>
    </row>
    <row r="38" ht="12.75" customHeight="1">
      <c r="A38" s="7">
        <v>10.0</v>
      </c>
      <c r="B38" s="7">
        <v>1660.0</v>
      </c>
      <c r="C38" s="7">
        <v>1200.0</v>
      </c>
      <c r="D38" s="7">
        <v>1385.0</v>
      </c>
      <c r="E38" s="7">
        <v>740.0</v>
      </c>
      <c r="F38" s="7">
        <v>2.0</v>
      </c>
      <c r="G38" s="7">
        <v>25.0</v>
      </c>
      <c r="H38" s="7">
        <v>30.0</v>
      </c>
      <c r="J38" s="9">
        <f t="shared" si="13"/>
        <v>4985</v>
      </c>
      <c r="K38" s="9">
        <f t="shared" si="18"/>
        <v>20835</v>
      </c>
      <c r="L38" s="9">
        <f t="shared" si="17"/>
        <v>21</v>
      </c>
      <c r="M38" s="9">
        <f t="shared" si="14"/>
        <v>504</v>
      </c>
      <c r="N38" s="58">
        <f t="shared" si="15"/>
        <v>20.16</v>
      </c>
      <c r="O38" s="58">
        <f t="shared" si="16"/>
        <v>833.4</v>
      </c>
    </row>
    <row r="39" ht="12.75" customHeight="1">
      <c r="A39" s="7">
        <v>11.0</v>
      </c>
      <c r="B39" s="7">
        <v>2125.0</v>
      </c>
      <c r="C39" s="7">
        <v>1535.0</v>
      </c>
      <c r="D39" s="7">
        <v>1770.0</v>
      </c>
      <c r="E39" s="7">
        <v>945.0</v>
      </c>
      <c r="F39" s="7">
        <v>3.0</v>
      </c>
      <c r="G39" s="7">
        <v>30.0</v>
      </c>
      <c r="H39" s="7">
        <v>33.0</v>
      </c>
      <c r="J39" s="9">
        <f t="shared" si="13"/>
        <v>6375</v>
      </c>
      <c r="K39" s="9">
        <f t="shared" si="18"/>
        <v>27210</v>
      </c>
      <c r="L39" s="9">
        <f t="shared" si="17"/>
        <v>24</v>
      </c>
      <c r="M39" s="9">
        <f t="shared" si="14"/>
        <v>576</v>
      </c>
      <c r="N39" s="58">
        <f t="shared" si="15"/>
        <v>19.2</v>
      </c>
      <c r="O39" s="58">
        <f t="shared" si="16"/>
        <v>907</v>
      </c>
    </row>
    <row r="40" ht="12.75" customHeight="1">
      <c r="A40" s="7">
        <v>12.0</v>
      </c>
      <c r="B40" s="7">
        <v>2720.0</v>
      </c>
      <c r="C40" s="7">
        <v>1965.0</v>
      </c>
      <c r="D40" s="7">
        <v>2265.0</v>
      </c>
      <c r="E40" s="7">
        <v>1210.0</v>
      </c>
      <c r="F40" s="7">
        <v>3.0</v>
      </c>
      <c r="G40" s="7">
        <v>36.0</v>
      </c>
      <c r="H40" s="7">
        <v>36.0</v>
      </c>
      <c r="J40" s="9">
        <f t="shared" si="13"/>
        <v>8160</v>
      </c>
      <c r="K40" s="9">
        <f t="shared" si="18"/>
        <v>35370</v>
      </c>
      <c r="L40" s="9">
        <f t="shared" si="17"/>
        <v>27</v>
      </c>
      <c r="M40" s="9">
        <f t="shared" si="14"/>
        <v>648</v>
      </c>
      <c r="N40" s="58">
        <f t="shared" si="15"/>
        <v>18</v>
      </c>
      <c r="O40" s="58">
        <f t="shared" si="16"/>
        <v>982.5</v>
      </c>
    </row>
    <row r="41" ht="12.75" customHeight="1">
      <c r="A41" s="7">
        <v>13.0</v>
      </c>
      <c r="B41" s="7">
        <v>3480.0</v>
      </c>
      <c r="C41" s="7">
        <v>2515.0</v>
      </c>
      <c r="D41" s="7">
        <v>2900.0</v>
      </c>
      <c r="E41" s="7">
        <v>1545.0</v>
      </c>
      <c r="F41" s="7">
        <v>3.0</v>
      </c>
      <c r="G41" s="7">
        <v>43.0</v>
      </c>
      <c r="H41" s="7">
        <v>39.0</v>
      </c>
      <c r="J41" s="9">
        <f t="shared" si="13"/>
        <v>10440</v>
      </c>
      <c r="K41" s="9">
        <f t="shared" si="18"/>
        <v>45810</v>
      </c>
      <c r="L41" s="9">
        <f t="shared" si="17"/>
        <v>30</v>
      </c>
      <c r="M41" s="9">
        <f t="shared" si="14"/>
        <v>720</v>
      </c>
      <c r="N41" s="58">
        <f t="shared" si="15"/>
        <v>16.74418605</v>
      </c>
      <c r="O41" s="58">
        <f t="shared" si="16"/>
        <v>1065.348837</v>
      </c>
    </row>
    <row r="42" ht="12.75" customHeight="1">
      <c r="A42" s="7">
        <v>14.0</v>
      </c>
      <c r="B42" s="7">
        <v>4455.0</v>
      </c>
      <c r="C42" s="7">
        <v>3220.0</v>
      </c>
      <c r="D42" s="7">
        <v>3715.0</v>
      </c>
      <c r="E42" s="7">
        <v>1980.0</v>
      </c>
      <c r="F42" s="7">
        <v>3.0</v>
      </c>
      <c r="G42" s="7">
        <v>51.0</v>
      </c>
      <c r="H42" s="7">
        <v>42.0</v>
      </c>
      <c r="J42" s="9">
        <f t="shared" si="13"/>
        <v>13370</v>
      </c>
      <c r="K42" s="9">
        <f t="shared" si="18"/>
        <v>59180</v>
      </c>
      <c r="L42" s="9">
        <f t="shared" si="17"/>
        <v>33</v>
      </c>
      <c r="M42" s="9">
        <f t="shared" si="14"/>
        <v>792</v>
      </c>
      <c r="N42" s="58">
        <f t="shared" si="15"/>
        <v>15.52941176</v>
      </c>
      <c r="O42" s="58">
        <f t="shared" si="16"/>
        <v>1160.392157</v>
      </c>
    </row>
    <row r="43" ht="12.75" customHeight="1">
      <c r="A43" s="7">
        <v>15.0</v>
      </c>
      <c r="B43" s="7">
        <v>5705.0</v>
      </c>
      <c r="C43" s="7">
        <v>4120.0</v>
      </c>
      <c r="D43" s="7">
        <v>4755.0</v>
      </c>
      <c r="E43" s="7">
        <v>2535.0</v>
      </c>
      <c r="F43" s="7">
        <v>3.0</v>
      </c>
      <c r="G43" s="7">
        <v>62.0</v>
      </c>
      <c r="H43" s="7">
        <v>45.0</v>
      </c>
      <c r="J43" s="9">
        <f t="shared" si="13"/>
        <v>17115</v>
      </c>
      <c r="K43" s="9">
        <f t="shared" si="18"/>
        <v>76295</v>
      </c>
      <c r="L43" s="9">
        <f t="shared" si="17"/>
        <v>36</v>
      </c>
      <c r="M43" s="9">
        <f t="shared" si="14"/>
        <v>864</v>
      </c>
      <c r="N43" s="58">
        <f t="shared" si="15"/>
        <v>13.93548387</v>
      </c>
      <c r="O43" s="58">
        <f t="shared" si="16"/>
        <v>1230.564516</v>
      </c>
    </row>
    <row r="44" ht="12.75" customHeight="1">
      <c r="A44" s="7">
        <v>16.0</v>
      </c>
      <c r="B44" s="7">
        <v>7300.0</v>
      </c>
      <c r="C44" s="7">
        <v>5275.0</v>
      </c>
      <c r="D44" s="7">
        <v>6085.0</v>
      </c>
      <c r="E44" s="7">
        <v>3245.0</v>
      </c>
      <c r="F44" s="7">
        <v>3.0</v>
      </c>
      <c r="G44" s="7">
        <v>74.0</v>
      </c>
      <c r="H44" s="7">
        <v>48.0</v>
      </c>
      <c r="J44" s="9">
        <f t="shared" si="13"/>
        <v>21905</v>
      </c>
      <c r="K44" s="9">
        <f t="shared" si="18"/>
        <v>98200</v>
      </c>
      <c r="L44" s="9">
        <f t="shared" si="17"/>
        <v>39</v>
      </c>
      <c r="M44" s="9">
        <f t="shared" si="14"/>
        <v>936</v>
      </c>
      <c r="N44" s="58">
        <f t="shared" si="15"/>
        <v>12.64864865</v>
      </c>
      <c r="O44" s="58">
        <f t="shared" si="16"/>
        <v>1327.027027</v>
      </c>
    </row>
    <row r="45" ht="12.75" customHeight="1">
      <c r="A45" s="7">
        <v>17.0</v>
      </c>
      <c r="B45" s="7">
        <v>9345.0</v>
      </c>
      <c r="C45" s="7">
        <v>6750.0</v>
      </c>
      <c r="D45" s="7">
        <v>7790.0</v>
      </c>
      <c r="E45" s="7">
        <v>4155.0</v>
      </c>
      <c r="F45" s="7">
        <v>3.0</v>
      </c>
      <c r="G45" s="7">
        <v>89.0</v>
      </c>
      <c r="H45" s="7">
        <v>51.0</v>
      </c>
      <c r="J45" s="9">
        <f t="shared" si="13"/>
        <v>28040</v>
      </c>
      <c r="K45" s="9">
        <f t="shared" si="18"/>
        <v>126240</v>
      </c>
      <c r="L45" s="9">
        <f t="shared" si="17"/>
        <v>42</v>
      </c>
      <c r="M45" s="9">
        <f t="shared" si="14"/>
        <v>1008</v>
      </c>
      <c r="N45" s="58">
        <f t="shared" si="15"/>
        <v>11.3258427</v>
      </c>
      <c r="O45" s="58">
        <f t="shared" si="16"/>
        <v>1418.426966</v>
      </c>
    </row>
    <row r="46" ht="12.75" customHeight="1">
      <c r="A46" s="7">
        <v>18.0</v>
      </c>
      <c r="B46" s="7">
        <v>11965.0</v>
      </c>
      <c r="C46" s="7">
        <v>8640.0</v>
      </c>
      <c r="D46" s="7">
        <v>9970.0</v>
      </c>
      <c r="E46" s="7">
        <v>5315.0</v>
      </c>
      <c r="F46" s="7">
        <v>3.0</v>
      </c>
      <c r="G46" s="7">
        <v>106.0</v>
      </c>
      <c r="H46" s="7">
        <v>54.0</v>
      </c>
      <c r="J46" s="9">
        <f t="shared" si="13"/>
        <v>35890</v>
      </c>
      <c r="K46" s="9">
        <f t="shared" si="18"/>
        <v>162130</v>
      </c>
      <c r="L46" s="9">
        <f t="shared" si="17"/>
        <v>45</v>
      </c>
      <c r="M46" s="9">
        <f t="shared" si="14"/>
        <v>1080</v>
      </c>
      <c r="N46" s="58">
        <f t="shared" si="15"/>
        <v>10.18867925</v>
      </c>
      <c r="O46" s="58">
        <f t="shared" si="16"/>
        <v>1529.528302</v>
      </c>
    </row>
    <row r="47" ht="12.75" customHeight="1">
      <c r="A47" s="7">
        <v>19.0</v>
      </c>
      <c r="B47" s="7">
        <v>15315.0</v>
      </c>
      <c r="C47" s="7">
        <v>11060.0</v>
      </c>
      <c r="D47" s="7">
        <v>12760.0</v>
      </c>
      <c r="E47" s="7">
        <v>6805.0</v>
      </c>
      <c r="F47" s="7">
        <v>3.0</v>
      </c>
      <c r="G47" s="7">
        <v>128.0</v>
      </c>
      <c r="H47" s="7">
        <v>57.0</v>
      </c>
      <c r="J47" s="9">
        <f t="shared" si="13"/>
        <v>45940</v>
      </c>
      <c r="K47" s="9">
        <f t="shared" si="18"/>
        <v>208070</v>
      </c>
      <c r="L47" s="9">
        <f t="shared" si="17"/>
        <v>48</v>
      </c>
      <c r="M47" s="9">
        <f t="shared" si="14"/>
        <v>1152</v>
      </c>
      <c r="N47" s="58">
        <f t="shared" si="15"/>
        <v>9</v>
      </c>
      <c r="O47" s="58">
        <f t="shared" si="16"/>
        <v>1625.546875</v>
      </c>
    </row>
    <row r="48" ht="12.75" customHeight="1">
      <c r="A48" s="7">
        <v>20.0</v>
      </c>
      <c r="B48" s="7">
        <v>19600.0</v>
      </c>
      <c r="C48" s="7">
        <v>14155.0</v>
      </c>
      <c r="D48" s="7">
        <v>16335.0</v>
      </c>
      <c r="E48" s="7">
        <v>8710.0</v>
      </c>
      <c r="F48" s="7">
        <v>3.0</v>
      </c>
      <c r="G48" s="7">
        <v>153.0</v>
      </c>
      <c r="H48" s="7">
        <v>60.0</v>
      </c>
      <c r="J48" s="9">
        <f t="shared" si="13"/>
        <v>58800</v>
      </c>
      <c r="K48" s="9">
        <f t="shared" si="18"/>
        <v>266870</v>
      </c>
      <c r="L48" s="9">
        <f t="shared" si="17"/>
        <v>51</v>
      </c>
      <c r="M48" s="9">
        <f t="shared" si="14"/>
        <v>1224</v>
      </c>
      <c r="N48" s="58">
        <f t="shared" si="15"/>
        <v>8</v>
      </c>
      <c r="O48" s="58">
        <f t="shared" si="16"/>
        <v>1744.248366</v>
      </c>
      <c r="Q48">
        <f>(B48/J48)</f>
        <v>0.3333333333</v>
      </c>
      <c r="R48">
        <f>(C48/J48)</f>
        <v>0.2407312925</v>
      </c>
      <c r="S48">
        <f>(D48/J48)</f>
        <v>0.2778061224</v>
      </c>
      <c r="T48">
        <f>(E48/J48)</f>
        <v>0.1481292517</v>
      </c>
    </row>
    <row r="49" ht="12.75" customHeight="1"/>
    <row r="50" ht="12.75" customHeight="1">
      <c r="A50" s="53" t="s">
        <v>175</v>
      </c>
      <c r="B50" s="17"/>
      <c r="C50" s="17"/>
      <c r="D50" s="17"/>
      <c r="E50" s="17"/>
      <c r="F50" s="17"/>
      <c r="G50" s="17"/>
      <c r="H50" s="18"/>
      <c r="J50" s="54" t="s">
        <v>163</v>
      </c>
      <c r="K50" s="54" t="s">
        <v>164</v>
      </c>
      <c r="L50" s="54" t="s">
        <v>165</v>
      </c>
      <c r="M50" s="54" t="s">
        <v>166</v>
      </c>
      <c r="N50" s="54" t="s">
        <v>167</v>
      </c>
      <c r="O50" s="54" t="s">
        <v>168</v>
      </c>
    </row>
    <row r="51" ht="12.75" customHeight="1">
      <c r="A51" s="59" t="s">
        <v>169</v>
      </c>
      <c r="B51" s="59"/>
      <c r="C51" s="59"/>
      <c r="D51" s="59"/>
      <c r="E51" s="59"/>
      <c r="F51" s="59"/>
      <c r="G51" s="59" t="s">
        <v>170</v>
      </c>
      <c r="H51" s="59" t="s">
        <v>176</v>
      </c>
      <c r="J51" s="56"/>
      <c r="K51" s="56"/>
      <c r="L51" s="56"/>
      <c r="M51" s="56"/>
      <c r="N51" s="56"/>
      <c r="O51" s="56"/>
    </row>
    <row r="52" ht="12.75" customHeight="1">
      <c r="A52" s="7">
        <v>1.0</v>
      </c>
      <c r="B52" s="7">
        <v>70.0</v>
      </c>
      <c r="C52" s="7">
        <v>40.0</v>
      </c>
      <c r="D52" s="7">
        <v>60.0</v>
      </c>
      <c r="E52" s="7">
        <v>20.0</v>
      </c>
      <c r="F52" s="7">
        <v>2.0</v>
      </c>
      <c r="G52" s="7">
        <v>2.0</v>
      </c>
      <c r="H52" s="60">
        <v>1.0</v>
      </c>
      <c r="J52" s="9">
        <f t="shared" ref="J52:J71" si="19">SUM(B52:E52)</f>
        <v>190</v>
      </c>
      <c r="K52" s="9">
        <f>J52</f>
        <v>190</v>
      </c>
      <c r="L52" s="9">
        <f>F52</f>
        <v>2</v>
      </c>
      <c r="M52" s="9">
        <f t="shared" ref="M52:M71" si="20">(L52*24)</f>
        <v>48</v>
      </c>
      <c r="N52" s="58">
        <f t="shared" ref="N52:N71" si="21">(M52/G52)</f>
        <v>24</v>
      </c>
      <c r="O52" s="58">
        <f t="shared" ref="O52:O71" si="22">(K52/G52)</f>
        <v>95</v>
      </c>
    </row>
    <row r="53" ht="12.75" customHeight="1">
      <c r="A53" s="7">
        <v>2.0</v>
      </c>
      <c r="B53" s="7">
        <v>90.0</v>
      </c>
      <c r="C53" s="7">
        <v>50.0</v>
      </c>
      <c r="D53" s="7">
        <v>75.0</v>
      </c>
      <c r="E53" s="7">
        <v>25.0</v>
      </c>
      <c r="F53" s="7">
        <v>1.0</v>
      </c>
      <c r="G53" s="7">
        <v>3.0</v>
      </c>
      <c r="H53" s="60">
        <v>0.96</v>
      </c>
      <c r="J53" s="9">
        <f t="shared" si="19"/>
        <v>240</v>
      </c>
      <c r="K53" s="9">
        <f>(J52+J53)</f>
        <v>430</v>
      </c>
      <c r="L53" s="9">
        <f t="shared" ref="L53:L71" si="23">(L52+F53)</f>
        <v>3</v>
      </c>
      <c r="M53" s="9">
        <f t="shared" si="20"/>
        <v>72</v>
      </c>
      <c r="N53" s="58">
        <f t="shared" si="21"/>
        <v>24</v>
      </c>
      <c r="O53" s="58">
        <f t="shared" si="22"/>
        <v>143.3333333</v>
      </c>
    </row>
    <row r="54" ht="12.75" customHeight="1">
      <c r="A54" s="7">
        <v>3.0</v>
      </c>
      <c r="B54" s="7">
        <v>115.0</v>
      </c>
      <c r="C54" s="7">
        <v>65.0</v>
      </c>
      <c r="D54" s="7">
        <v>100.0</v>
      </c>
      <c r="E54" s="7">
        <v>35.0</v>
      </c>
      <c r="F54" s="7">
        <v>1.0</v>
      </c>
      <c r="G54" s="7">
        <v>3.0</v>
      </c>
      <c r="H54" s="60">
        <v>0.93</v>
      </c>
      <c r="J54" s="9">
        <f t="shared" si="19"/>
        <v>315</v>
      </c>
      <c r="K54" s="9">
        <f t="shared" ref="K54:K71" si="24">(K53+J54)</f>
        <v>745</v>
      </c>
      <c r="L54" s="9">
        <f t="shared" si="23"/>
        <v>4</v>
      </c>
      <c r="M54" s="9">
        <f t="shared" si="20"/>
        <v>96</v>
      </c>
      <c r="N54" s="58">
        <f t="shared" si="21"/>
        <v>32</v>
      </c>
      <c r="O54" s="58">
        <f t="shared" si="22"/>
        <v>248.3333333</v>
      </c>
    </row>
    <row r="55" ht="12.75" customHeight="1">
      <c r="A55" s="7">
        <v>4.0</v>
      </c>
      <c r="B55" s="7">
        <v>145.0</v>
      </c>
      <c r="C55" s="7">
        <v>85.0</v>
      </c>
      <c r="D55" s="7">
        <v>125.0</v>
      </c>
      <c r="E55" s="7">
        <v>40.0</v>
      </c>
      <c r="F55" s="7">
        <v>1.0</v>
      </c>
      <c r="G55" s="7">
        <v>4.0</v>
      </c>
      <c r="H55" s="60">
        <v>0.9</v>
      </c>
      <c r="J55" s="9">
        <f t="shared" si="19"/>
        <v>395</v>
      </c>
      <c r="K55" s="9">
        <f t="shared" si="24"/>
        <v>1140</v>
      </c>
      <c r="L55" s="9">
        <f t="shared" si="23"/>
        <v>5</v>
      </c>
      <c r="M55" s="9">
        <f t="shared" si="20"/>
        <v>120</v>
      </c>
      <c r="N55" s="58">
        <f t="shared" si="21"/>
        <v>30</v>
      </c>
      <c r="O55" s="58">
        <f t="shared" si="22"/>
        <v>285</v>
      </c>
    </row>
    <row r="56" ht="12.75" customHeight="1">
      <c r="A56" s="7">
        <v>5.0</v>
      </c>
      <c r="B56" s="7">
        <v>190.0</v>
      </c>
      <c r="C56" s="7">
        <v>105.0</v>
      </c>
      <c r="D56" s="7">
        <v>160.0</v>
      </c>
      <c r="E56" s="7">
        <v>55.0</v>
      </c>
      <c r="F56" s="7">
        <v>1.0</v>
      </c>
      <c r="G56" s="7">
        <v>5.0</v>
      </c>
      <c r="H56" s="60">
        <v>0.86</v>
      </c>
      <c r="J56" s="9">
        <f t="shared" si="19"/>
        <v>510</v>
      </c>
      <c r="K56" s="9">
        <f t="shared" si="24"/>
        <v>1650</v>
      </c>
      <c r="L56" s="9">
        <f t="shared" si="23"/>
        <v>6</v>
      </c>
      <c r="M56" s="9">
        <f t="shared" si="20"/>
        <v>144</v>
      </c>
      <c r="N56" s="58">
        <f t="shared" si="21"/>
        <v>28.8</v>
      </c>
      <c r="O56" s="58">
        <f t="shared" si="22"/>
        <v>330</v>
      </c>
    </row>
    <row r="57" ht="12.75" customHeight="1">
      <c r="A57" s="7">
        <v>6.0</v>
      </c>
      <c r="B57" s="7">
        <v>240.0</v>
      </c>
      <c r="C57" s="7">
        <v>135.0</v>
      </c>
      <c r="D57" s="7">
        <v>205.0</v>
      </c>
      <c r="E57" s="7">
        <v>70.0</v>
      </c>
      <c r="F57" s="7">
        <v>2.0</v>
      </c>
      <c r="G57" s="7">
        <v>6.0</v>
      </c>
      <c r="H57" s="60">
        <v>0.83</v>
      </c>
      <c r="J57" s="9">
        <f t="shared" si="19"/>
        <v>650</v>
      </c>
      <c r="K57" s="9">
        <f t="shared" si="24"/>
        <v>2300</v>
      </c>
      <c r="L57" s="9">
        <f t="shared" si="23"/>
        <v>8</v>
      </c>
      <c r="M57" s="9">
        <f t="shared" si="20"/>
        <v>192</v>
      </c>
      <c r="N57" s="58">
        <f t="shared" si="21"/>
        <v>32</v>
      </c>
      <c r="O57" s="58">
        <f t="shared" si="22"/>
        <v>383.3333333</v>
      </c>
    </row>
    <row r="58" ht="12.75" customHeight="1">
      <c r="A58" s="7">
        <v>7.0</v>
      </c>
      <c r="B58" s="7">
        <v>310.0</v>
      </c>
      <c r="C58" s="7">
        <v>175.0</v>
      </c>
      <c r="D58" s="7">
        <v>265.0</v>
      </c>
      <c r="E58" s="7">
        <v>90.0</v>
      </c>
      <c r="F58" s="7">
        <v>2.0</v>
      </c>
      <c r="G58" s="7">
        <v>7.0</v>
      </c>
      <c r="H58" s="60">
        <v>0.8</v>
      </c>
      <c r="J58" s="9">
        <f t="shared" si="19"/>
        <v>840</v>
      </c>
      <c r="K58" s="9">
        <f t="shared" si="24"/>
        <v>3140</v>
      </c>
      <c r="L58" s="9">
        <f t="shared" si="23"/>
        <v>10</v>
      </c>
      <c r="M58" s="9">
        <f t="shared" si="20"/>
        <v>240</v>
      </c>
      <c r="N58" s="58">
        <f t="shared" si="21"/>
        <v>34.28571429</v>
      </c>
      <c r="O58" s="58">
        <f t="shared" si="22"/>
        <v>448.5714286</v>
      </c>
    </row>
    <row r="59" ht="12.75" customHeight="1">
      <c r="A59" s="7">
        <v>8.0</v>
      </c>
      <c r="B59" s="7">
        <v>395.0</v>
      </c>
      <c r="C59" s="7">
        <v>225.0</v>
      </c>
      <c r="D59" s="7">
        <v>340.0</v>
      </c>
      <c r="E59" s="7">
        <v>115.0</v>
      </c>
      <c r="F59" s="7">
        <v>2.0</v>
      </c>
      <c r="G59" s="7">
        <v>9.0</v>
      </c>
      <c r="H59" s="60">
        <v>0.77</v>
      </c>
      <c r="J59" s="9">
        <f t="shared" si="19"/>
        <v>1075</v>
      </c>
      <c r="K59" s="9">
        <f t="shared" si="24"/>
        <v>4215</v>
      </c>
      <c r="L59" s="9">
        <f t="shared" si="23"/>
        <v>12</v>
      </c>
      <c r="M59" s="9">
        <f t="shared" si="20"/>
        <v>288</v>
      </c>
      <c r="N59" s="58">
        <f t="shared" si="21"/>
        <v>32</v>
      </c>
      <c r="O59" s="58">
        <f t="shared" si="22"/>
        <v>468.3333333</v>
      </c>
    </row>
    <row r="60" ht="12.75" customHeight="1">
      <c r="A60" s="7">
        <v>9.0</v>
      </c>
      <c r="B60" s="7">
        <v>505.0</v>
      </c>
      <c r="C60" s="7">
        <v>290.0</v>
      </c>
      <c r="D60" s="7">
        <v>430.0</v>
      </c>
      <c r="E60" s="7">
        <v>145.0</v>
      </c>
      <c r="F60" s="7">
        <v>2.0</v>
      </c>
      <c r="G60" s="7">
        <v>10.0</v>
      </c>
      <c r="H60" s="60">
        <v>0.75</v>
      </c>
      <c r="J60" s="9">
        <f t="shared" si="19"/>
        <v>1370</v>
      </c>
      <c r="K60" s="9">
        <f t="shared" si="24"/>
        <v>5585</v>
      </c>
      <c r="L60" s="9">
        <f t="shared" si="23"/>
        <v>14</v>
      </c>
      <c r="M60" s="9">
        <f t="shared" si="20"/>
        <v>336</v>
      </c>
      <c r="N60" s="58">
        <f t="shared" si="21"/>
        <v>33.6</v>
      </c>
      <c r="O60" s="58">
        <f t="shared" si="22"/>
        <v>558.5</v>
      </c>
    </row>
    <row r="61" ht="12.75" customHeight="1">
      <c r="A61" s="7">
        <v>10.0</v>
      </c>
      <c r="B61" s="7">
        <v>645.0</v>
      </c>
      <c r="C61" s="7">
        <v>370.0</v>
      </c>
      <c r="D61" s="7">
        <v>555.0</v>
      </c>
      <c r="E61" s="7">
        <v>185.0</v>
      </c>
      <c r="F61" s="7">
        <v>2.0</v>
      </c>
      <c r="G61" s="7">
        <v>12.0</v>
      </c>
      <c r="H61" s="60">
        <v>0.72</v>
      </c>
      <c r="J61" s="9">
        <f t="shared" si="19"/>
        <v>1755</v>
      </c>
      <c r="K61" s="9">
        <f t="shared" si="24"/>
        <v>7340</v>
      </c>
      <c r="L61" s="9">
        <f t="shared" si="23"/>
        <v>16</v>
      </c>
      <c r="M61" s="9">
        <f t="shared" si="20"/>
        <v>384</v>
      </c>
      <c r="N61" s="58">
        <f t="shared" si="21"/>
        <v>32</v>
      </c>
      <c r="O61" s="58">
        <f t="shared" si="22"/>
        <v>611.6666667</v>
      </c>
    </row>
    <row r="62" ht="12.75" customHeight="1">
      <c r="A62" s="7">
        <v>11.0</v>
      </c>
      <c r="B62" s="7">
        <v>825.0</v>
      </c>
      <c r="C62" s="7">
        <v>470.0</v>
      </c>
      <c r="D62" s="7">
        <v>710.0</v>
      </c>
      <c r="E62" s="7">
        <v>235.0</v>
      </c>
      <c r="F62" s="7">
        <v>2.0</v>
      </c>
      <c r="G62" s="7">
        <v>15.0</v>
      </c>
      <c r="H62" s="60">
        <v>0.69</v>
      </c>
      <c r="J62" s="9">
        <f t="shared" si="19"/>
        <v>2240</v>
      </c>
      <c r="K62" s="9">
        <f t="shared" si="24"/>
        <v>9580</v>
      </c>
      <c r="L62" s="9">
        <f t="shared" si="23"/>
        <v>18</v>
      </c>
      <c r="M62" s="9">
        <f t="shared" si="20"/>
        <v>432</v>
      </c>
      <c r="N62" s="58">
        <f t="shared" si="21"/>
        <v>28.8</v>
      </c>
      <c r="O62" s="58">
        <f t="shared" si="22"/>
        <v>638.6666667</v>
      </c>
    </row>
    <row r="63" ht="12.75" customHeight="1">
      <c r="A63" s="7">
        <v>12.0</v>
      </c>
      <c r="B63" s="7">
        <v>1060.0</v>
      </c>
      <c r="C63" s="7">
        <v>605.0</v>
      </c>
      <c r="D63" s="7">
        <v>905.0</v>
      </c>
      <c r="E63" s="7">
        <v>300.0</v>
      </c>
      <c r="F63" s="7">
        <v>2.0</v>
      </c>
      <c r="G63" s="7">
        <v>18.0</v>
      </c>
      <c r="H63" s="60">
        <v>0.67</v>
      </c>
      <c r="J63" s="9">
        <f t="shared" si="19"/>
        <v>2870</v>
      </c>
      <c r="K63" s="9">
        <f t="shared" si="24"/>
        <v>12450</v>
      </c>
      <c r="L63" s="9">
        <f t="shared" si="23"/>
        <v>20</v>
      </c>
      <c r="M63" s="9">
        <f t="shared" si="20"/>
        <v>480</v>
      </c>
      <c r="N63" s="58">
        <f t="shared" si="21"/>
        <v>26.66666667</v>
      </c>
      <c r="O63" s="58">
        <f t="shared" si="22"/>
        <v>691.6666667</v>
      </c>
    </row>
    <row r="64" ht="12.75" customHeight="1">
      <c r="A64" s="7">
        <v>13.0</v>
      </c>
      <c r="B64" s="7">
        <v>1355.0</v>
      </c>
      <c r="C64" s="7">
        <v>775.0</v>
      </c>
      <c r="D64" s="7">
        <v>1160.0</v>
      </c>
      <c r="E64" s="7">
        <v>385.0</v>
      </c>
      <c r="F64" s="7">
        <v>2.0</v>
      </c>
      <c r="G64" s="7">
        <v>21.0</v>
      </c>
      <c r="H64" s="60">
        <v>0.64</v>
      </c>
      <c r="J64" s="9">
        <f t="shared" si="19"/>
        <v>3675</v>
      </c>
      <c r="K64" s="9">
        <f t="shared" si="24"/>
        <v>16125</v>
      </c>
      <c r="L64" s="9">
        <f t="shared" si="23"/>
        <v>22</v>
      </c>
      <c r="M64" s="9">
        <f t="shared" si="20"/>
        <v>528</v>
      </c>
      <c r="N64" s="58">
        <f t="shared" si="21"/>
        <v>25.14285714</v>
      </c>
      <c r="O64" s="58">
        <f t="shared" si="22"/>
        <v>767.8571429</v>
      </c>
    </row>
    <row r="65" ht="12.75" customHeight="1">
      <c r="A65" s="7">
        <v>14.0</v>
      </c>
      <c r="B65" s="7">
        <v>1735.0</v>
      </c>
      <c r="C65" s="7">
        <v>990.0</v>
      </c>
      <c r="D65" s="7">
        <v>1485.0</v>
      </c>
      <c r="E65" s="7">
        <v>495.0</v>
      </c>
      <c r="F65" s="7">
        <v>2.0</v>
      </c>
      <c r="G65" s="7">
        <v>26.0</v>
      </c>
      <c r="H65" s="60">
        <v>0.62</v>
      </c>
      <c r="J65" s="9">
        <f t="shared" si="19"/>
        <v>4705</v>
      </c>
      <c r="K65" s="9">
        <f t="shared" si="24"/>
        <v>20830</v>
      </c>
      <c r="L65" s="9">
        <f t="shared" si="23"/>
        <v>24</v>
      </c>
      <c r="M65" s="9">
        <f t="shared" si="20"/>
        <v>576</v>
      </c>
      <c r="N65" s="58">
        <f t="shared" si="21"/>
        <v>22.15384615</v>
      </c>
      <c r="O65" s="58">
        <f t="shared" si="22"/>
        <v>801.1538462</v>
      </c>
    </row>
    <row r="66" ht="12.75" customHeight="1">
      <c r="A66" s="7">
        <v>15.0</v>
      </c>
      <c r="B66" s="7">
        <v>2220.0</v>
      </c>
      <c r="C66" s="7">
        <v>1270.0</v>
      </c>
      <c r="D66" s="7">
        <v>1900.0</v>
      </c>
      <c r="E66" s="7">
        <v>635.0</v>
      </c>
      <c r="F66" s="7">
        <v>2.0</v>
      </c>
      <c r="G66" s="7">
        <v>31.0</v>
      </c>
      <c r="H66" s="60">
        <v>0.6</v>
      </c>
      <c r="J66" s="9">
        <f t="shared" si="19"/>
        <v>6025</v>
      </c>
      <c r="K66" s="9">
        <f t="shared" si="24"/>
        <v>26855</v>
      </c>
      <c r="L66" s="9">
        <f t="shared" si="23"/>
        <v>26</v>
      </c>
      <c r="M66" s="9">
        <f t="shared" si="20"/>
        <v>624</v>
      </c>
      <c r="N66" s="58">
        <f t="shared" si="21"/>
        <v>20.12903226</v>
      </c>
      <c r="O66" s="58">
        <f t="shared" si="22"/>
        <v>866.2903226</v>
      </c>
    </row>
    <row r="67" ht="12.75" customHeight="1">
      <c r="A67" s="7">
        <v>16.0</v>
      </c>
      <c r="B67" s="7">
        <v>2840.0</v>
      </c>
      <c r="C67" s="7">
        <v>1625.0</v>
      </c>
      <c r="D67" s="7">
        <v>2435.0</v>
      </c>
      <c r="E67" s="7">
        <v>810.0</v>
      </c>
      <c r="F67" s="7">
        <v>3.0</v>
      </c>
      <c r="G67" s="7">
        <v>37.0</v>
      </c>
      <c r="H67" s="60">
        <v>0.58</v>
      </c>
      <c r="J67" s="9">
        <f t="shared" si="19"/>
        <v>7710</v>
      </c>
      <c r="K67" s="9">
        <f t="shared" si="24"/>
        <v>34565</v>
      </c>
      <c r="L67" s="9">
        <f t="shared" si="23"/>
        <v>29</v>
      </c>
      <c r="M67" s="9">
        <f t="shared" si="20"/>
        <v>696</v>
      </c>
      <c r="N67" s="58">
        <f t="shared" si="21"/>
        <v>18.81081081</v>
      </c>
      <c r="O67" s="58">
        <f t="shared" si="22"/>
        <v>934.1891892</v>
      </c>
    </row>
    <row r="68" ht="12.75" customHeight="1">
      <c r="A68" s="7">
        <v>17.0</v>
      </c>
      <c r="B68" s="7">
        <v>3635.0</v>
      </c>
      <c r="C68" s="7">
        <v>2075.0</v>
      </c>
      <c r="D68" s="7">
        <v>3115.0</v>
      </c>
      <c r="E68" s="7">
        <v>1040.0</v>
      </c>
      <c r="F68" s="7">
        <v>3.0</v>
      </c>
      <c r="G68" s="7">
        <v>44.0</v>
      </c>
      <c r="H68" s="60">
        <v>0.56</v>
      </c>
      <c r="J68" s="9">
        <f t="shared" si="19"/>
        <v>9865</v>
      </c>
      <c r="K68" s="9">
        <f t="shared" si="24"/>
        <v>44430</v>
      </c>
      <c r="L68" s="9">
        <f t="shared" si="23"/>
        <v>32</v>
      </c>
      <c r="M68" s="9">
        <f t="shared" si="20"/>
        <v>768</v>
      </c>
      <c r="N68" s="58">
        <f t="shared" si="21"/>
        <v>17.45454545</v>
      </c>
      <c r="O68" s="58">
        <f t="shared" si="22"/>
        <v>1009.772727</v>
      </c>
    </row>
    <row r="69" ht="12.75" customHeight="1">
      <c r="A69" s="7">
        <v>18.0</v>
      </c>
      <c r="B69" s="7">
        <v>4650.0</v>
      </c>
      <c r="C69" s="7">
        <v>2660.0</v>
      </c>
      <c r="D69" s="7">
        <v>3990.0</v>
      </c>
      <c r="E69" s="7">
        <v>1330.0</v>
      </c>
      <c r="F69" s="7">
        <v>3.0</v>
      </c>
      <c r="G69" s="7">
        <v>53.0</v>
      </c>
      <c r="H69" s="60">
        <v>0.54</v>
      </c>
      <c r="J69" s="9">
        <f t="shared" si="19"/>
        <v>12630</v>
      </c>
      <c r="K69" s="9">
        <f t="shared" si="24"/>
        <v>57060</v>
      </c>
      <c r="L69" s="9">
        <f t="shared" si="23"/>
        <v>35</v>
      </c>
      <c r="M69" s="9">
        <f t="shared" si="20"/>
        <v>840</v>
      </c>
      <c r="N69" s="58">
        <f t="shared" si="21"/>
        <v>15.8490566</v>
      </c>
      <c r="O69" s="58">
        <f t="shared" si="22"/>
        <v>1076.603774</v>
      </c>
    </row>
    <row r="70" ht="12.75" customHeight="1">
      <c r="A70" s="7">
        <v>19.0</v>
      </c>
      <c r="B70" s="7">
        <v>5955.0</v>
      </c>
      <c r="C70" s="7">
        <v>3405.0</v>
      </c>
      <c r="D70" s="7">
        <v>5105.0</v>
      </c>
      <c r="E70" s="7">
        <v>1700.0</v>
      </c>
      <c r="F70" s="7">
        <v>3.0</v>
      </c>
      <c r="G70" s="7">
        <v>64.0</v>
      </c>
      <c r="H70" s="60">
        <v>0.52</v>
      </c>
      <c r="J70" s="9">
        <f t="shared" si="19"/>
        <v>16165</v>
      </c>
      <c r="K70" s="9">
        <f t="shared" si="24"/>
        <v>73225</v>
      </c>
      <c r="L70" s="9">
        <f t="shared" si="23"/>
        <v>38</v>
      </c>
      <c r="M70" s="9">
        <f t="shared" si="20"/>
        <v>912</v>
      </c>
      <c r="N70" s="58">
        <f t="shared" si="21"/>
        <v>14.25</v>
      </c>
      <c r="O70" s="58">
        <f t="shared" si="22"/>
        <v>1144.140625</v>
      </c>
    </row>
    <row r="71" ht="12.75" customHeight="1">
      <c r="A71" s="7">
        <v>20.0</v>
      </c>
      <c r="B71" s="7">
        <v>7620.0</v>
      </c>
      <c r="C71" s="7">
        <v>4355.0</v>
      </c>
      <c r="D71" s="7">
        <v>6535.0</v>
      </c>
      <c r="E71" s="7">
        <v>2180.0</v>
      </c>
      <c r="F71" s="7">
        <v>3.0</v>
      </c>
      <c r="G71" s="7">
        <v>77.0</v>
      </c>
      <c r="H71" s="60">
        <v>0.5</v>
      </c>
      <c r="J71" s="9">
        <f t="shared" si="19"/>
        <v>20690</v>
      </c>
      <c r="K71" s="9">
        <f t="shared" si="24"/>
        <v>93915</v>
      </c>
      <c r="L71" s="9">
        <f t="shared" si="23"/>
        <v>41</v>
      </c>
      <c r="M71" s="9">
        <f t="shared" si="20"/>
        <v>984</v>
      </c>
      <c r="N71" s="58">
        <f t="shared" si="21"/>
        <v>12.77922078</v>
      </c>
      <c r="O71" s="58">
        <f t="shared" si="22"/>
        <v>1219.675325</v>
      </c>
      <c r="P71">
        <f>SUM(J67:J71)</f>
        <v>67060</v>
      </c>
    </row>
    <row r="72" ht="12.75" customHeight="1"/>
    <row r="73" ht="12.75" customHeight="1">
      <c r="A73" s="53" t="s">
        <v>177</v>
      </c>
      <c r="B73" s="17"/>
      <c r="C73" s="17"/>
      <c r="D73" s="17"/>
      <c r="E73" s="17"/>
      <c r="F73" s="17"/>
      <c r="G73" s="17"/>
      <c r="H73" s="18"/>
      <c r="J73" s="54" t="s">
        <v>163</v>
      </c>
      <c r="K73" s="54" t="s">
        <v>164</v>
      </c>
      <c r="L73" s="54" t="s">
        <v>165</v>
      </c>
      <c r="M73" s="54" t="s">
        <v>166</v>
      </c>
      <c r="N73" s="54" t="s">
        <v>167</v>
      </c>
      <c r="O73" s="54" t="s">
        <v>168</v>
      </c>
    </row>
    <row r="74" ht="12.75" customHeight="1">
      <c r="A74" s="59" t="s">
        <v>169</v>
      </c>
      <c r="B74" s="59"/>
      <c r="C74" s="59"/>
      <c r="D74" s="59"/>
      <c r="E74" s="59"/>
      <c r="F74" s="59"/>
      <c r="G74" s="59" t="s">
        <v>170</v>
      </c>
      <c r="H74" s="59" t="s">
        <v>178</v>
      </c>
      <c r="J74" s="56"/>
      <c r="K74" s="56"/>
      <c r="L74" s="56"/>
      <c r="M74" s="56"/>
      <c r="N74" s="56"/>
      <c r="O74" s="56"/>
    </row>
    <row r="75" ht="12.75" customHeight="1">
      <c r="A75" s="7">
        <v>1.0</v>
      </c>
      <c r="B75" s="7">
        <v>80.0</v>
      </c>
      <c r="C75" s="7">
        <v>70.0</v>
      </c>
      <c r="D75" s="7">
        <v>120.0</v>
      </c>
      <c r="E75" s="7">
        <v>70.0</v>
      </c>
      <c r="F75" s="7">
        <v>4.0</v>
      </c>
      <c r="G75" s="7">
        <v>4.0</v>
      </c>
      <c r="H75" s="7">
        <v>1.0</v>
      </c>
      <c r="J75" s="9">
        <f t="shared" ref="J75:J94" si="25">SUM(B75:E75)</f>
        <v>340</v>
      </c>
      <c r="K75" s="9">
        <f>J75</f>
        <v>340</v>
      </c>
      <c r="L75" s="9">
        <f>F75</f>
        <v>4</v>
      </c>
      <c r="M75" s="9">
        <f t="shared" ref="M75:M94" si="26">(L75*24)</f>
        <v>96</v>
      </c>
      <c r="N75" s="58">
        <f t="shared" ref="N75:N94" si="27">(M75/G75)</f>
        <v>24</v>
      </c>
      <c r="O75" s="58">
        <f t="shared" ref="O75:O94" si="28">(K75/G75)</f>
        <v>85</v>
      </c>
    </row>
    <row r="76" ht="12.75" customHeight="1">
      <c r="A76" s="7">
        <v>2.0</v>
      </c>
      <c r="B76" s="7">
        <v>100.0</v>
      </c>
      <c r="C76" s="7">
        <v>90.0</v>
      </c>
      <c r="D76" s="7">
        <v>155.0</v>
      </c>
      <c r="E76" s="7">
        <v>90.0</v>
      </c>
      <c r="F76" s="7">
        <v>2.0</v>
      </c>
      <c r="G76" s="7">
        <v>4.0</v>
      </c>
      <c r="H76" s="7">
        <v>2.0</v>
      </c>
      <c r="J76" s="9">
        <f t="shared" si="25"/>
        <v>435</v>
      </c>
      <c r="K76" s="9">
        <f>(J75+J76)</f>
        <v>775</v>
      </c>
      <c r="L76" s="9">
        <f t="shared" ref="L76:L94" si="29">(L75+F76)</f>
        <v>6</v>
      </c>
      <c r="M76" s="9">
        <f t="shared" si="26"/>
        <v>144</v>
      </c>
      <c r="N76" s="58">
        <f t="shared" si="27"/>
        <v>36</v>
      </c>
      <c r="O76" s="58">
        <f t="shared" si="28"/>
        <v>193.75</v>
      </c>
    </row>
    <row r="77" ht="12.75" customHeight="1">
      <c r="A77" s="7">
        <v>3.0</v>
      </c>
      <c r="B77" s="7">
        <v>130.0</v>
      </c>
      <c r="C77" s="7">
        <v>115.0</v>
      </c>
      <c r="D77" s="7">
        <v>195.0</v>
      </c>
      <c r="E77" s="7">
        <v>115.0</v>
      </c>
      <c r="F77" s="7">
        <v>2.0</v>
      </c>
      <c r="G77" s="7">
        <v>5.0</v>
      </c>
      <c r="H77" s="7">
        <v>3.0</v>
      </c>
      <c r="J77" s="9">
        <f t="shared" si="25"/>
        <v>555</v>
      </c>
      <c r="K77" s="9">
        <f t="shared" ref="K77:K94" si="30">(K76+J77)</f>
        <v>1330</v>
      </c>
      <c r="L77" s="9">
        <f t="shared" si="29"/>
        <v>8</v>
      </c>
      <c r="M77" s="9">
        <f t="shared" si="26"/>
        <v>192</v>
      </c>
      <c r="N77" s="58">
        <f t="shared" si="27"/>
        <v>38.4</v>
      </c>
      <c r="O77" s="58">
        <f t="shared" si="28"/>
        <v>266</v>
      </c>
    </row>
    <row r="78" ht="12.75" customHeight="1">
      <c r="A78" s="7">
        <v>4.0</v>
      </c>
      <c r="B78" s="7">
        <v>170.0</v>
      </c>
      <c r="C78" s="7">
        <v>145.0</v>
      </c>
      <c r="D78" s="7">
        <v>250.0</v>
      </c>
      <c r="E78" s="7">
        <v>145.0</v>
      </c>
      <c r="F78" s="7">
        <v>2.0</v>
      </c>
      <c r="G78" s="7">
        <v>6.0</v>
      </c>
      <c r="H78" s="7">
        <v>4.0</v>
      </c>
      <c r="J78" s="9">
        <f t="shared" si="25"/>
        <v>710</v>
      </c>
      <c r="K78" s="9">
        <f t="shared" si="30"/>
        <v>2040</v>
      </c>
      <c r="L78" s="9">
        <f t="shared" si="29"/>
        <v>10</v>
      </c>
      <c r="M78" s="9">
        <f t="shared" si="26"/>
        <v>240</v>
      </c>
      <c r="N78" s="58">
        <f t="shared" si="27"/>
        <v>40</v>
      </c>
      <c r="O78" s="58">
        <f t="shared" si="28"/>
        <v>340</v>
      </c>
    </row>
    <row r="79" ht="12.75" customHeight="1">
      <c r="A79" s="7">
        <v>5.0</v>
      </c>
      <c r="B79" s="7">
        <v>215.0</v>
      </c>
      <c r="C79" s="7">
        <v>190.0</v>
      </c>
      <c r="D79" s="7">
        <v>320.0</v>
      </c>
      <c r="E79" s="7">
        <v>190.0</v>
      </c>
      <c r="F79" s="7">
        <v>2.0</v>
      </c>
      <c r="G79" s="7">
        <v>7.0</v>
      </c>
      <c r="H79" s="7">
        <v>5.0</v>
      </c>
      <c r="J79" s="9">
        <f t="shared" si="25"/>
        <v>915</v>
      </c>
      <c r="K79" s="9">
        <f t="shared" si="30"/>
        <v>2955</v>
      </c>
      <c r="L79" s="9">
        <f t="shared" si="29"/>
        <v>12</v>
      </c>
      <c r="M79" s="9">
        <f t="shared" si="26"/>
        <v>288</v>
      </c>
      <c r="N79" s="58">
        <f t="shared" si="27"/>
        <v>41.14285714</v>
      </c>
      <c r="O79" s="58">
        <f t="shared" si="28"/>
        <v>422.1428571</v>
      </c>
    </row>
    <row r="80" ht="12.75" customHeight="1">
      <c r="A80" s="7">
        <v>6.0</v>
      </c>
      <c r="B80" s="7">
        <v>275.0</v>
      </c>
      <c r="C80" s="7">
        <v>240.0</v>
      </c>
      <c r="D80" s="7">
        <v>410.0</v>
      </c>
      <c r="E80" s="7">
        <v>240.0</v>
      </c>
      <c r="F80" s="7">
        <v>3.0</v>
      </c>
      <c r="G80" s="7">
        <v>9.0</v>
      </c>
      <c r="H80" s="7">
        <v>6.0</v>
      </c>
      <c r="J80" s="9">
        <f t="shared" si="25"/>
        <v>1165</v>
      </c>
      <c r="K80" s="9">
        <f t="shared" si="30"/>
        <v>4120</v>
      </c>
      <c r="L80" s="9">
        <f t="shared" si="29"/>
        <v>15</v>
      </c>
      <c r="M80" s="9">
        <f t="shared" si="26"/>
        <v>360</v>
      </c>
      <c r="N80" s="58">
        <f t="shared" si="27"/>
        <v>40</v>
      </c>
      <c r="O80" s="58">
        <f t="shared" si="28"/>
        <v>457.7777778</v>
      </c>
    </row>
    <row r="81" ht="12.75" customHeight="1">
      <c r="A81" s="7">
        <v>7.0</v>
      </c>
      <c r="B81" s="7">
        <v>350.0</v>
      </c>
      <c r="C81" s="7">
        <v>310.0</v>
      </c>
      <c r="D81" s="7">
        <v>530.0</v>
      </c>
      <c r="E81" s="7">
        <v>310.0</v>
      </c>
      <c r="F81" s="7">
        <v>3.0</v>
      </c>
      <c r="G81" s="7">
        <v>11.0</v>
      </c>
      <c r="H81" s="7">
        <v>7.0</v>
      </c>
      <c r="J81" s="9">
        <f t="shared" si="25"/>
        <v>1500</v>
      </c>
      <c r="K81" s="9">
        <f t="shared" si="30"/>
        <v>5620</v>
      </c>
      <c r="L81" s="9">
        <f t="shared" si="29"/>
        <v>18</v>
      </c>
      <c r="M81" s="9">
        <f t="shared" si="26"/>
        <v>432</v>
      </c>
      <c r="N81" s="58">
        <f t="shared" si="27"/>
        <v>39.27272727</v>
      </c>
      <c r="O81" s="58">
        <f t="shared" si="28"/>
        <v>510.9090909</v>
      </c>
    </row>
    <row r="82" ht="12.75" customHeight="1">
      <c r="A82" s="7">
        <v>8.0</v>
      </c>
      <c r="B82" s="7">
        <v>450.0</v>
      </c>
      <c r="C82" s="7">
        <v>395.0</v>
      </c>
      <c r="D82" s="7">
        <v>675.0</v>
      </c>
      <c r="E82" s="7">
        <v>395.0</v>
      </c>
      <c r="F82" s="7">
        <v>3.0</v>
      </c>
      <c r="G82" s="7">
        <v>13.0</v>
      </c>
      <c r="H82" s="7">
        <v>8.0</v>
      </c>
      <c r="J82" s="9">
        <f t="shared" si="25"/>
        <v>1915</v>
      </c>
      <c r="K82" s="9">
        <f t="shared" si="30"/>
        <v>7535</v>
      </c>
      <c r="L82" s="9">
        <f t="shared" si="29"/>
        <v>21</v>
      </c>
      <c r="M82" s="9">
        <f t="shared" si="26"/>
        <v>504</v>
      </c>
      <c r="N82" s="58">
        <f t="shared" si="27"/>
        <v>38.76923077</v>
      </c>
      <c r="O82" s="58">
        <f t="shared" si="28"/>
        <v>579.6153846</v>
      </c>
    </row>
    <row r="83" ht="12.75" customHeight="1">
      <c r="A83" s="7">
        <v>9.0</v>
      </c>
      <c r="B83" s="7">
        <v>575.0</v>
      </c>
      <c r="C83" s="7">
        <v>505.0</v>
      </c>
      <c r="D83" s="7">
        <v>865.0</v>
      </c>
      <c r="E83" s="7">
        <v>505.0</v>
      </c>
      <c r="F83" s="7">
        <v>3.0</v>
      </c>
      <c r="G83" s="7">
        <v>15.0</v>
      </c>
      <c r="H83" s="7">
        <v>9.0</v>
      </c>
      <c r="J83" s="9">
        <f t="shared" si="25"/>
        <v>2450</v>
      </c>
      <c r="K83" s="9">
        <f t="shared" si="30"/>
        <v>9985</v>
      </c>
      <c r="L83" s="9">
        <f t="shared" si="29"/>
        <v>24</v>
      </c>
      <c r="M83" s="9">
        <f t="shared" si="26"/>
        <v>576</v>
      </c>
      <c r="N83" s="58">
        <f t="shared" si="27"/>
        <v>38.4</v>
      </c>
      <c r="O83" s="58">
        <f t="shared" si="28"/>
        <v>665.6666667</v>
      </c>
    </row>
    <row r="84" ht="12.75" customHeight="1">
      <c r="A84" s="7">
        <v>10.0</v>
      </c>
      <c r="B84" s="7">
        <v>740.0</v>
      </c>
      <c r="C84" s="7">
        <v>645.0</v>
      </c>
      <c r="D84" s="7">
        <v>1105.0</v>
      </c>
      <c r="E84" s="7">
        <v>645.0</v>
      </c>
      <c r="F84" s="7">
        <v>3.0</v>
      </c>
      <c r="G84" s="7">
        <v>19.0</v>
      </c>
      <c r="H84" s="7">
        <v>10.0</v>
      </c>
      <c r="J84" s="9">
        <f t="shared" si="25"/>
        <v>3135</v>
      </c>
      <c r="K84" s="9">
        <f t="shared" si="30"/>
        <v>13120</v>
      </c>
      <c r="L84" s="9">
        <f t="shared" si="29"/>
        <v>27</v>
      </c>
      <c r="M84" s="9">
        <f t="shared" si="26"/>
        <v>648</v>
      </c>
      <c r="N84" s="58">
        <f t="shared" si="27"/>
        <v>34.10526316</v>
      </c>
      <c r="O84" s="58">
        <f t="shared" si="28"/>
        <v>690.5263158</v>
      </c>
    </row>
    <row r="85" ht="12.75" customHeight="1">
      <c r="A85" s="7">
        <v>11.0</v>
      </c>
      <c r="B85" s="7">
        <v>945.0</v>
      </c>
      <c r="C85" s="7">
        <v>825.0</v>
      </c>
      <c r="D85" s="7">
        <v>1415.0</v>
      </c>
      <c r="E85" s="7">
        <v>825.0</v>
      </c>
      <c r="F85" s="7">
        <v>3.0</v>
      </c>
      <c r="G85" s="7">
        <v>22.0</v>
      </c>
      <c r="H85" s="7">
        <v>11.0</v>
      </c>
      <c r="J85" s="9">
        <f t="shared" si="25"/>
        <v>4010</v>
      </c>
      <c r="K85" s="9">
        <f t="shared" si="30"/>
        <v>17130</v>
      </c>
      <c r="L85" s="9">
        <f t="shared" si="29"/>
        <v>30</v>
      </c>
      <c r="M85" s="9">
        <f t="shared" si="26"/>
        <v>720</v>
      </c>
      <c r="N85" s="58">
        <f t="shared" si="27"/>
        <v>32.72727273</v>
      </c>
      <c r="O85" s="58">
        <f t="shared" si="28"/>
        <v>778.6363636</v>
      </c>
    </row>
    <row r="86" ht="12.75" customHeight="1">
      <c r="A86" s="7">
        <v>12.0</v>
      </c>
      <c r="B86" s="7">
        <v>1210.0</v>
      </c>
      <c r="C86" s="7">
        <v>1060.0</v>
      </c>
      <c r="D86" s="7">
        <v>1815.0</v>
      </c>
      <c r="E86" s="7">
        <v>1060.0</v>
      </c>
      <c r="F86" s="7">
        <v>3.0</v>
      </c>
      <c r="G86" s="7">
        <v>27.0</v>
      </c>
      <c r="H86" s="7">
        <v>12.0</v>
      </c>
      <c r="J86" s="9">
        <f t="shared" si="25"/>
        <v>5145</v>
      </c>
      <c r="K86" s="9">
        <f t="shared" si="30"/>
        <v>22275</v>
      </c>
      <c r="L86" s="9">
        <f t="shared" si="29"/>
        <v>33</v>
      </c>
      <c r="M86" s="9">
        <f t="shared" si="26"/>
        <v>792</v>
      </c>
      <c r="N86" s="58">
        <f t="shared" si="27"/>
        <v>29.33333333</v>
      </c>
      <c r="O86" s="58">
        <f t="shared" si="28"/>
        <v>825</v>
      </c>
    </row>
    <row r="87" ht="12.75" customHeight="1">
      <c r="A87" s="7">
        <v>13.0</v>
      </c>
      <c r="B87" s="7">
        <v>1545.0</v>
      </c>
      <c r="C87" s="7">
        <v>1355.0</v>
      </c>
      <c r="D87" s="7">
        <v>2320.0</v>
      </c>
      <c r="E87" s="7">
        <v>1355.0</v>
      </c>
      <c r="F87" s="7">
        <v>3.0</v>
      </c>
      <c r="G87" s="7">
        <v>32.0</v>
      </c>
      <c r="H87" s="7">
        <v>13.0</v>
      </c>
      <c r="J87" s="9">
        <f t="shared" si="25"/>
        <v>6575</v>
      </c>
      <c r="K87" s="9">
        <f t="shared" si="30"/>
        <v>28850</v>
      </c>
      <c r="L87" s="9">
        <f t="shared" si="29"/>
        <v>36</v>
      </c>
      <c r="M87" s="9">
        <f t="shared" si="26"/>
        <v>864</v>
      </c>
      <c r="N87" s="58">
        <f t="shared" si="27"/>
        <v>27</v>
      </c>
      <c r="O87" s="58">
        <f t="shared" si="28"/>
        <v>901.5625</v>
      </c>
    </row>
    <row r="88" ht="12.75" customHeight="1">
      <c r="A88" s="7">
        <v>14.0</v>
      </c>
      <c r="B88" s="7">
        <v>1980.0</v>
      </c>
      <c r="C88" s="7">
        <v>1735.0</v>
      </c>
      <c r="D88" s="7">
        <v>2970.0</v>
      </c>
      <c r="E88" s="7">
        <v>1735.0</v>
      </c>
      <c r="F88" s="7">
        <v>3.0</v>
      </c>
      <c r="G88" s="7">
        <v>39.0</v>
      </c>
      <c r="H88" s="7">
        <v>14.0</v>
      </c>
      <c r="J88" s="9">
        <f t="shared" si="25"/>
        <v>8420</v>
      </c>
      <c r="K88" s="9">
        <f t="shared" si="30"/>
        <v>37270</v>
      </c>
      <c r="L88" s="9">
        <f t="shared" si="29"/>
        <v>39</v>
      </c>
      <c r="M88" s="9">
        <f t="shared" si="26"/>
        <v>936</v>
      </c>
      <c r="N88" s="58">
        <f t="shared" si="27"/>
        <v>24</v>
      </c>
      <c r="O88" s="58">
        <f t="shared" si="28"/>
        <v>955.6410256</v>
      </c>
    </row>
    <row r="89" ht="12.75" customHeight="1">
      <c r="A89" s="7">
        <v>15.0</v>
      </c>
      <c r="B89" s="7">
        <v>2535.0</v>
      </c>
      <c r="C89" s="7">
        <v>2220.0</v>
      </c>
      <c r="D89" s="7">
        <v>3805.0</v>
      </c>
      <c r="E89" s="7">
        <v>2220.0</v>
      </c>
      <c r="F89" s="7">
        <v>3.0</v>
      </c>
      <c r="G89" s="7">
        <v>46.0</v>
      </c>
      <c r="H89" s="7">
        <v>15.0</v>
      </c>
      <c r="J89" s="9">
        <f t="shared" si="25"/>
        <v>10780</v>
      </c>
      <c r="K89" s="9">
        <f t="shared" si="30"/>
        <v>48050</v>
      </c>
      <c r="L89" s="9">
        <f t="shared" si="29"/>
        <v>42</v>
      </c>
      <c r="M89" s="9">
        <f t="shared" si="26"/>
        <v>1008</v>
      </c>
      <c r="N89" s="58">
        <f t="shared" si="27"/>
        <v>21.91304348</v>
      </c>
      <c r="O89" s="58">
        <f t="shared" si="28"/>
        <v>1044.565217</v>
      </c>
    </row>
    <row r="90" ht="12.75" customHeight="1">
      <c r="A90" s="7">
        <v>16.0</v>
      </c>
      <c r="B90" s="7">
        <v>3245.0</v>
      </c>
      <c r="C90" s="7">
        <v>2840.0</v>
      </c>
      <c r="D90" s="7">
        <v>4870.0</v>
      </c>
      <c r="E90" s="7">
        <v>2840.0</v>
      </c>
      <c r="F90" s="7">
        <v>4.0</v>
      </c>
      <c r="G90" s="7">
        <v>55.0</v>
      </c>
      <c r="H90" s="7">
        <v>16.0</v>
      </c>
      <c r="J90" s="9">
        <f t="shared" si="25"/>
        <v>13795</v>
      </c>
      <c r="K90" s="9">
        <f t="shared" si="30"/>
        <v>61845</v>
      </c>
      <c r="L90" s="9">
        <f t="shared" si="29"/>
        <v>46</v>
      </c>
      <c r="M90" s="9">
        <f t="shared" si="26"/>
        <v>1104</v>
      </c>
      <c r="N90" s="58">
        <f t="shared" si="27"/>
        <v>20.07272727</v>
      </c>
      <c r="O90" s="58">
        <f t="shared" si="28"/>
        <v>1124.454545</v>
      </c>
    </row>
    <row r="91" ht="12.75" customHeight="1">
      <c r="A91" s="7">
        <v>17.0</v>
      </c>
      <c r="B91" s="7">
        <v>4155.0</v>
      </c>
      <c r="C91" s="7">
        <v>3635.0</v>
      </c>
      <c r="D91" s="7">
        <v>6230.0</v>
      </c>
      <c r="E91" s="7">
        <v>3635.0</v>
      </c>
      <c r="F91" s="7">
        <v>4.0</v>
      </c>
      <c r="G91" s="7">
        <v>67.0</v>
      </c>
      <c r="H91" s="7">
        <v>17.0</v>
      </c>
      <c r="J91" s="9">
        <f t="shared" si="25"/>
        <v>17655</v>
      </c>
      <c r="K91" s="9">
        <f t="shared" si="30"/>
        <v>79500</v>
      </c>
      <c r="L91" s="9">
        <f t="shared" si="29"/>
        <v>50</v>
      </c>
      <c r="M91" s="9">
        <f t="shared" si="26"/>
        <v>1200</v>
      </c>
      <c r="N91" s="58">
        <f t="shared" si="27"/>
        <v>17.91044776</v>
      </c>
      <c r="O91" s="58">
        <f t="shared" si="28"/>
        <v>1186.567164</v>
      </c>
    </row>
    <row r="92" ht="12.75" customHeight="1">
      <c r="A92" s="7">
        <v>18.0</v>
      </c>
      <c r="B92" s="7">
        <v>5315.0</v>
      </c>
      <c r="C92" s="7">
        <v>4650.0</v>
      </c>
      <c r="D92" s="7">
        <v>7975.0</v>
      </c>
      <c r="E92" s="7">
        <v>4650.0</v>
      </c>
      <c r="F92" s="7">
        <v>4.0</v>
      </c>
      <c r="G92" s="7">
        <v>80.0</v>
      </c>
      <c r="H92" s="7">
        <v>18.0</v>
      </c>
      <c r="J92" s="9">
        <f t="shared" si="25"/>
        <v>22590</v>
      </c>
      <c r="K92" s="9">
        <f t="shared" si="30"/>
        <v>102090</v>
      </c>
      <c r="L92" s="9">
        <f t="shared" si="29"/>
        <v>54</v>
      </c>
      <c r="M92" s="9">
        <f t="shared" si="26"/>
        <v>1296</v>
      </c>
      <c r="N92" s="58">
        <f t="shared" si="27"/>
        <v>16.2</v>
      </c>
      <c r="O92" s="58">
        <f t="shared" si="28"/>
        <v>1276.125</v>
      </c>
    </row>
    <row r="93" ht="12.75" customHeight="1">
      <c r="A93" s="7">
        <v>19.0</v>
      </c>
      <c r="B93" s="7">
        <v>6805.0</v>
      </c>
      <c r="C93" s="7">
        <v>5955.0</v>
      </c>
      <c r="D93" s="7">
        <v>10210.0</v>
      </c>
      <c r="E93" s="7">
        <v>5955.0</v>
      </c>
      <c r="F93" s="7">
        <v>4.0</v>
      </c>
      <c r="G93" s="7">
        <v>96.0</v>
      </c>
      <c r="H93" s="7">
        <v>19.0</v>
      </c>
      <c r="J93" s="9">
        <f t="shared" si="25"/>
        <v>28925</v>
      </c>
      <c r="K93" s="9">
        <f t="shared" si="30"/>
        <v>131015</v>
      </c>
      <c r="L93" s="9">
        <f t="shared" si="29"/>
        <v>58</v>
      </c>
      <c r="M93" s="9">
        <f t="shared" si="26"/>
        <v>1392</v>
      </c>
      <c r="N93" s="58">
        <f t="shared" si="27"/>
        <v>14.5</v>
      </c>
      <c r="O93" s="58">
        <f t="shared" si="28"/>
        <v>1364.739583</v>
      </c>
    </row>
    <row r="94" ht="12.75" customHeight="1">
      <c r="A94" s="7">
        <v>20.0</v>
      </c>
      <c r="B94" s="7">
        <v>8710.0</v>
      </c>
      <c r="C94" s="7">
        <v>7620.0</v>
      </c>
      <c r="D94" s="7">
        <v>13065.0</v>
      </c>
      <c r="E94" s="7">
        <v>7620.0</v>
      </c>
      <c r="F94" s="7">
        <v>4.0</v>
      </c>
      <c r="G94" s="7">
        <v>115.0</v>
      </c>
      <c r="H94" s="7">
        <v>20.0</v>
      </c>
      <c r="J94" s="9">
        <f t="shared" si="25"/>
        <v>37015</v>
      </c>
      <c r="K94" s="9">
        <f t="shared" si="30"/>
        <v>168030</v>
      </c>
      <c r="L94" s="9">
        <f t="shared" si="29"/>
        <v>62</v>
      </c>
      <c r="M94" s="9">
        <f t="shared" si="26"/>
        <v>1488</v>
      </c>
      <c r="N94" s="58">
        <f t="shared" si="27"/>
        <v>12.93913043</v>
      </c>
      <c r="O94" s="58">
        <f t="shared" si="28"/>
        <v>1461.130435</v>
      </c>
    </row>
    <row r="95" ht="12.75" customHeight="1">
      <c r="B95">
        <f t="shared" ref="B95:E95" si="31">SUM(B92:B93)</f>
        <v>12120</v>
      </c>
      <c r="C95">
        <f t="shared" si="31"/>
        <v>10605</v>
      </c>
      <c r="D95">
        <f t="shared" si="31"/>
        <v>18185</v>
      </c>
      <c r="E95">
        <f t="shared" si="31"/>
        <v>10605</v>
      </c>
    </row>
    <row r="96" ht="12.75" customHeight="1">
      <c r="A96" s="53" t="s">
        <v>179</v>
      </c>
      <c r="B96" s="17"/>
      <c r="C96" s="17"/>
      <c r="D96" s="17"/>
      <c r="E96" s="17"/>
      <c r="F96" s="17"/>
      <c r="G96" s="17"/>
      <c r="H96" s="18"/>
      <c r="J96" s="54" t="s">
        <v>163</v>
      </c>
      <c r="K96" s="54" t="s">
        <v>164</v>
      </c>
      <c r="L96" s="54" t="s">
        <v>165</v>
      </c>
      <c r="M96" s="54" t="s">
        <v>166</v>
      </c>
      <c r="N96" s="54" t="s">
        <v>167</v>
      </c>
      <c r="O96" s="54" t="s">
        <v>168</v>
      </c>
    </row>
    <row r="97" ht="12.75" customHeight="1">
      <c r="A97" s="59" t="s">
        <v>169</v>
      </c>
      <c r="B97" s="59"/>
      <c r="C97" s="59"/>
      <c r="D97" s="59"/>
      <c r="E97" s="59"/>
      <c r="F97" s="59"/>
      <c r="G97" s="59" t="s">
        <v>170</v>
      </c>
      <c r="H97" s="9"/>
      <c r="J97" s="56"/>
      <c r="K97" s="56"/>
      <c r="L97" s="56"/>
      <c r="M97" s="56"/>
      <c r="N97" s="56"/>
      <c r="O97" s="56"/>
    </row>
    <row r="98" ht="12.75" customHeight="1">
      <c r="A98" s="7">
        <v>1.0</v>
      </c>
      <c r="B98" s="7">
        <v>550.0</v>
      </c>
      <c r="C98" s="7">
        <v>800.0</v>
      </c>
      <c r="D98" s="7">
        <v>750.0</v>
      </c>
      <c r="E98" s="7">
        <v>250.0</v>
      </c>
      <c r="F98" s="7">
        <v>1.0</v>
      </c>
      <c r="G98" s="7">
        <v>6.0</v>
      </c>
      <c r="H98" s="9"/>
      <c r="J98" s="9">
        <f t="shared" ref="J98:J117" si="32">SUM(B98:E98)</f>
        <v>2350</v>
      </c>
      <c r="K98" s="9">
        <f>J98</f>
        <v>2350</v>
      </c>
      <c r="L98" s="9">
        <f>F98</f>
        <v>1</v>
      </c>
      <c r="M98" s="9">
        <f t="shared" ref="M98:M117" si="33">(L98*24)</f>
        <v>24</v>
      </c>
      <c r="N98" s="58">
        <f t="shared" ref="N98:N117" si="34">(M98/G98)</f>
        <v>4</v>
      </c>
      <c r="O98" s="58">
        <f t="shared" ref="O98:O117" si="35">(K98/G98)</f>
        <v>391.6666667</v>
      </c>
    </row>
    <row r="99" ht="12.75" customHeight="1">
      <c r="A99" s="7">
        <v>2.0</v>
      </c>
      <c r="B99" s="7">
        <v>705.0</v>
      </c>
      <c r="C99" s="7">
        <v>1025.0</v>
      </c>
      <c r="D99" s="7">
        <v>960.0</v>
      </c>
      <c r="E99" s="7">
        <v>320.0</v>
      </c>
      <c r="F99" s="7">
        <v>1.0</v>
      </c>
      <c r="G99" s="7">
        <v>7.0</v>
      </c>
      <c r="H99" s="9"/>
      <c r="J99" s="9">
        <f t="shared" si="32"/>
        <v>3010</v>
      </c>
      <c r="K99" s="9">
        <f>(J98+J99)</f>
        <v>5360</v>
      </c>
      <c r="L99" s="9">
        <f t="shared" ref="L99:L117" si="36">(L98+F99)</f>
        <v>2</v>
      </c>
      <c r="M99" s="9">
        <f t="shared" si="33"/>
        <v>48</v>
      </c>
      <c r="N99" s="58">
        <f t="shared" si="34"/>
        <v>6.857142857</v>
      </c>
      <c r="O99" s="58">
        <f t="shared" si="35"/>
        <v>765.7142857</v>
      </c>
    </row>
    <row r="100" ht="12.75" customHeight="1">
      <c r="A100" s="7">
        <v>3.0</v>
      </c>
      <c r="B100" s="7">
        <v>900.0</v>
      </c>
      <c r="C100" s="7">
        <v>1310.0</v>
      </c>
      <c r="D100" s="7">
        <v>1230.0</v>
      </c>
      <c r="E100" s="7">
        <v>410.0</v>
      </c>
      <c r="F100" s="7">
        <v>1.0</v>
      </c>
      <c r="G100" s="7">
        <v>9.0</v>
      </c>
      <c r="H100" s="9"/>
      <c r="J100" s="9">
        <f t="shared" si="32"/>
        <v>3850</v>
      </c>
      <c r="K100" s="9">
        <f t="shared" ref="K100:K117" si="37">(K99+J100)</f>
        <v>9210</v>
      </c>
      <c r="L100" s="9">
        <f t="shared" si="36"/>
        <v>3</v>
      </c>
      <c r="M100" s="9">
        <f t="shared" si="33"/>
        <v>72</v>
      </c>
      <c r="N100" s="58">
        <f t="shared" si="34"/>
        <v>8</v>
      </c>
      <c r="O100" s="58">
        <f t="shared" si="35"/>
        <v>1023.333333</v>
      </c>
    </row>
    <row r="101" ht="12.75" customHeight="1">
      <c r="A101" s="7">
        <v>4.0</v>
      </c>
      <c r="B101" s="7">
        <v>1155.0</v>
      </c>
      <c r="C101" s="7">
        <v>1680.0</v>
      </c>
      <c r="D101" s="7">
        <v>1575.0</v>
      </c>
      <c r="E101" s="7">
        <v>525.0</v>
      </c>
      <c r="F101" s="7">
        <v>1.0</v>
      </c>
      <c r="G101" s="7">
        <v>10.0</v>
      </c>
      <c r="H101" s="9"/>
      <c r="J101" s="9">
        <f t="shared" si="32"/>
        <v>4935</v>
      </c>
      <c r="K101" s="9">
        <f t="shared" si="37"/>
        <v>14145</v>
      </c>
      <c r="L101" s="9">
        <f t="shared" si="36"/>
        <v>4</v>
      </c>
      <c r="M101" s="9">
        <f t="shared" si="33"/>
        <v>96</v>
      </c>
      <c r="N101" s="58">
        <f t="shared" si="34"/>
        <v>9.6</v>
      </c>
      <c r="O101" s="58">
        <f t="shared" si="35"/>
        <v>1414.5</v>
      </c>
    </row>
    <row r="102" ht="12.75" customHeight="1">
      <c r="A102" s="7">
        <v>5.0</v>
      </c>
      <c r="B102" s="7">
        <v>1475.0</v>
      </c>
      <c r="C102" s="7">
        <v>2145.0</v>
      </c>
      <c r="D102" s="7">
        <v>2015.0</v>
      </c>
      <c r="E102" s="7">
        <v>670.0</v>
      </c>
      <c r="F102" s="7">
        <v>1.0</v>
      </c>
      <c r="G102" s="7">
        <v>12.0</v>
      </c>
      <c r="H102" s="9"/>
      <c r="J102" s="9">
        <f t="shared" si="32"/>
        <v>6305</v>
      </c>
      <c r="K102" s="9">
        <f t="shared" si="37"/>
        <v>20450</v>
      </c>
      <c r="L102" s="9">
        <f t="shared" si="36"/>
        <v>5</v>
      </c>
      <c r="M102" s="9">
        <f t="shared" si="33"/>
        <v>120</v>
      </c>
      <c r="N102" s="58">
        <f t="shared" si="34"/>
        <v>10</v>
      </c>
      <c r="O102" s="58">
        <f t="shared" si="35"/>
        <v>1704.166667</v>
      </c>
    </row>
    <row r="103" ht="12.75" customHeight="1">
      <c r="A103" s="7">
        <v>6.0</v>
      </c>
      <c r="B103" s="7">
        <v>1890.0</v>
      </c>
      <c r="C103" s="7">
        <v>2750.0</v>
      </c>
      <c r="D103" s="7">
        <v>2575.0</v>
      </c>
      <c r="E103" s="7">
        <v>860.0</v>
      </c>
      <c r="F103" s="7">
        <v>1.0</v>
      </c>
      <c r="G103" s="7">
        <v>15.0</v>
      </c>
      <c r="H103" s="9"/>
      <c r="J103" s="9">
        <f t="shared" si="32"/>
        <v>8075</v>
      </c>
      <c r="K103" s="9">
        <f t="shared" si="37"/>
        <v>28525</v>
      </c>
      <c r="L103" s="9">
        <f t="shared" si="36"/>
        <v>6</v>
      </c>
      <c r="M103" s="9">
        <f t="shared" si="33"/>
        <v>144</v>
      </c>
      <c r="N103" s="58">
        <f t="shared" si="34"/>
        <v>9.6</v>
      </c>
      <c r="O103" s="58">
        <f t="shared" si="35"/>
        <v>1901.666667</v>
      </c>
    </row>
    <row r="104" ht="12.75" customHeight="1">
      <c r="A104" s="7">
        <v>7.0</v>
      </c>
      <c r="B104" s="7">
        <v>2420.0</v>
      </c>
      <c r="C104" s="7">
        <v>3520.0</v>
      </c>
      <c r="D104" s="7">
        <v>3300.0</v>
      </c>
      <c r="E104" s="7">
        <v>1100.0</v>
      </c>
      <c r="F104" s="7">
        <v>1.0</v>
      </c>
      <c r="G104" s="7">
        <v>18.0</v>
      </c>
      <c r="H104" s="9"/>
      <c r="J104" s="9">
        <f t="shared" si="32"/>
        <v>10340</v>
      </c>
      <c r="K104" s="9">
        <f t="shared" si="37"/>
        <v>38865</v>
      </c>
      <c r="L104" s="9">
        <f t="shared" si="36"/>
        <v>7</v>
      </c>
      <c r="M104" s="9">
        <f t="shared" si="33"/>
        <v>168</v>
      </c>
      <c r="N104" s="58">
        <f t="shared" si="34"/>
        <v>9.333333333</v>
      </c>
      <c r="O104" s="58">
        <f t="shared" si="35"/>
        <v>2159.166667</v>
      </c>
    </row>
    <row r="105" ht="12.75" customHeight="1">
      <c r="A105" s="7">
        <v>8.0</v>
      </c>
      <c r="B105" s="7">
        <v>3095.0</v>
      </c>
      <c r="C105" s="7">
        <v>4505.0</v>
      </c>
      <c r="D105" s="7">
        <v>4220.0</v>
      </c>
      <c r="E105" s="7">
        <v>1405.0</v>
      </c>
      <c r="F105" s="7">
        <v>1.0</v>
      </c>
      <c r="G105" s="7">
        <v>21.0</v>
      </c>
      <c r="H105" s="9"/>
      <c r="J105" s="9">
        <f t="shared" si="32"/>
        <v>13225</v>
      </c>
      <c r="K105" s="9">
        <f t="shared" si="37"/>
        <v>52090</v>
      </c>
      <c r="L105" s="9">
        <f t="shared" si="36"/>
        <v>8</v>
      </c>
      <c r="M105" s="9">
        <f t="shared" si="33"/>
        <v>192</v>
      </c>
      <c r="N105" s="58">
        <f t="shared" si="34"/>
        <v>9.142857143</v>
      </c>
      <c r="O105" s="58">
        <f t="shared" si="35"/>
        <v>2480.47619</v>
      </c>
    </row>
    <row r="106" ht="12.75" customHeight="1">
      <c r="A106" s="7">
        <v>9.0</v>
      </c>
      <c r="B106" s="7">
        <v>3965.0</v>
      </c>
      <c r="C106" s="7">
        <v>5765.0</v>
      </c>
      <c r="D106" s="7">
        <v>5405.0</v>
      </c>
      <c r="E106" s="7">
        <v>1800.0</v>
      </c>
      <c r="F106" s="7">
        <v>1.0</v>
      </c>
      <c r="G106" s="7">
        <v>26.0</v>
      </c>
      <c r="H106" s="9"/>
      <c r="J106" s="9">
        <f t="shared" si="32"/>
        <v>16935</v>
      </c>
      <c r="K106" s="9">
        <f t="shared" si="37"/>
        <v>69025</v>
      </c>
      <c r="L106" s="9">
        <f t="shared" si="36"/>
        <v>9</v>
      </c>
      <c r="M106" s="9">
        <f t="shared" si="33"/>
        <v>216</v>
      </c>
      <c r="N106" s="58">
        <f t="shared" si="34"/>
        <v>8.307692308</v>
      </c>
      <c r="O106" s="58">
        <f t="shared" si="35"/>
        <v>2654.807692</v>
      </c>
    </row>
    <row r="107" ht="12.75" customHeight="1">
      <c r="A107" s="7">
        <v>10.0</v>
      </c>
      <c r="B107" s="7">
        <v>5075.0</v>
      </c>
      <c r="C107" s="7">
        <v>7380.0</v>
      </c>
      <c r="D107" s="7">
        <v>6920.0</v>
      </c>
      <c r="E107" s="7">
        <v>2305.0</v>
      </c>
      <c r="F107" s="7">
        <v>1.0</v>
      </c>
      <c r="G107" s="7">
        <v>31.0</v>
      </c>
      <c r="H107" s="9"/>
      <c r="J107" s="9">
        <f t="shared" si="32"/>
        <v>21680</v>
      </c>
      <c r="K107" s="9">
        <f t="shared" si="37"/>
        <v>90705</v>
      </c>
      <c r="L107" s="9">
        <f t="shared" si="36"/>
        <v>10</v>
      </c>
      <c r="M107" s="9">
        <f t="shared" si="33"/>
        <v>240</v>
      </c>
      <c r="N107" s="58">
        <f t="shared" si="34"/>
        <v>7.741935484</v>
      </c>
      <c r="O107" s="58">
        <f t="shared" si="35"/>
        <v>2925.967742</v>
      </c>
    </row>
    <row r="108" ht="12.75" customHeight="1">
      <c r="A108" s="7">
        <v>11.0</v>
      </c>
      <c r="B108" s="7">
        <v>6495.0</v>
      </c>
      <c r="C108" s="7">
        <v>9445.0</v>
      </c>
      <c r="D108" s="7">
        <v>8855.0</v>
      </c>
      <c r="E108" s="7">
        <v>2950.0</v>
      </c>
      <c r="F108" s="7">
        <v>2.0</v>
      </c>
      <c r="G108" s="7">
        <v>37.0</v>
      </c>
      <c r="H108" s="9"/>
      <c r="J108" s="9">
        <f t="shared" si="32"/>
        <v>27745</v>
      </c>
      <c r="K108" s="9">
        <f t="shared" si="37"/>
        <v>118450</v>
      </c>
      <c r="L108" s="9">
        <f t="shared" si="36"/>
        <v>12</v>
      </c>
      <c r="M108" s="9">
        <f t="shared" si="33"/>
        <v>288</v>
      </c>
      <c r="N108" s="58">
        <f t="shared" si="34"/>
        <v>7.783783784</v>
      </c>
      <c r="O108" s="58">
        <f t="shared" si="35"/>
        <v>3201.351351</v>
      </c>
    </row>
    <row r="109" ht="12.75" customHeight="1">
      <c r="A109" s="7">
        <v>12.0</v>
      </c>
      <c r="B109" s="7">
        <v>8310.0</v>
      </c>
      <c r="C109" s="7">
        <v>12090.0</v>
      </c>
      <c r="D109" s="7">
        <v>11335.0</v>
      </c>
      <c r="E109" s="7">
        <v>3780.0</v>
      </c>
      <c r="F109" s="7">
        <v>2.0</v>
      </c>
      <c r="G109" s="7">
        <v>45.0</v>
      </c>
      <c r="H109" s="9"/>
      <c r="J109" s="9">
        <f t="shared" si="32"/>
        <v>35515</v>
      </c>
      <c r="K109" s="9">
        <f t="shared" si="37"/>
        <v>153965</v>
      </c>
      <c r="L109" s="9">
        <f t="shared" si="36"/>
        <v>14</v>
      </c>
      <c r="M109" s="9">
        <f t="shared" si="33"/>
        <v>336</v>
      </c>
      <c r="N109" s="58">
        <f t="shared" si="34"/>
        <v>7.466666667</v>
      </c>
      <c r="O109" s="58">
        <f t="shared" si="35"/>
        <v>3421.444444</v>
      </c>
    </row>
    <row r="110" ht="12.75" customHeight="1">
      <c r="A110" s="7">
        <v>13.0</v>
      </c>
      <c r="B110" s="7">
        <v>10640.0</v>
      </c>
      <c r="C110" s="7">
        <v>15475.0</v>
      </c>
      <c r="D110" s="7">
        <v>14505.0</v>
      </c>
      <c r="E110" s="7">
        <v>4835.0</v>
      </c>
      <c r="F110" s="7">
        <v>2.0</v>
      </c>
      <c r="G110" s="7">
        <v>53.0</v>
      </c>
      <c r="H110" s="9"/>
      <c r="J110" s="9">
        <f t="shared" si="32"/>
        <v>45455</v>
      </c>
      <c r="K110" s="9">
        <f t="shared" si="37"/>
        <v>199420</v>
      </c>
      <c r="L110" s="9">
        <f t="shared" si="36"/>
        <v>16</v>
      </c>
      <c r="M110" s="9">
        <f t="shared" si="33"/>
        <v>384</v>
      </c>
      <c r="N110" s="58">
        <f t="shared" si="34"/>
        <v>7.245283019</v>
      </c>
      <c r="O110" s="58">
        <f t="shared" si="35"/>
        <v>3762.641509</v>
      </c>
    </row>
    <row r="111" ht="12.75" customHeight="1">
      <c r="A111" s="7">
        <v>14.0</v>
      </c>
      <c r="B111" s="7">
        <v>13615.0</v>
      </c>
      <c r="C111" s="7">
        <v>19805.0</v>
      </c>
      <c r="D111" s="7">
        <v>18570.0</v>
      </c>
      <c r="E111" s="7">
        <v>6190.0</v>
      </c>
      <c r="F111" s="7">
        <v>2.0</v>
      </c>
      <c r="G111" s="7">
        <v>64.0</v>
      </c>
      <c r="H111" s="9"/>
      <c r="J111" s="9">
        <f t="shared" si="32"/>
        <v>58180</v>
      </c>
      <c r="K111" s="9">
        <f t="shared" si="37"/>
        <v>257600</v>
      </c>
      <c r="L111" s="9">
        <f t="shared" si="36"/>
        <v>18</v>
      </c>
      <c r="M111" s="9">
        <f t="shared" si="33"/>
        <v>432</v>
      </c>
      <c r="N111" s="58">
        <f t="shared" si="34"/>
        <v>6.75</v>
      </c>
      <c r="O111" s="58">
        <f t="shared" si="35"/>
        <v>4025</v>
      </c>
    </row>
    <row r="112" ht="12.75" customHeight="1">
      <c r="A112" s="7">
        <v>15.0</v>
      </c>
      <c r="B112" s="7">
        <v>17430.0</v>
      </c>
      <c r="C112" s="7">
        <v>25355.0</v>
      </c>
      <c r="D112" s="7">
        <v>23770.0</v>
      </c>
      <c r="E112" s="7">
        <v>7925.0</v>
      </c>
      <c r="F112" s="7">
        <v>2.0</v>
      </c>
      <c r="G112" s="7">
        <v>77.0</v>
      </c>
      <c r="H112" s="9"/>
      <c r="J112" s="9">
        <f t="shared" si="32"/>
        <v>74480</v>
      </c>
      <c r="K112" s="9">
        <f t="shared" si="37"/>
        <v>332080</v>
      </c>
      <c r="L112" s="9">
        <f t="shared" si="36"/>
        <v>20</v>
      </c>
      <c r="M112" s="9">
        <f t="shared" si="33"/>
        <v>480</v>
      </c>
      <c r="N112" s="58">
        <f t="shared" si="34"/>
        <v>6.233766234</v>
      </c>
      <c r="O112" s="58">
        <f t="shared" si="35"/>
        <v>4312.727273</v>
      </c>
    </row>
    <row r="113" ht="12.75" customHeight="1">
      <c r="A113" s="7">
        <v>16.0</v>
      </c>
      <c r="B113" s="7">
        <v>22310.0</v>
      </c>
      <c r="C113" s="7">
        <v>32450.0</v>
      </c>
      <c r="D113" s="7">
        <v>30425.0</v>
      </c>
      <c r="E113" s="7">
        <v>10140.0</v>
      </c>
      <c r="F113" s="7">
        <v>2.0</v>
      </c>
      <c r="G113" s="7">
        <v>92.0</v>
      </c>
      <c r="H113" s="9"/>
      <c r="J113" s="9">
        <f t="shared" si="32"/>
        <v>95325</v>
      </c>
      <c r="K113" s="9">
        <f t="shared" si="37"/>
        <v>427405</v>
      </c>
      <c r="L113" s="9">
        <f t="shared" si="36"/>
        <v>22</v>
      </c>
      <c r="M113" s="9">
        <f t="shared" si="33"/>
        <v>528</v>
      </c>
      <c r="N113" s="58">
        <f t="shared" si="34"/>
        <v>5.739130435</v>
      </c>
      <c r="O113" s="58">
        <f t="shared" si="35"/>
        <v>4645.706522</v>
      </c>
    </row>
    <row r="114" ht="12.75" customHeight="1">
      <c r="A114" s="7">
        <v>17.0</v>
      </c>
      <c r="B114" s="7">
        <v>28560.0</v>
      </c>
      <c r="C114" s="7">
        <v>41540.0</v>
      </c>
      <c r="D114" s="7">
        <v>38940.0</v>
      </c>
      <c r="E114" s="7">
        <v>12980.0</v>
      </c>
      <c r="F114" s="7">
        <v>2.0</v>
      </c>
      <c r="G114" s="7">
        <v>111.0</v>
      </c>
      <c r="H114" s="9"/>
      <c r="J114" s="9">
        <f t="shared" si="32"/>
        <v>122020</v>
      </c>
      <c r="K114" s="9">
        <f t="shared" si="37"/>
        <v>549425</v>
      </c>
      <c r="L114" s="9">
        <f t="shared" si="36"/>
        <v>24</v>
      </c>
      <c r="M114" s="9">
        <f t="shared" si="33"/>
        <v>576</v>
      </c>
      <c r="N114" s="58">
        <f t="shared" si="34"/>
        <v>5.189189189</v>
      </c>
      <c r="O114" s="58">
        <f t="shared" si="35"/>
        <v>4949.774775</v>
      </c>
    </row>
    <row r="115" ht="12.75" customHeight="1">
      <c r="A115" s="7">
        <v>18.0</v>
      </c>
      <c r="B115" s="7">
        <v>36555.0</v>
      </c>
      <c r="C115" s="7">
        <v>53170.0</v>
      </c>
      <c r="D115" s="7">
        <v>49845.0</v>
      </c>
      <c r="E115" s="7">
        <v>16615.0</v>
      </c>
      <c r="F115" s="7">
        <v>2.0</v>
      </c>
      <c r="G115" s="7">
        <v>133.0</v>
      </c>
      <c r="H115" s="9"/>
      <c r="J115" s="9">
        <f t="shared" si="32"/>
        <v>156185</v>
      </c>
      <c r="K115" s="9">
        <f t="shared" si="37"/>
        <v>705610</v>
      </c>
      <c r="L115" s="9">
        <f t="shared" si="36"/>
        <v>26</v>
      </c>
      <c r="M115" s="9">
        <f t="shared" si="33"/>
        <v>624</v>
      </c>
      <c r="N115" s="58">
        <f t="shared" si="34"/>
        <v>4.691729323</v>
      </c>
      <c r="O115" s="58">
        <f t="shared" si="35"/>
        <v>5305.338346</v>
      </c>
    </row>
    <row r="116" ht="12.75" customHeight="1">
      <c r="A116" s="7">
        <v>19.0</v>
      </c>
      <c r="B116" s="7">
        <v>46790.0</v>
      </c>
      <c r="C116" s="7">
        <v>68055.0</v>
      </c>
      <c r="D116" s="7">
        <v>63805.0</v>
      </c>
      <c r="E116" s="7">
        <v>21270.0</v>
      </c>
      <c r="F116" s="7">
        <v>2.0</v>
      </c>
      <c r="G116" s="7">
        <v>160.0</v>
      </c>
      <c r="H116" s="9"/>
      <c r="J116" s="9">
        <f t="shared" si="32"/>
        <v>199920</v>
      </c>
      <c r="K116" s="9">
        <f t="shared" si="37"/>
        <v>905530</v>
      </c>
      <c r="L116" s="9">
        <f t="shared" si="36"/>
        <v>28</v>
      </c>
      <c r="M116" s="9">
        <f t="shared" si="33"/>
        <v>672</v>
      </c>
      <c r="N116" s="58">
        <f t="shared" si="34"/>
        <v>4.2</v>
      </c>
      <c r="O116" s="58">
        <f t="shared" si="35"/>
        <v>5659.5625</v>
      </c>
    </row>
    <row r="117" ht="12.75" customHeight="1">
      <c r="A117" s="7">
        <v>20.0</v>
      </c>
      <c r="B117" s="7">
        <v>59890.0</v>
      </c>
      <c r="C117" s="7">
        <v>87110.0</v>
      </c>
      <c r="D117" s="7">
        <v>81670.0</v>
      </c>
      <c r="E117" s="7">
        <v>27225.0</v>
      </c>
      <c r="F117" s="7">
        <v>2.0</v>
      </c>
      <c r="G117" s="7">
        <v>192.0</v>
      </c>
      <c r="H117" s="9"/>
      <c r="J117" s="9">
        <f t="shared" si="32"/>
        <v>255895</v>
      </c>
      <c r="K117" s="9">
        <f t="shared" si="37"/>
        <v>1161425</v>
      </c>
      <c r="L117" s="9">
        <f t="shared" si="36"/>
        <v>30</v>
      </c>
      <c r="M117" s="9">
        <f t="shared" si="33"/>
        <v>720</v>
      </c>
      <c r="N117" s="58">
        <f t="shared" si="34"/>
        <v>3.75</v>
      </c>
      <c r="O117" s="58">
        <f t="shared" si="35"/>
        <v>6049.088542</v>
      </c>
    </row>
    <row r="118" ht="12.75" customHeight="1"/>
    <row r="119" ht="12.75" customHeight="1">
      <c r="A119" s="53" t="s">
        <v>180</v>
      </c>
      <c r="B119" s="17"/>
      <c r="C119" s="17"/>
      <c r="D119" s="17"/>
      <c r="E119" s="17"/>
      <c r="F119" s="17"/>
      <c r="G119" s="17"/>
      <c r="H119" s="18"/>
      <c r="J119" s="54" t="s">
        <v>163</v>
      </c>
      <c r="K119" s="54" t="s">
        <v>164</v>
      </c>
      <c r="L119" s="54" t="s">
        <v>165</v>
      </c>
      <c r="M119" s="54" t="s">
        <v>166</v>
      </c>
      <c r="N119" s="54" t="s">
        <v>167</v>
      </c>
      <c r="O119" s="54" t="s">
        <v>168</v>
      </c>
    </row>
    <row r="120" ht="12.75" customHeight="1">
      <c r="A120" s="59" t="s">
        <v>169</v>
      </c>
      <c r="B120" s="59"/>
      <c r="C120" s="59"/>
      <c r="D120" s="59"/>
      <c r="E120" s="59"/>
      <c r="F120" s="59"/>
      <c r="G120" s="59" t="s">
        <v>170</v>
      </c>
      <c r="H120" s="9"/>
      <c r="J120" s="56"/>
      <c r="K120" s="56"/>
      <c r="L120" s="56"/>
      <c r="M120" s="56"/>
      <c r="N120" s="56"/>
      <c r="O120" s="56"/>
    </row>
    <row r="121" ht="12.75" customHeight="1">
      <c r="A121" s="7">
        <v>1.0</v>
      </c>
      <c r="B121" s="7">
        <v>580.0</v>
      </c>
      <c r="C121" s="7">
        <v>460.0</v>
      </c>
      <c r="D121" s="7">
        <v>350.0</v>
      </c>
      <c r="E121" s="7">
        <v>180.0</v>
      </c>
      <c r="F121" s="7">
        <v>1.0</v>
      </c>
      <c r="G121" s="7">
        <v>2.0</v>
      </c>
      <c r="H121" s="9"/>
      <c r="J121" s="9">
        <f t="shared" ref="J121:J140" si="38">SUM(B121:E121)</f>
        <v>1570</v>
      </c>
      <c r="K121" s="9">
        <f>J121</f>
        <v>1570</v>
      </c>
      <c r="L121" s="9">
        <f>F121</f>
        <v>1</v>
      </c>
      <c r="M121" s="9">
        <f t="shared" ref="M121:M140" si="39">(L121*24)</f>
        <v>24</v>
      </c>
      <c r="N121" s="58">
        <f t="shared" ref="N121:N140" si="40">(M121/G121)</f>
        <v>12</v>
      </c>
      <c r="O121" s="58">
        <f t="shared" ref="O121:O140" si="41">(K121/G121)</f>
        <v>785</v>
      </c>
    </row>
    <row r="122" ht="12.75" customHeight="1">
      <c r="A122" s="7">
        <v>2.0</v>
      </c>
      <c r="B122" s="7">
        <v>740.0</v>
      </c>
      <c r="C122" s="7">
        <v>590.0</v>
      </c>
      <c r="D122" s="7">
        <v>450.0</v>
      </c>
      <c r="E122" s="7">
        <v>230.0</v>
      </c>
      <c r="F122" s="7">
        <v>1.0</v>
      </c>
      <c r="G122" s="7">
        <v>3.0</v>
      </c>
      <c r="H122" s="9"/>
      <c r="J122" s="9">
        <f t="shared" si="38"/>
        <v>2010</v>
      </c>
      <c r="K122" s="9">
        <f>(J121+J122)</f>
        <v>3580</v>
      </c>
      <c r="L122" s="9">
        <f t="shared" ref="L122:L140" si="42">(L121+F122)</f>
        <v>2</v>
      </c>
      <c r="M122" s="9">
        <f t="shared" si="39"/>
        <v>48</v>
      </c>
      <c r="N122" s="58">
        <f t="shared" si="40"/>
        <v>16</v>
      </c>
      <c r="O122" s="58">
        <f t="shared" si="41"/>
        <v>1193.333333</v>
      </c>
    </row>
    <row r="123" ht="12.75" customHeight="1">
      <c r="A123" s="7">
        <v>3.0</v>
      </c>
      <c r="B123" s="7">
        <v>950.0</v>
      </c>
      <c r="C123" s="7">
        <v>755.0</v>
      </c>
      <c r="D123" s="7">
        <v>575.0</v>
      </c>
      <c r="E123" s="7">
        <v>295.0</v>
      </c>
      <c r="F123" s="7">
        <v>1.0</v>
      </c>
      <c r="G123" s="7">
        <v>3.0</v>
      </c>
      <c r="H123" s="9"/>
      <c r="J123" s="9">
        <f t="shared" si="38"/>
        <v>2575</v>
      </c>
      <c r="K123" s="9">
        <f t="shared" ref="K123:K140" si="43">(K122+J123)</f>
        <v>6155</v>
      </c>
      <c r="L123" s="9">
        <f t="shared" si="42"/>
        <v>3</v>
      </c>
      <c r="M123" s="9">
        <f t="shared" si="39"/>
        <v>72</v>
      </c>
      <c r="N123" s="58">
        <f t="shared" si="40"/>
        <v>24</v>
      </c>
      <c r="O123" s="58">
        <f t="shared" si="41"/>
        <v>2051.666667</v>
      </c>
    </row>
    <row r="124" ht="12.75" customHeight="1">
      <c r="A124" s="7">
        <v>4.0</v>
      </c>
      <c r="B124" s="7">
        <v>1215.0</v>
      </c>
      <c r="C124" s="7">
        <v>965.0</v>
      </c>
      <c r="D124" s="7">
        <v>735.0</v>
      </c>
      <c r="E124" s="7">
        <v>375.0</v>
      </c>
      <c r="F124" s="7">
        <v>1.0</v>
      </c>
      <c r="G124" s="7">
        <v>4.0</v>
      </c>
      <c r="H124" s="9"/>
      <c r="J124" s="9">
        <f t="shared" si="38"/>
        <v>3290</v>
      </c>
      <c r="K124" s="9">
        <f t="shared" si="43"/>
        <v>9445</v>
      </c>
      <c r="L124" s="9">
        <f t="shared" si="42"/>
        <v>4</v>
      </c>
      <c r="M124" s="9">
        <f t="shared" si="39"/>
        <v>96</v>
      </c>
      <c r="N124" s="58">
        <f t="shared" si="40"/>
        <v>24</v>
      </c>
      <c r="O124" s="58">
        <f t="shared" si="41"/>
        <v>2361.25</v>
      </c>
    </row>
    <row r="125" ht="12.75" customHeight="1">
      <c r="A125" s="7">
        <v>5.0</v>
      </c>
      <c r="B125" s="7">
        <v>1555.0</v>
      </c>
      <c r="C125" s="7">
        <v>1235.0</v>
      </c>
      <c r="D125" s="7">
        <v>940.0</v>
      </c>
      <c r="E125" s="7">
        <v>485.0</v>
      </c>
      <c r="F125" s="7">
        <v>1.0</v>
      </c>
      <c r="G125" s="7">
        <v>5.0</v>
      </c>
      <c r="H125" s="9"/>
      <c r="J125" s="9">
        <f t="shared" si="38"/>
        <v>4215</v>
      </c>
      <c r="K125" s="9">
        <f t="shared" si="43"/>
        <v>13660</v>
      </c>
      <c r="L125" s="9">
        <f t="shared" si="42"/>
        <v>5</v>
      </c>
      <c r="M125" s="9">
        <f t="shared" si="39"/>
        <v>120</v>
      </c>
      <c r="N125" s="58">
        <f t="shared" si="40"/>
        <v>24</v>
      </c>
      <c r="O125" s="58">
        <f t="shared" si="41"/>
        <v>2732</v>
      </c>
    </row>
    <row r="126" ht="12.75" customHeight="1">
      <c r="A126" s="7">
        <v>6.0</v>
      </c>
      <c r="B126" s="7">
        <v>1995.0</v>
      </c>
      <c r="C126" s="7">
        <v>1580.0</v>
      </c>
      <c r="D126" s="7">
        <v>1205.0</v>
      </c>
      <c r="E126" s="7">
        <v>620.0</v>
      </c>
      <c r="F126" s="7">
        <v>1.0</v>
      </c>
      <c r="G126" s="7">
        <v>6.0</v>
      </c>
      <c r="H126" s="9"/>
      <c r="J126" s="9">
        <f t="shared" si="38"/>
        <v>5400</v>
      </c>
      <c r="K126" s="9">
        <f t="shared" si="43"/>
        <v>19060</v>
      </c>
      <c r="L126" s="9">
        <f t="shared" si="42"/>
        <v>6</v>
      </c>
      <c r="M126" s="9">
        <f t="shared" si="39"/>
        <v>144</v>
      </c>
      <c r="N126" s="58">
        <f t="shared" si="40"/>
        <v>24</v>
      </c>
      <c r="O126" s="58">
        <f t="shared" si="41"/>
        <v>3176.666667</v>
      </c>
    </row>
    <row r="127" ht="12.75" customHeight="1">
      <c r="A127" s="7">
        <v>7.0</v>
      </c>
      <c r="B127" s="7">
        <v>2550.0</v>
      </c>
      <c r="C127" s="7">
        <v>2025.0</v>
      </c>
      <c r="D127" s="7">
        <v>1540.0</v>
      </c>
      <c r="E127" s="7">
        <v>790.0</v>
      </c>
      <c r="F127" s="7">
        <v>1.0</v>
      </c>
      <c r="G127" s="7">
        <v>7.0</v>
      </c>
      <c r="H127" s="9"/>
      <c r="J127" s="9">
        <f t="shared" si="38"/>
        <v>6905</v>
      </c>
      <c r="K127" s="9">
        <f t="shared" si="43"/>
        <v>25965</v>
      </c>
      <c r="L127" s="9">
        <f t="shared" si="42"/>
        <v>7</v>
      </c>
      <c r="M127" s="9">
        <f t="shared" si="39"/>
        <v>168</v>
      </c>
      <c r="N127" s="58">
        <f t="shared" si="40"/>
        <v>24</v>
      </c>
      <c r="O127" s="58">
        <f t="shared" si="41"/>
        <v>3709.285714</v>
      </c>
    </row>
    <row r="128" ht="12.75" customHeight="1">
      <c r="A128" s="7">
        <v>8.0</v>
      </c>
      <c r="B128" s="7">
        <v>3265.0</v>
      </c>
      <c r="C128" s="7">
        <v>2590.0</v>
      </c>
      <c r="D128" s="7">
        <v>1970.0</v>
      </c>
      <c r="E128" s="7">
        <v>1015.0</v>
      </c>
      <c r="F128" s="7">
        <v>1.0</v>
      </c>
      <c r="G128" s="7">
        <v>9.0</v>
      </c>
      <c r="H128" s="9"/>
      <c r="J128" s="9">
        <f t="shared" si="38"/>
        <v>8840</v>
      </c>
      <c r="K128" s="9">
        <f t="shared" si="43"/>
        <v>34805</v>
      </c>
      <c r="L128" s="9">
        <f t="shared" si="42"/>
        <v>8</v>
      </c>
      <c r="M128" s="9">
        <f t="shared" si="39"/>
        <v>192</v>
      </c>
      <c r="N128" s="58">
        <f t="shared" si="40"/>
        <v>21.33333333</v>
      </c>
      <c r="O128" s="58">
        <f t="shared" si="41"/>
        <v>3867.222222</v>
      </c>
    </row>
    <row r="129" ht="12.75" customHeight="1">
      <c r="A129" s="7">
        <v>9.0</v>
      </c>
      <c r="B129" s="7">
        <v>4180.0</v>
      </c>
      <c r="C129" s="7">
        <v>3315.0</v>
      </c>
      <c r="D129" s="7">
        <v>2520.0</v>
      </c>
      <c r="E129" s="7">
        <v>1295.0</v>
      </c>
      <c r="F129" s="7">
        <v>1.0</v>
      </c>
      <c r="G129" s="7">
        <v>10.0</v>
      </c>
      <c r="H129" s="9"/>
      <c r="J129" s="9">
        <f t="shared" si="38"/>
        <v>11310</v>
      </c>
      <c r="K129" s="9">
        <f t="shared" si="43"/>
        <v>46115</v>
      </c>
      <c r="L129" s="9">
        <f t="shared" si="42"/>
        <v>9</v>
      </c>
      <c r="M129" s="9">
        <f t="shared" si="39"/>
        <v>216</v>
      </c>
      <c r="N129" s="58">
        <f t="shared" si="40"/>
        <v>21.6</v>
      </c>
      <c r="O129" s="58">
        <f t="shared" si="41"/>
        <v>4611.5</v>
      </c>
    </row>
    <row r="130" ht="12.75" customHeight="1">
      <c r="A130" s="7">
        <v>10.0</v>
      </c>
      <c r="B130" s="7">
        <v>5350.0</v>
      </c>
      <c r="C130" s="7">
        <v>4245.0</v>
      </c>
      <c r="D130" s="7">
        <v>3230.0</v>
      </c>
      <c r="E130" s="7">
        <v>1660.0</v>
      </c>
      <c r="F130" s="7">
        <v>1.0</v>
      </c>
      <c r="G130" s="7">
        <v>12.0</v>
      </c>
      <c r="H130" s="9"/>
      <c r="J130" s="9">
        <f t="shared" si="38"/>
        <v>14485</v>
      </c>
      <c r="K130" s="9">
        <f t="shared" si="43"/>
        <v>60600</v>
      </c>
      <c r="L130" s="9">
        <f t="shared" si="42"/>
        <v>10</v>
      </c>
      <c r="M130" s="9">
        <f t="shared" si="39"/>
        <v>240</v>
      </c>
      <c r="N130" s="58">
        <f t="shared" si="40"/>
        <v>20</v>
      </c>
      <c r="O130" s="58">
        <f t="shared" si="41"/>
        <v>5050</v>
      </c>
    </row>
    <row r="131" ht="12.75" customHeight="1">
      <c r="A131" s="7">
        <v>11.0</v>
      </c>
      <c r="B131" s="7">
        <v>6845.0</v>
      </c>
      <c r="C131" s="7">
        <v>5430.0</v>
      </c>
      <c r="D131" s="7">
        <v>4130.0</v>
      </c>
      <c r="E131" s="7">
        <v>2125.0</v>
      </c>
      <c r="F131" s="7">
        <v>2.0</v>
      </c>
      <c r="G131" s="7">
        <v>15.0</v>
      </c>
      <c r="H131" s="9"/>
      <c r="J131" s="9">
        <f t="shared" si="38"/>
        <v>18530</v>
      </c>
      <c r="K131" s="9">
        <f t="shared" si="43"/>
        <v>79130</v>
      </c>
      <c r="L131" s="9">
        <f t="shared" si="42"/>
        <v>12</v>
      </c>
      <c r="M131" s="9">
        <f t="shared" si="39"/>
        <v>288</v>
      </c>
      <c r="N131" s="58">
        <f t="shared" si="40"/>
        <v>19.2</v>
      </c>
      <c r="O131" s="58">
        <f t="shared" si="41"/>
        <v>5275.333333</v>
      </c>
    </row>
    <row r="132" ht="12.75" customHeight="1">
      <c r="A132" s="7">
        <v>12.0</v>
      </c>
      <c r="B132" s="7">
        <v>8765.0</v>
      </c>
      <c r="C132" s="7">
        <v>6950.0</v>
      </c>
      <c r="D132" s="7">
        <v>5290.0</v>
      </c>
      <c r="E132" s="7">
        <v>2720.0</v>
      </c>
      <c r="F132" s="7">
        <v>2.0</v>
      </c>
      <c r="G132" s="7">
        <v>18.0</v>
      </c>
      <c r="H132" s="9"/>
      <c r="J132" s="9">
        <f t="shared" si="38"/>
        <v>23725</v>
      </c>
      <c r="K132" s="9">
        <f t="shared" si="43"/>
        <v>102855</v>
      </c>
      <c r="L132" s="9">
        <f t="shared" si="42"/>
        <v>14</v>
      </c>
      <c r="M132" s="9">
        <f t="shared" si="39"/>
        <v>336</v>
      </c>
      <c r="N132" s="58">
        <f t="shared" si="40"/>
        <v>18.66666667</v>
      </c>
      <c r="O132" s="58">
        <f t="shared" si="41"/>
        <v>5714.166667</v>
      </c>
    </row>
    <row r="133" ht="12.75" customHeight="1">
      <c r="A133" s="7">
        <v>13.0</v>
      </c>
      <c r="B133" s="7">
        <v>11220.0</v>
      </c>
      <c r="C133" s="7">
        <v>8900.0</v>
      </c>
      <c r="D133" s="7">
        <v>6770.0</v>
      </c>
      <c r="E133" s="7">
        <v>3480.0</v>
      </c>
      <c r="F133" s="7">
        <v>2.0</v>
      </c>
      <c r="G133" s="7">
        <v>21.0</v>
      </c>
      <c r="H133" s="9"/>
      <c r="J133" s="9">
        <f t="shared" si="38"/>
        <v>30370</v>
      </c>
      <c r="K133" s="9">
        <f t="shared" si="43"/>
        <v>133225</v>
      </c>
      <c r="L133" s="9">
        <f t="shared" si="42"/>
        <v>16</v>
      </c>
      <c r="M133" s="9">
        <f t="shared" si="39"/>
        <v>384</v>
      </c>
      <c r="N133" s="58">
        <f t="shared" si="40"/>
        <v>18.28571429</v>
      </c>
      <c r="O133" s="58">
        <f t="shared" si="41"/>
        <v>6344.047619</v>
      </c>
    </row>
    <row r="134" ht="12.75" customHeight="1">
      <c r="A134" s="7">
        <v>14.0</v>
      </c>
      <c r="B134" s="7">
        <v>14360.0</v>
      </c>
      <c r="C134" s="7">
        <v>11390.0</v>
      </c>
      <c r="D134" s="7">
        <v>8665.0</v>
      </c>
      <c r="E134" s="7">
        <v>4455.0</v>
      </c>
      <c r="F134" s="7">
        <v>2.0</v>
      </c>
      <c r="G134" s="7">
        <v>26.0</v>
      </c>
      <c r="H134" s="9"/>
      <c r="J134" s="9">
        <f t="shared" si="38"/>
        <v>38870</v>
      </c>
      <c r="K134" s="9">
        <f t="shared" si="43"/>
        <v>172095</v>
      </c>
      <c r="L134" s="9">
        <f t="shared" si="42"/>
        <v>18</v>
      </c>
      <c r="M134" s="9">
        <f t="shared" si="39"/>
        <v>432</v>
      </c>
      <c r="N134" s="58">
        <f t="shared" si="40"/>
        <v>16.61538462</v>
      </c>
      <c r="O134" s="58">
        <f t="shared" si="41"/>
        <v>6619.038462</v>
      </c>
    </row>
    <row r="135" ht="12.75" customHeight="1">
      <c r="A135" s="7">
        <v>15.0</v>
      </c>
      <c r="B135" s="7">
        <v>18380.0</v>
      </c>
      <c r="C135" s="7">
        <v>14580.0</v>
      </c>
      <c r="D135" s="7">
        <v>11090.0</v>
      </c>
      <c r="E135" s="7">
        <v>5705.0</v>
      </c>
      <c r="F135" s="7">
        <v>2.0</v>
      </c>
      <c r="G135" s="7">
        <v>31.0</v>
      </c>
      <c r="H135" s="9"/>
      <c r="J135" s="9">
        <f t="shared" si="38"/>
        <v>49755</v>
      </c>
      <c r="K135" s="9">
        <f t="shared" si="43"/>
        <v>221850</v>
      </c>
      <c r="L135" s="9">
        <f t="shared" si="42"/>
        <v>20</v>
      </c>
      <c r="M135" s="9">
        <f t="shared" si="39"/>
        <v>480</v>
      </c>
      <c r="N135" s="58">
        <f t="shared" si="40"/>
        <v>15.48387097</v>
      </c>
      <c r="O135" s="58">
        <f t="shared" si="41"/>
        <v>7156.451613</v>
      </c>
    </row>
    <row r="136" ht="12.75" customHeight="1">
      <c r="A136" s="7">
        <v>16.0</v>
      </c>
      <c r="B136" s="7">
        <v>23530.0</v>
      </c>
      <c r="C136" s="7">
        <v>18660.0</v>
      </c>
      <c r="D136" s="7">
        <v>14200.0</v>
      </c>
      <c r="E136" s="7">
        <v>7300.0</v>
      </c>
      <c r="F136" s="7">
        <v>2.0</v>
      </c>
      <c r="G136" s="7">
        <v>37.0</v>
      </c>
      <c r="H136" s="9"/>
      <c r="J136" s="9">
        <f t="shared" si="38"/>
        <v>63690</v>
      </c>
      <c r="K136" s="9">
        <f t="shared" si="43"/>
        <v>285540</v>
      </c>
      <c r="L136" s="9">
        <f t="shared" si="42"/>
        <v>22</v>
      </c>
      <c r="M136" s="9">
        <f t="shared" si="39"/>
        <v>528</v>
      </c>
      <c r="N136" s="58">
        <f t="shared" si="40"/>
        <v>14.27027027</v>
      </c>
      <c r="O136" s="58">
        <f t="shared" si="41"/>
        <v>7717.297297</v>
      </c>
    </row>
    <row r="137" ht="12.75" customHeight="1">
      <c r="A137" s="7">
        <v>17.0</v>
      </c>
      <c r="B137" s="7">
        <v>30115.0</v>
      </c>
      <c r="C137" s="7">
        <v>23885.0</v>
      </c>
      <c r="D137" s="7">
        <v>18175.0</v>
      </c>
      <c r="E137" s="7">
        <v>9345.0</v>
      </c>
      <c r="F137" s="7">
        <v>2.0</v>
      </c>
      <c r="G137" s="7">
        <v>44.0</v>
      </c>
      <c r="H137" s="9"/>
      <c r="J137" s="9">
        <f t="shared" si="38"/>
        <v>81520</v>
      </c>
      <c r="K137" s="9">
        <f t="shared" si="43"/>
        <v>367060</v>
      </c>
      <c r="L137" s="9">
        <f t="shared" si="42"/>
        <v>24</v>
      </c>
      <c r="M137" s="9">
        <f t="shared" si="39"/>
        <v>576</v>
      </c>
      <c r="N137" s="58">
        <f t="shared" si="40"/>
        <v>13.09090909</v>
      </c>
      <c r="O137" s="58">
        <f t="shared" si="41"/>
        <v>8342.272727</v>
      </c>
    </row>
    <row r="138" ht="12.75" customHeight="1">
      <c r="A138" s="7">
        <v>18.0</v>
      </c>
      <c r="B138" s="7">
        <v>38550.0</v>
      </c>
      <c r="C138" s="7">
        <v>30570.0</v>
      </c>
      <c r="D138" s="7">
        <v>23260.0</v>
      </c>
      <c r="E138" s="7">
        <v>11965.0</v>
      </c>
      <c r="F138" s="7">
        <v>2.0</v>
      </c>
      <c r="G138" s="7">
        <v>53.0</v>
      </c>
      <c r="H138" s="9"/>
      <c r="J138" s="9">
        <f t="shared" si="38"/>
        <v>104345</v>
      </c>
      <c r="K138" s="9">
        <f t="shared" si="43"/>
        <v>471405</v>
      </c>
      <c r="L138" s="9">
        <f t="shared" si="42"/>
        <v>26</v>
      </c>
      <c r="M138" s="9">
        <f t="shared" si="39"/>
        <v>624</v>
      </c>
      <c r="N138" s="58">
        <f t="shared" si="40"/>
        <v>11.77358491</v>
      </c>
      <c r="O138" s="58">
        <f t="shared" si="41"/>
        <v>8894.433962</v>
      </c>
    </row>
    <row r="139" ht="12.75" customHeight="1">
      <c r="A139" s="7">
        <v>19.0</v>
      </c>
      <c r="B139" s="7">
        <v>49340.0</v>
      </c>
      <c r="C139" s="7">
        <v>39130.0</v>
      </c>
      <c r="D139" s="7">
        <v>29775.0</v>
      </c>
      <c r="E139" s="7">
        <v>15315.0</v>
      </c>
      <c r="F139" s="7">
        <v>2.0</v>
      </c>
      <c r="G139" s="7">
        <v>64.0</v>
      </c>
      <c r="H139" s="9"/>
      <c r="J139" s="9">
        <f t="shared" si="38"/>
        <v>133560</v>
      </c>
      <c r="K139" s="9">
        <f t="shared" si="43"/>
        <v>604965</v>
      </c>
      <c r="L139" s="9">
        <f t="shared" si="42"/>
        <v>28</v>
      </c>
      <c r="M139" s="9">
        <f t="shared" si="39"/>
        <v>672</v>
      </c>
      <c r="N139" s="58">
        <f t="shared" si="40"/>
        <v>10.5</v>
      </c>
      <c r="O139" s="58">
        <f t="shared" si="41"/>
        <v>9452.578125</v>
      </c>
    </row>
    <row r="140" ht="12.75" customHeight="1">
      <c r="A140" s="7">
        <v>20.0</v>
      </c>
      <c r="B140" s="7">
        <v>63155.0</v>
      </c>
      <c r="C140" s="7">
        <v>50090.0</v>
      </c>
      <c r="D140" s="7">
        <v>38110.0</v>
      </c>
      <c r="E140" s="7">
        <v>19600.0</v>
      </c>
      <c r="F140" s="7">
        <v>2.0</v>
      </c>
      <c r="G140" s="7">
        <v>77.0</v>
      </c>
      <c r="H140" s="9"/>
      <c r="J140" s="9">
        <f t="shared" si="38"/>
        <v>170955</v>
      </c>
      <c r="K140" s="9">
        <f t="shared" si="43"/>
        <v>775920</v>
      </c>
      <c r="L140" s="9">
        <f t="shared" si="42"/>
        <v>30</v>
      </c>
      <c r="M140" s="9">
        <f t="shared" si="39"/>
        <v>720</v>
      </c>
      <c r="N140" s="58">
        <f t="shared" si="40"/>
        <v>9.350649351</v>
      </c>
      <c r="O140" s="58">
        <f t="shared" si="41"/>
        <v>10076.88312</v>
      </c>
    </row>
    <row r="141" ht="12.75" customHeight="1">
      <c r="A141" s="61"/>
      <c r="B141" s="61"/>
      <c r="C141" s="61"/>
      <c r="D141" s="61"/>
      <c r="E141" s="61"/>
      <c r="F141" s="61"/>
      <c r="G141" s="61"/>
    </row>
    <row r="142" ht="12.75" customHeight="1">
      <c r="A142" s="53" t="s">
        <v>181</v>
      </c>
      <c r="B142" s="17"/>
      <c r="C142" s="17"/>
      <c r="D142" s="17"/>
      <c r="E142" s="17"/>
      <c r="F142" s="17"/>
      <c r="G142" s="17"/>
      <c r="H142" s="18"/>
      <c r="J142" s="54" t="s">
        <v>163</v>
      </c>
      <c r="K142" s="54" t="s">
        <v>164</v>
      </c>
      <c r="L142" s="54" t="s">
        <v>165</v>
      </c>
      <c r="M142" s="54" t="s">
        <v>166</v>
      </c>
      <c r="N142" s="54" t="s">
        <v>167</v>
      </c>
      <c r="O142" s="54" t="s">
        <v>168</v>
      </c>
    </row>
    <row r="143" ht="12.75" customHeight="1">
      <c r="A143" s="59" t="s">
        <v>169</v>
      </c>
      <c r="B143" s="59"/>
      <c r="C143" s="59"/>
      <c r="D143" s="59"/>
      <c r="E143" s="59"/>
      <c r="F143" s="59"/>
      <c r="G143" s="59" t="s">
        <v>170</v>
      </c>
      <c r="H143" s="59" t="s">
        <v>182</v>
      </c>
      <c r="J143" s="56"/>
      <c r="K143" s="56"/>
      <c r="L143" s="56"/>
      <c r="M143" s="56"/>
      <c r="N143" s="56"/>
      <c r="O143" s="56"/>
    </row>
    <row r="144" ht="12.75" customHeight="1">
      <c r="A144" s="7">
        <v>1.0</v>
      </c>
      <c r="B144" s="7">
        <v>155.0</v>
      </c>
      <c r="C144" s="7">
        <v>130.0</v>
      </c>
      <c r="D144" s="7">
        <v>125.0</v>
      </c>
      <c r="E144" s="7">
        <v>70.0</v>
      </c>
      <c r="F144" s="7">
        <v>2.0</v>
      </c>
      <c r="G144" s="7">
        <v>1.0</v>
      </c>
      <c r="H144" s="60">
        <v>1.1</v>
      </c>
      <c r="J144" s="9">
        <f t="shared" ref="J144:J163" si="44">SUM(B144:E144)</f>
        <v>480</v>
      </c>
      <c r="K144" s="9">
        <f>J144</f>
        <v>480</v>
      </c>
      <c r="L144" s="9">
        <f>F144</f>
        <v>2</v>
      </c>
      <c r="M144" s="9">
        <f t="shared" ref="M144:M163" si="45">(L144*24)</f>
        <v>48</v>
      </c>
      <c r="N144" s="58">
        <f t="shared" ref="N144:N163" si="46">(M144/G144)</f>
        <v>48</v>
      </c>
      <c r="O144" s="58">
        <f t="shared" ref="O144:O163" si="47">(K144/G144)</f>
        <v>480</v>
      </c>
    </row>
    <row r="145" ht="12.75" customHeight="1">
      <c r="A145" s="7">
        <v>2.0</v>
      </c>
      <c r="B145" s="7">
        <v>200.0</v>
      </c>
      <c r="C145" s="7">
        <v>165.0</v>
      </c>
      <c r="D145" s="7">
        <v>160.0</v>
      </c>
      <c r="E145" s="7">
        <v>90.0</v>
      </c>
      <c r="F145" s="7">
        <v>1.0</v>
      </c>
      <c r="G145" s="7">
        <v>1.0</v>
      </c>
      <c r="H145" s="60">
        <v>1.2</v>
      </c>
      <c r="J145" s="9">
        <f t="shared" si="44"/>
        <v>615</v>
      </c>
      <c r="K145" s="9">
        <f>(J144+J145)</f>
        <v>1095</v>
      </c>
      <c r="L145" s="9">
        <f t="shared" ref="L145:L163" si="48">(L144+F145)</f>
        <v>3</v>
      </c>
      <c r="M145" s="9">
        <f t="shared" si="45"/>
        <v>72</v>
      </c>
      <c r="N145" s="58">
        <f t="shared" si="46"/>
        <v>72</v>
      </c>
      <c r="O145" s="58">
        <f t="shared" si="47"/>
        <v>1095</v>
      </c>
    </row>
    <row r="146" ht="12.75" customHeight="1">
      <c r="A146" s="7">
        <v>3.0</v>
      </c>
      <c r="B146" s="7">
        <v>255.0</v>
      </c>
      <c r="C146" s="7">
        <v>215.0</v>
      </c>
      <c r="D146" s="7">
        <v>205.0</v>
      </c>
      <c r="E146" s="7">
        <v>115.0</v>
      </c>
      <c r="F146" s="7">
        <v>1.0</v>
      </c>
      <c r="G146" s="7">
        <v>2.0</v>
      </c>
      <c r="H146" s="60">
        <v>1.3</v>
      </c>
      <c r="J146" s="9">
        <f t="shared" si="44"/>
        <v>790</v>
      </c>
      <c r="K146" s="9">
        <f t="shared" ref="K146:K163" si="49">(K145+J146)</f>
        <v>1885</v>
      </c>
      <c r="L146" s="9">
        <f t="shared" si="48"/>
        <v>4</v>
      </c>
      <c r="M146" s="9">
        <f t="shared" si="45"/>
        <v>96</v>
      </c>
      <c r="N146" s="58">
        <f t="shared" si="46"/>
        <v>48</v>
      </c>
      <c r="O146" s="58">
        <f t="shared" si="47"/>
        <v>942.5</v>
      </c>
    </row>
    <row r="147" ht="12.75" customHeight="1">
      <c r="A147" s="7">
        <v>4.0</v>
      </c>
      <c r="B147" s="7">
        <v>325.0</v>
      </c>
      <c r="C147" s="7">
        <v>275.0</v>
      </c>
      <c r="D147" s="7">
        <v>260.0</v>
      </c>
      <c r="E147" s="7">
        <v>145.0</v>
      </c>
      <c r="F147" s="7">
        <v>1.0</v>
      </c>
      <c r="G147" s="7">
        <v>2.0</v>
      </c>
      <c r="H147" s="60">
        <v>1.4</v>
      </c>
      <c r="J147" s="9">
        <f t="shared" si="44"/>
        <v>1005</v>
      </c>
      <c r="K147" s="9">
        <f t="shared" si="49"/>
        <v>2890</v>
      </c>
      <c r="L147" s="9">
        <f t="shared" si="48"/>
        <v>5</v>
      </c>
      <c r="M147" s="9">
        <f t="shared" si="45"/>
        <v>120</v>
      </c>
      <c r="N147" s="58">
        <f t="shared" si="46"/>
        <v>60</v>
      </c>
      <c r="O147" s="58">
        <f t="shared" si="47"/>
        <v>1445</v>
      </c>
    </row>
    <row r="148" ht="12.75" customHeight="1">
      <c r="A148" s="7">
        <v>5.0</v>
      </c>
      <c r="B148" s="7">
        <v>415.0</v>
      </c>
      <c r="C148" s="7">
        <v>350.0</v>
      </c>
      <c r="D148" s="7">
        <v>335.0</v>
      </c>
      <c r="E148" s="7">
        <v>190.0</v>
      </c>
      <c r="F148" s="7">
        <v>1.0</v>
      </c>
      <c r="G148" s="7">
        <v>2.0</v>
      </c>
      <c r="H148" s="60">
        <v>1.5</v>
      </c>
      <c r="J148" s="9">
        <f t="shared" si="44"/>
        <v>1290</v>
      </c>
      <c r="K148" s="9">
        <f t="shared" si="49"/>
        <v>4180</v>
      </c>
      <c r="L148" s="9">
        <f t="shared" si="48"/>
        <v>6</v>
      </c>
      <c r="M148" s="9">
        <f t="shared" si="45"/>
        <v>144</v>
      </c>
      <c r="N148" s="58">
        <f t="shared" si="46"/>
        <v>72</v>
      </c>
      <c r="O148" s="58">
        <f t="shared" si="47"/>
        <v>2090</v>
      </c>
    </row>
    <row r="149" ht="12.75" customHeight="1">
      <c r="A149" s="7">
        <v>6.0</v>
      </c>
      <c r="B149" s="7">
        <v>535.0</v>
      </c>
      <c r="C149" s="7">
        <v>445.0</v>
      </c>
      <c r="D149" s="7">
        <v>430.0</v>
      </c>
      <c r="E149" s="7">
        <v>240.0</v>
      </c>
      <c r="F149" s="7">
        <v>2.0</v>
      </c>
      <c r="G149" s="7">
        <v>3.0</v>
      </c>
      <c r="H149" s="60">
        <v>1.6</v>
      </c>
      <c r="J149" s="9">
        <f t="shared" si="44"/>
        <v>1650</v>
      </c>
      <c r="K149" s="9">
        <f t="shared" si="49"/>
        <v>5830</v>
      </c>
      <c r="L149" s="9">
        <f t="shared" si="48"/>
        <v>8</v>
      </c>
      <c r="M149" s="9">
        <f t="shared" si="45"/>
        <v>192</v>
      </c>
      <c r="N149" s="58">
        <f t="shared" si="46"/>
        <v>64</v>
      </c>
      <c r="O149" s="58">
        <f t="shared" si="47"/>
        <v>1943.333333</v>
      </c>
    </row>
    <row r="150" ht="12.75" customHeight="1">
      <c r="A150" s="7">
        <v>7.0</v>
      </c>
      <c r="B150" s="7">
        <v>680.0</v>
      </c>
      <c r="C150" s="7">
        <v>570.0</v>
      </c>
      <c r="D150" s="7">
        <v>550.0</v>
      </c>
      <c r="E150" s="7">
        <v>310.0</v>
      </c>
      <c r="F150" s="7">
        <v>2.0</v>
      </c>
      <c r="G150" s="7">
        <v>4.0</v>
      </c>
      <c r="H150" s="60">
        <v>1.7</v>
      </c>
      <c r="J150" s="9">
        <f t="shared" si="44"/>
        <v>2110</v>
      </c>
      <c r="K150" s="9">
        <f t="shared" si="49"/>
        <v>7940</v>
      </c>
      <c r="L150" s="9">
        <f t="shared" si="48"/>
        <v>10</v>
      </c>
      <c r="M150" s="9">
        <f t="shared" si="45"/>
        <v>240</v>
      </c>
      <c r="N150" s="58">
        <f t="shared" si="46"/>
        <v>60</v>
      </c>
      <c r="O150" s="58">
        <f t="shared" si="47"/>
        <v>1985</v>
      </c>
    </row>
    <row r="151" ht="12.75" customHeight="1">
      <c r="A151" s="7">
        <v>8.0</v>
      </c>
      <c r="B151" s="7">
        <v>875.0</v>
      </c>
      <c r="C151" s="7">
        <v>730.0</v>
      </c>
      <c r="D151" s="7">
        <v>705.0</v>
      </c>
      <c r="E151" s="7">
        <v>395.0</v>
      </c>
      <c r="F151" s="7">
        <v>2.0</v>
      </c>
      <c r="G151" s="7">
        <v>4.0</v>
      </c>
      <c r="H151" s="60">
        <v>1.8</v>
      </c>
      <c r="J151" s="9">
        <f t="shared" si="44"/>
        <v>2705</v>
      </c>
      <c r="K151" s="9">
        <f t="shared" si="49"/>
        <v>10645</v>
      </c>
      <c r="L151" s="9">
        <f t="shared" si="48"/>
        <v>12</v>
      </c>
      <c r="M151" s="9">
        <f t="shared" si="45"/>
        <v>288</v>
      </c>
      <c r="N151" s="58">
        <f t="shared" si="46"/>
        <v>72</v>
      </c>
      <c r="O151" s="58">
        <f t="shared" si="47"/>
        <v>2661.25</v>
      </c>
    </row>
    <row r="152" ht="12.75" customHeight="1">
      <c r="A152" s="7">
        <v>9.0</v>
      </c>
      <c r="B152" s="7">
        <v>1115.0</v>
      </c>
      <c r="C152" s="7">
        <v>935.0</v>
      </c>
      <c r="D152" s="7">
        <v>900.0</v>
      </c>
      <c r="E152" s="7">
        <v>505.0</v>
      </c>
      <c r="F152" s="7">
        <v>2.0</v>
      </c>
      <c r="G152" s="7">
        <v>5.0</v>
      </c>
      <c r="H152" s="60">
        <v>1.9</v>
      </c>
      <c r="J152" s="9">
        <f t="shared" si="44"/>
        <v>3455</v>
      </c>
      <c r="K152" s="9">
        <f t="shared" si="49"/>
        <v>14100</v>
      </c>
      <c r="L152" s="9">
        <f t="shared" si="48"/>
        <v>14</v>
      </c>
      <c r="M152" s="9">
        <f t="shared" si="45"/>
        <v>336</v>
      </c>
      <c r="N152" s="58">
        <f t="shared" si="46"/>
        <v>67.2</v>
      </c>
      <c r="O152" s="58">
        <f t="shared" si="47"/>
        <v>2820</v>
      </c>
    </row>
    <row r="153" ht="12.75" customHeight="1">
      <c r="A153" s="7">
        <v>10.0</v>
      </c>
      <c r="B153" s="7">
        <v>1430.0</v>
      </c>
      <c r="C153" s="7">
        <v>1200.0</v>
      </c>
      <c r="D153" s="7">
        <v>1155.0</v>
      </c>
      <c r="E153" s="7">
        <v>645.0</v>
      </c>
      <c r="F153" s="7">
        <v>2.0</v>
      </c>
      <c r="G153" s="7">
        <v>6.0</v>
      </c>
      <c r="H153" s="60">
        <v>2.0</v>
      </c>
      <c r="J153" s="9">
        <f t="shared" si="44"/>
        <v>4430</v>
      </c>
      <c r="K153" s="9">
        <f t="shared" si="49"/>
        <v>18530</v>
      </c>
      <c r="L153" s="9">
        <f t="shared" si="48"/>
        <v>16</v>
      </c>
      <c r="M153" s="9">
        <f t="shared" si="45"/>
        <v>384</v>
      </c>
      <c r="N153" s="58">
        <f t="shared" si="46"/>
        <v>64</v>
      </c>
      <c r="O153" s="58">
        <f t="shared" si="47"/>
        <v>3088.333333</v>
      </c>
    </row>
    <row r="154" ht="12.75" customHeight="1">
      <c r="A154" s="7">
        <v>11.0</v>
      </c>
      <c r="B154" s="7">
        <v>1830.0</v>
      </c>
      <c r="C154" s="7">
        <v>1535.0</v>
      </c>
      <c r="D154" s="7">
        <v>1475.0</v>
      </c>
      <c r="E154" s="7">
        <v>825.0</v>
      </c>
      <c r="F154" s="7">
        <v>2.0</v>
      </c>
      <c r="G154" s="7">
        <v>7.0</v>
      </c>
      <c r="H154" s="60">
        <v>2.1</v>
      </c>
      <c r="J154" s="9">
        <f t="shared" si="44"/>
        <v>5665</v>
      </c>
      <c r="K154" s="9">
        <f t="shared" si="49"/>
        <v>24195</v>
      </c>
      <c r="L154" s="9">
        <f t="shared" si="48"/>
        <v>18</v>
      </c>
      <c r="M154" s="9">
        <f t="shared" si="45"/>
        <v>432</v>
      </c>
      <c r="N154" s="58">
        <f t="shared" si="46"/>
        <v>61.71428571</v>
      </c>
      <c r="O154" s="58">
        <f t="shared" si="47"/>
        <v>3456.428571</v>
      </c>
    </row>
    <row r="155" ht="12.75" customHeight="1">
      <c r="A155" s="7">
        <v>12.0</v>
      </c>
      <c r="B155" s="7">
        <v>2340.0</v>
      </c>
      <c r="C155" s="7">
        <v>1965.0</v>
      </c>
      <c r="D155" s="7">
        <v>1890.0</v>
      </c>
      <c r="E155" s="7">
        <v>1060.0</v>
      </c>
      <c r="F155" s="7">
        <v>2.0</v>
      </c>
      <c r="G155" s="7">
        <v>9.0</v>
      </c>
      <c r="H155" s="60">
        <v>2.2</v>
      </c>
      <c r="J155" s="9">
        <f t="shared" si="44"/>
        <v>7255</v>
      </c>
      <c r="K155" s="9">
        <f t="shared" si="49"/>
        <v>31450</v>
      </c>
      <c r="L155" s="9">
        <f t="shared" si="48"/>
        <v>20</v>
      </c>
      <c r="M155" s="9">
        <f t="shared" si="45"/>
        <v>480</v>
      </c>
      <c r="N155" s="58">
        <f t="shared" si="46"/>
        <v>53.33333333</v>
      </c>
      <c r="O155" s="58">
        <f t="shared" si="47"/>
        <v>3494.444444</v>
      </c>
    </row>
    <row r="156" ht="12.75" customHeight="1">
      <c r="A156" s="7">
        <v>13.0</v>
      </c>
      <c r="B156" s="7">
        <v>3000.0</v>
      </c>
      <c r="C156" s="7">
        <v>2515.0</v>
      </c>
      <c r="D156" s="7">
        <v>2420.0</v>
      </c>
      <c r="E156" s="7">
        <v>1355.0</v>
      </c>
      <c r="F156" s="7">
        <v>2.0</v>
      </c>
      <c r="G156" s="7">
        <v>11.0</v>
      </c>
      <c r="H156" s="60">
        <v>2.3</v>
      </c>
      <c r="J156" s="9">
        <f t="shared" si="44"/>
        <v>9290</v>
      </c>
      <c r="K156" s="9">
        <f t="shared" si="49"/>
        <v>40740</v>
      </c>
      <c r="L156" s="9">
        <f t="shared" si="48"/>
        <v>22</v>
      </c>
      <c r="M156" s="9">
        <f t="shared" si="45"/>
        <v>528</v>
      </c>
      <c r="N156" s="58">
        <f t="shared" si="46"/>
        <v>48</v>
      </c>
      <c r="O156" s="58">
        <f t="shared" si="47"/>
        <v>3703.636364</v>
      </c>
    </row>
    <row r="157" ht="12.75" customHeight="1">
      <c r="A157" s="7">
        <v>14.0</v>
      </c>
      <c r="B157" s="7">
        <v>3840.0</v>
      </c>
      <c r="C157" s="7">
        <v>3220.0</v>
      </c>
      <c r="D157" s="7">
        <v>3095.0</v>
      </c>
      <c r="E157" s="7">
        <v>1735.0</v>
      </c>
      <c r="F157" s="7">
        <v>2.0</v>
      </c>
      <c r="G157" s="7">
        <v>13.0</v>
      </c>
      <c r="H157" s="60">
        <v>2.4</v>
      </c>
      <c r="J157" s="9">
        <f t="shared" si="44"/>
        <v>11890</v>
      </c>
      <c r="K157" s="9">
        <f t="shared" si="49"/>
        <v>52630</v>
      </c>
      <c r="L157" s="9">
        <f t="shared" si="48"/>
        <v>24</v>
      </c>
      <c r="M157" s="9">
        <f t="shared" si="45"/>
        <v>576</v>
      </c>
      <c r="N157" s="58">
        <f t="shared" si="46"/>
        <v>44.30769231</v>
      </c>
      <c r="O157" s="58">
        <f t="shared" si="47"/>
        <v>4048.461538</v>
      </c>
    </row>
    <row r="158" ht="12.75" customHeight="1">
      <c r="A158" s="7">
        <v>15.0</v>
      </c>
      <c r="B158" s="7">
        <v>4910.0</v>
      </c>
      <c r="C158" s="7">
        <v>4120.0</v>
      </c>
      <c r="D158" s="7">
        <v>3960.0</v>
      </c>
      <c r="E158" s="7">
        <v>2220.0</v>
      </c>
      <c r="F158" s="7">
        <v>2.0</v>
      </c>
      <c r="G158" s="7">
        <v>15.0</v>
      </c>
      <c r="H158" s="60">
        <v>2.5</v>
      </c>
      <c r="J158" s="9">
        <f t="shared" si="44"/>
        <v>15210</v>
      </c>
      <c r="K158" s="9">
        <f t="shared" si="49"/>
        <v>67840</v>
      </c>
      <c r="L158" s="9">
        <f t="shared" si="48"/>
        <v>26</v>
      </c>
      <c r="M158" s="9">
        <f t="shared" si="45"/>
        <v>624</v>
      </c>
      <c r="N158" s="58">
        <f t="shared" si="46"/>
        <v>41.6</v>
      </c>
      <c r="O158" s="58">
        <f t="shared" si="47"/>
        <v>4522.666667</v>
      </c>
    </row>
    <row r="159" ht="12.75" customHeight="1">
      <c r="A159" s="7">
        <v>16.0</v>
      </c>
      <c r="B159" s="7">
        <v>6290.0</v>
      </c>
      <c r="C159" s="7">
        <v>5275.0</v>
      </c>
      <c r="D159" s="7">
        <v>5070.0</v>
      </c>
      <c r="E159" s="7">
        <v>2840.0</v>
      </c>
      <c r="F159" s="7">
        <v>3.0</v>
      </c>
      <c r="G159" s="7">
        <v>18.0</v>
      </c>
      <c r="H159" s="60">
        <v>2.6</v>
      </c>
      <c r="J159" s="9">
        <f t="shared" si="44"/>
        <v>19475</v>
      </c>
      <c r="K159" s="9">
        <f t="shared" si="49"/>
        <v>87315</v>
      </c>
      <c r="L159" s="9">
        <f t="shared" si="48"/>
        <v>29</v>
      </c>
      <c r="M159" s="9">
        <f t="shared" si="45"/>
        <v>696</v>
      </c>
      <c r="N159" s="58">
        <f t="shared" si="46"/>
        <v>38.66666667</v>
      </c>
      <c r="O159" s="58">
        <f t="shared" si="47"/>
        <v>4850.833333</v>
      </c>
    </row>
    <row r="160" ht="12.75" customHeight="1">
      <c r="A160" s="7">
        <v>17.0</v>
      </c>
      <c r="B160" s="7">
        <v>8050.0</v>
      </c>
      <c r="C160" s="7">
        <v>6750.0</v>
      </c>
      <c r="D160" s="7">
        <v>6490.0</v>
      </c>
      <c r="E160" s="7">
        <v>3635.0</v>
      </c>
      <c r="F160" s="7">
        <v>3.0</v>
      </c>
      <c r="G160" s="7">
        <v>22.0</v>
      </c>
      <c r="H160" s="60">
        <v>2.7</v>
      </c>
      <c r="J160" s="9">
        <f t="shared" si="44"/>
        <v>24925</v>
      </c>
      <c r="K160" s="9">
        <f t="shared" si="49"/>
        <v>112240</v>
      </c>
      <c r="L160" s="9">
        <f t="shared" si="48"/>
        <v>32</v>
      </c>
      <c r="M160" s="9">
        <f t="shared" si="45"/>
        <v>768</v>
      </c>
      <c r="N160" s="58">
        <f t="shared" si="46"/>
        <v>34.90909091</v>
      </c>
      <c r="O160" s="58">
        <f t="shared" si="47"/>
        <v>5101.818182</v>
      </c>
    </row>
    <row r="161" ht="12.75" customHeight="1">
      <c r="A161" s="7">
        <v>18.0</v>
      </c>
      <c r="B161" s="7">
        <v>10300.0</v>
      </c>
      <c r="C161" s="7">
        <v>8640.0</v>
      </c>
      <c r="D161" s="7">
        <v>8310.0</v>
      </c>
      <c r="E161" s="7">
        <v>4650.0</v>
      </c>
      <c r="F161" s="7">
        <v>3.0</v>
      </c>
      <c r="G161" s="7">
        <v>27.0</v>
      </c>
      <c r="H161" s="60">
        <v>2.8</v>
      </c>
      <c r="J161" s="9">
        <f t="shared" si="44"/>
        <v>31900</v>
      </c>
      <c r="K161" s="9">
        <f t="shared" si="49"/>
        <v>144140</v>
      </c>
      <c r="L161" s="9">
        <f t="shared" si="48"/>
        <v>35</v>
      </c>
      <c r="M161" s="9">
        <f t="shared" si="45"/>
        <v>840</v>
      </c>
      <c r="N161" s="58">
        <f t="shared" si="46"/>
        <v>31.11111111</v>
      </c>
      <c r="O161" s="58">
        <f t="shared" si="47"/>
        <v>5338.518519</v>
      </c>
    </row>
    <row r="162" ht="12.75" customHeight="1">
      <c r="A162" s="7">
        <v>19.0</v>
      </c>
      <c r="B162" s="7">
        <v>13185.0</v>
      </c>
      <c r="C162" s="7">
        <v>11060.0</v>
      </c>
      <c r="D162" s="7">
        <v>10635.0</v>
      </c>
      <c r="E162" s="7">
        <v>5955.0</v>
      </c>
      <c r="F162" s="7">
        <v>3.0</v>
      </c>
      <c r="G162" s="7">
        <v>32.0</v>
      </c>
      <c r="H162" s="60">
        <v>2.9</v>
      </c>
      <c r="J162" s="9">
        <f t="shared" si="44"/>
        <v>40835</v>
      </c>
      <c r="K162" s="9">
        <f t="shared" si="49"/>
        <v>184975</v>
      </c>
      <c r="L162" s="9">
        <f t="shared" si="48"/>
        <v>38</v>
      </c>
      <c r="M162" s="9">
        <f t="shared" si="45"/>
        <v>912</v>
      </c>
      <c r="N162" s="58">
        <f t="shared" si="46"/>
        <v>28.5</v>
      </c>
      <c r="O162" s="58">
        <f t="shared" si="47"/>
        <v>5780.46875</v>
      </c>
    </row>
    <row r="163" ht="12.75" customHeight="1">
      <c r="A163" s="7">
        <v>20.0</v>
      </c>
      <c r="B163" s="7">
        <v>16880.0</v>
      </c>
      <c r="C163" s="7">
        <v>14155.0</v>
      </c>
      <c r="D163" s="7">
        <v>13610.0</v>
      </c>
      <c r="E163" s="7">
        <v>7620.0</v>
      </c>
      <c r="F163" s="7">
        <v>3.0</v>
      </c>
      <c r="G163" s="7">
        <v>38.0</v>
      </c>
      <c r="H163" s="60">
        <v>3.0</v>
      </c>
      <c r="J163" s="9">
        <f t="shared" si="44"/>
        <v>52265</v>
      </c>
      <c r="K163" s="9">
        <f t="shared" si="49"/>
        <v>237240</v>
      </c>
      <c r="L163" s="9">
        <f t="shared" si="48"/>
        <v>41</v>
      </c>
      <c r="M163" s="9">
        <f t="shared" si="45"/>
        <v>984</v>
      </c>
      <c r="N163" s="58">
        <f t="shared" si="46"/>
        <v>25.89473684</v>
      </c>
      <c r="O163" s="58">
        <f t="shared" si="47"/>
        <v>6243.157895</v>
      </c>
    </row>
    <row r="164" ht="12.75" customHeight="1"/>
    <row r="165" ht="12.75" customHeight="1">
      <c r="A165" s="53" t="s">
        <v>183</v>
      </c>
      <c r="B165" s="17"/>
      <c r="C165" s="17"/>
      <c r="D165" s="17"/>
      <c r="E165" s="17"/>
      <c r="F165" s="17"/>
      <c r="G165" s="17"/>
      <c r="H165" s="18"/>
      <c r="J165" s="54" t="s">
        <v>163</v>
      </c>
      <c r="K165" s="54" t="s">
        <v>164</v>
      </c>
      <c r="L165" s="54" t="s">
        <v>165</v>
      </c>
      <c r="M165" s="54" t="s">
        <v>166</v>
      </c>
      <c r="N165" s="54" t="s">
        <v>167</v>
      </c>
      <c r="O165" s="54" t="s">
        <v>168</v>
      </c>
    </row>
    <row r="166" ht="12.75" customHeight="1">
      <c r="A166" s="59" t="s">
        <v>169</v>
      </c>
      <c r="B166" s="59"/>
      <c r="C166" s="59"/>
      <c r="D166" s="59"/>
      <c r="E166" s="59"/>
      <c r="F166" s="59"/>
      <c r="G166" s="59" t="s">
        <v>170</v>
      </c>
      <c r="H166" s="9"/>
      <c r="J166" s="56"/>
      <c r="K166" s="56"/>
      <c r="L166" s="56"/>
      <c r="M166" s="56"/>
      <c r="N166" s="56"/>
      <c r="O166" s="56"/>
    </row>
    <row r="167" ht="12.75" customHeight="1">
      <c r="A167" s="7">
        <v>1.0</v>
      </c>
      <c r="B167" s="7">
        <v>1250.0</v>
      </c>
      <c r="C167" s="7">
        <v>1110.0</v>
      </c>
      <c r="D167" s="7">
        <v>1260.0</v>
      </c>
      <c r="E167" s="7">
        <v>600.0</v>
      </c>
      <c r="F167" s="7">
        <v>4.0</v>
      </c>
      <c r="G167" s="7">
        <v>6.0</v>
      </c>
      <c r="H167" s="9"/>
      <c r="J167" s="9">
        <f t="shared" ref="J167:J186" si="50">SUM(B167:E167)</f>
        <v>4220</v>
      </c>
      <c r="K167" s="9">
        <f>J167</f>
        <v>4220</v>
      </c>
      <c r="L167" s="9">
        <f>F167</f>
        <v>4</v>
      </c>
      <c r="M167" s="9">
        <f t="shared" ref="M167:M186" si="51">(L167*24)</f>
        <v>96</v>
      </c>
      <c r="N167" s="58">
        <f t="shared" ref="N167:N186" si="52">(M167/G167)</f>
        <v>16</v>
      </c>
      <c r="O167" s="58">
        <f t="shared" ref="O167:O186" si="53">(K167/G167)</f>
        <v>703.3333333</v>
      </c>
    </row>
    <row r="168" ht="12.75" customHeight="1">
      <c r="A168" s="7">
        <v>2.0</v>
      </c>
      <c r="B168" s="7">
        <v>1600.0</v>
      </c>
      <c r="C168" s="7">
        <v>1420.0</v>
      </c>
      <c r="D168" s="7">
        <v>1615.0</v>
      </c>
      <c r="E168" s="7">
        <v>770.0</v>
      </c>
      <c r="F168" s="7">
        <v>2.0</v>
      </c>
      <c r="G168" s="7">
        <v>7.0</v>
      </c>
      <c r="H168" s="9"/>
      <c r="J168" s="9">
        <f t="shared" si="50"/>
        <v>5405</v>
      </c>
      <c r="K168" s="9">
        <f>(J167+J168)</f>
        <v>9625</v>
      </c>
      <c r="L168" s="9">
        <f t="shared" ref="L168:L186" si="54">(L167+F168)</f>
        <v>6</v>
      </c>
      <c r="M168" s="9">
        <f t="shared" si="51"/>
        <v>144</v>
      </c>
      <c r="N168" s="58">
        <f t="shared" si="52"/>
        <v>20.57142857</v>
      </c>
      <c r="O168" s="58">
        <f t="shared" si="53"/>
        <v>1375</v>
      </c>
    </row>
    <row r="169" ht="12.75" customHeight="1">
      <c r="A169" s="7">
        <v>3.0</v>
      </c>
      <c r="B169" s="7">
        <v>2050.0</v>
      </c>
      <c r="C169" s="7">
        <v>1820.0</v>
      </c>
      <c r="D169" s="7">
        <v>2065.0</v>
      </c>
      <c r="E169" s="7">
        <v>985.0</v>
      </c>
      <c r="F169" s="7">
        <v>2.0</v>
      </c>
      <c r="G169" s="7">
        <v>9.0</v>
      </c>
      <c r="H169" s="9"/>
      <c r="J169" s="9">
        <f t="shared" si="50"/>
        <v>6920</v>
      </c>
      <c r="K169" s="9">
        <f t="shared" ref="K169:K186" si="55">(K168+J169)</f>
        <v>16545</v>
      </c>
      <c r="L169" s="9">
        <f t="shared" si="54"/>
        <v>8</v>
      </c>
      <c r="M169" s="9">
        <f t="shared" si="51"/>
        <v>192</v>
      </c>
      <c r="N169" s="58">
        <f t="shared" si="52"/>
        <v>21.33333333</v>
      </c>
      <c r="O169" s="58">
        <f t="shared" si="53"/>
        <v>1838.333333</v>
      </c>
    </row>
    <row r="170" ht="12.75" customHeight="1">
      <c r="A170" s="7">
        <v>4.0</v>
      </c>
      <c r="B170" s="7">
        <v>2620.0</v>
      </c>
      <c r="C170" s="7">
        <v>2330.0</v>
      </c>
      <c r="D170" s="7">
        <v>2640.0</v>
      </c>
      <c r="E170" s="7">
        <v>1260.0</v>
      </c>
      <c r="F170" s="7">
        <v>2.0</v>
      </c>
      <c r="G170" s="7">
        <v>10.0</v>
      </c>
      <c r="H170" s="9"/>
      <c r="J170" s="9">
        <f t="shared" si="50"/>
        <v>8850</v>
      </c>
      <c r="K170" s="9">
        <f t="shared" si="55"/>
        <v>25395</v>
      </c>
      <c r="L170" s="9">
        <f t="shared" si="54"/>
        <v>10</v>
      </c>
      <c r="M170" s="9">
        <f t="shared" si="51"/>
        <v>240</v>
      </c>
      <c r="N170" s="58">
        <f t="shared" si="52"/>
        <v>24</v>
      </c>
      <c r="O170" s="58">
        <f t="shared" si="53"/>
        <v>2539.5</v>
      </c>
    </row>
    <row r="171" ht="12.75" customHeight="1">
      <c r="A171" s="7">
        <v>5.0</v>
      </c>
      <c r="B171" s="7">
        <v>3355.0</v>
      </c>
      <c r="C171" s="7">
        <v>2980.0</v>
      </c>
      <c r="D171" s="7">
        <v>3380.0</v>
      </c>
      <c r="E171" s="7">
        <v>1610.0</v>
      </c>
      <c r="F171" s="7">
        <v>2.0</v>
      </c>
      <c r="G171" s="7">
        <v>12.0</v>
      </c>
      <c r="H171" s="9"/>
      <c r="J171" s="9">
        <f t="shared" si="50"/>
        <v>11325</v>
      </c>
      <c r="K171" s="9">
        <f t="shared" si="55"/>
        <v>36720</v>
      </c>
      <c r="L171" s="9">
        <f t="shared" si="54"/>
        <v>12</v>
      </c>
      <c r="M171" s="9">
        <f t="shared" si="51"/>
        <v>288</v>
      </c>
      <c r="N171" s="58">
        <f t="shared" si="52"/>
        <v>24</v>
      </c>
      <c r="O171" s="58">
        <f t="shared" si="53"/>
        <v>3060</v>
      </c>
    </row>
    <row r="172" ht="12.75" customHeight="1">
      <c r="A172" s="7">
        <v>6.0</v>
      </c>
      <c r="B172" s="7">
        <v>4295.0</v>
      </c>
      <c r="C172" s="7">
        <v>3815.0</v>
      </c>
      <c r="D172" s="7">
        <v>4330.0</v>
      </c>
      <c r="E172" s="7">
        <v>2060.0</v>
      </c>
      <c r="F172" s="7">
        <v>3.0</v>
      </c>
      <c r="G172" s="7">
        <v>15.0</v>
      </c>
      <c r="H172" s="9"/>
      <c r="J172" s="9">
        <f t="shared" si="50"/>
        <v>14500</v>
      </c>
      <c r="K172" s="9">
        <f t="shared" si="55"/>
        <v>51220</v>
      </c>
      <c r="L172" s="9">
        <f t="shared" si="54"/>
        <v>15</v>
      </c>
      <c r="M172" s="9">
        <f t="shared" si="51"/>
        <v>360</v>
      </c>
      <c r="N172" s="58">
        <f t="shared" si="52"/>
        <v>24</v>
      </c>
      <c r="O172" s="58">
        <f t="shared" si="53"/>
        <v>3414.666667</v>
      </c>
    </row>
    <row r="173" ht="12.75" customHeight="1">
      <c r="A173" s="7">
        <v>7.0</v>
      </c>
      <c r="B173" s="7">
        <v>5500.0</v>
      </c>
      <c r="C173" s="7">
        <v>4880.0</v>
      </c>
      <c r="D173" s="7">
        <v>5540.0</v>
      </c>
      <c r="E173" s="7">
        <v>2640.0</v>
      </c>
      <c r="F173" s="7">
        <v>3.0</v>
      </c>
      <c r="G173" s="7">
        <v>18.0</v>
      </c>
      <c r="H173" s="9"/>
      <c r="J173" s="9">
        <f t="shared" si="50"/>
        <v>18560</v>
      </c>
      <c r="K173" s="9">
        <f t="shared" si="55"/>
        <v>69780</v>
      </c>
      <c r="L173" s="9">
        <f t="shared" si="54"/>
        <v>18</v>
      </c>
      <c r="M173" s="9">
        <f t="shared" si="51"/>
        <v>432</v>
      </c>
      <c r="N173" s="58">
        <f t="shared" si="52"/>
        <v>24</v>
      </c>
      <c r="O173" s="58">
        <f t="shared" si="53"/>
        <v>3876.666667</v>
      </c>
    </row>
    <row r="174" ht="12.75" customHeight="1">
      <c r="A174" s="7">
        <v>8.0</v>
      </c>
      <c r="B174" s="7">
        <v>7035.0</v>
      </c>
      <c r="C174" s="7">
        <v>6250.0</v>
      </c>
      <c r="D174" s="7">
        <v>7095.0</v>
      </c>
      <c r="E174" s="7">
        <v>3380.0</v>
      </c>
      <c r="F174" s="7">
        <v>3.0</v>
      </c>
      <c r="G174" s="7">
        <v>21.0</v>
      </c>
      <c r="H174" s="9"/>
      <c r="J174" s="9">
        <f t="shared" si="50"/>
        <v>23760</v>
      </c>
      <c r="K174" s="9">
        <f t="shared" si="55"/>
        <v>93540</v>
      </c>
      <c r="L174" s="9">
        <f t="shared" si="54"/>
        <v>21</v>
      </c>
      <c r="M174" s="9">
        <f t="shared" si="51"/>
        <v>504</v>
      </c>
      <c r="N174" s="58">
        <f t="shared" si="52"/>
        <v>24</v>
      </c>
      <c r="O174" s="58">
        <f t="shared" si="53"/>
        <v>4454.285714</v>
      </c>
    </row>
    <row r="175" ht="12.75" customHeight="1">
      <c r="A175" s="7">
        <v>9.0</v>
      </c>
      <c r="B175" s="7">
        <v>9005.0</v>
      </c>
      <c r="C175" s="7">
        <v>8000.0</v>
      </c>
      <c r="D175" s="7">
        <v>9080.0</v>
      </c>
      <c r="E175" s="7">
        <v>4325.0</v>
      </c>
      <c r="F175" s="7">
        <v>3.0</v>
      </c>
      <c r="G175" s="7">
        <v>26.0</v>
      </c>
      <c r="H175" s="9"/>
      <c r="J175" s="9">
        <f t="shared" si="50"/>
        <v>30410</v>
      </c>
      <c r="K175" s="9">
        <f t="shared" si="55"/>
        <v>123950</v>
      </c>
      <c r="L175" s="9">
        <f t="shared" si="54"/>
        <v>24</v>
      </c>
      <c r="M175" s="9">
        <f t="shared" si="51"/>
        <v>576</v>
      </c>
      <c r="N175" s="58">
        <f t="shared" si="52"/>
        <v>22.15384615</v>
      </c>
      <c r="O175" s="58">
        <f t="shared" si="53"/>
        <v>4767.307692</v>
      </c>
    </row>
    <row r="176" ht="12.75" customHeight="1">
      <c r="A176" s="7">
        <v>10.0</v>
      </c>
      <c r="B176" s="7">
        <v>11530.0</v>
      </c>
      <c r="C176" s="7">
        <v>10240.0</v>
      </c>
      <c r="D176" s="7">
        <v>11620.0</v>
      </c>
      <c r="E176" s="7">
        <v>5535.0</v>
      </c>
      <c r="F176" s="7">
        <v>3.0</v>
      </c>
      <c r="G176" s="7">
        <v>31.0</v>
      </c>
      <c r="H176" s="9"/>
      <c r="J176" s="9">
        <f t="shared" si="50"/>
        <v>38925</v>
      </c>
      <c r="K176" s="9">
        <f t="shared" si="55"/>
        <v>162875</v>
      </c>
      <c r="L176" s="9">
        <f t="shared" si="54"/>
        <v>27</v>
      </c>
      <c r="M176" s="9">
        <f t="shared" si="51"/>
        <v>648</v>
      </c>
      <c r="N176" s="58">
        <f t="shared" si="52"/>
        <v>20.90322581</v>
      </c>
      <c r="O176" s="58">
        <f t="shared" si="53"/>
        <v>5254.032258</v>
      </c>
    </row>
    <row r="177" ht="12.75" customHeight="1">
      <c r="A177" s="7">
        <v>11.0</v>
      </c>
      <c r="B177" s="7">
        <v>14755.0</v>
      </c>
      <c r="C177" s="7">
        <v>13105.0</v>
      </c>
      <c r="D177" s="7">
        <v>14875.0</v>
      </c>
      <c r="E177" s="7">
        <v>14365.0</v>
      </c>
      <c r="F177" s="7">
        <v>3.0</v>
      </c>
      <c r="G177" s="7">
        <v>37.0</v>
      </c>
      <c r="H177" s="9"/>
      <c r="J177" s="9">
        <f t="shared" si="50"/>
        <v>57100</v>
      </c>
      <c r="K177" s="9">
        <f t="shared" si="55"/>
        <v>219975</v>
      </c>
      <c r="L177" s="9">
        <f t="shared" si="54"/>
        <v>30</v>
      </c>
      <c r="M177" s="9">
        <f t="shared" si="51"/>
        <v>720</v>
      </c>
      <c r="N177" s="58">
        <f t="shared" si="52"/>
        <v>19.45945946</v>
      </c>
      <c r="O177" s="58">
        <f t="shared" si="53"/>
        <v>5945.27027</v>
      </c>
    </row>
    <row r="178" ht="12.75" customHeight="1">
      <c r="A178" s="7">
        <v>12.0</v>
      </c>
      <c r="B178" s="7">
        <v>18890.0</v>
      </c>
      <c r="C178" s="7">
        <v>16775.0</v>
      </c>
      <c r="D178" s="7">
        <v>19040.0</v>
      </c>
      <c r="E178" s="7">
        <v>18385.0</v>
      </c>
      <c r="F178" s="7">
        <v>3.0</v>
      </c>
      <c r="G178" s="7">
        <v>45.0</v>
      </c>
      <c r="H178" s="9"/>
      <c r="J178" s="9">
        <f t="shared" si="50"/>
        <v>73090</v>
      </c>
      <c r="K178" s="9">
        <f t="shared" si="55"/>
        <v>293065</v>
      </c>
      <c r="L178" s="9">
        <f t="shared" si="54"/>
        <v>33</v>
      </c>
      <c r="M178" s="9">
        <f t="shared" si="51"/>
        <v>792</v>
      </c>
      <c r="N178" s="58">
        <f t="shared" si="52"/>
        <v>17.6</v>
      </c>
      <c r="O178" s="58">
        <f t="shared" si="53"/>
        <v>6512.555556</v>
      </c>
    </row>
    <row r="179" ht="12.75" customHeight="1">
      <c r="A179" s="7">
        <v>13.0</v>
      </c>
      <c r="B179" s="7">
        <v>24180.0</v>
      </c>
      <c r="C179" s="7">
        <v>21470.0</v>
      </c>
      <c r="D179" s="7">
        <v>24370.0</v>
      </c>
      <c r="E179" s="7">
        <v>23530.0</v>
      </c>
      <c r="F179" s="7">
        <v>3.0</v>
      </c>
      <c r="G179" s="7">
        <v>53.0</v>
      </c>
      <c r="H179" s="9"/>
      <c r="J179" s="9">
        <f t="shared" si="50"/>
        <v>93550</v>
      </c>
      <c r="K179" s="9">
        <f t="shared" si="55"/>
        <v>386615</v>
      </c>
      <c r="L179" s="9">
        <f t="shared" si="54"/>
        <v>36</v>
      </c>
      <c r="M179" s="9">
        <f t="shared" si="51"/>
        <v>864</v>
      </c>
      <c r="N179" s="58">
        <f t="shared" si="52"/>
        <v>16.30188679</v>
      </c>
      <c r="O179" s="58">
        <f t="shared" si="53"/>
        <v>7294.622642</v>
      </c>
    </row>
    <row r="180" ht="12.75" customHeight="1">
      <c r="A180" s="7">
        <v>14.0</v>
      </c>
      <c r="B180" s="7">
        <v>30950.0</v>
      </c>
      <c r="C180" s="7">
        <v>27480.0</v>
      </c>
      <c r="D180" s="7">
        <v>31195.0</v>
      </c>
      <c r="E180" s="7">
        <v>30120.0</v>
      </c>
      <c r="F180" s="7">
        <v>3.0</v>
      </c>
      <c r="G180" s="7">
        <v>64.0</v>
      </c>
      <c r="H180" s="9"/>
      <c r="J180" s="9">
        <f t="shared" si="50"/>
        <v>119745</v>
      </c>
      <c r="K180" s="9">
        <f t="shared" si="55"/>
        <v>506360</v>
      </c>
      <c r="L180" s="9">
        <f t="shared" si="54"/>
        <v>39</v>
      </c>
      <c r="M180" s="9">
        <f t="shared" si="51"/>
        <v>936</v>
      </c>
      <c r="N180" s="58">
        <f t="shared" si="52"/>
        <v>14.625</v>
      </c>
      <c r="O180" s="58">
        <f t="shared" si="53"/>
        <v>7911.875</v>
      </c>
    </row>
    <row r="181" ht="12.75" customHeight="1">
      <c r="A181" s="7">
        <v>15.0</v>
      </c>
      <c r="B181" s="7">
        <v>39615.0</v>
      </c>
      <c r="C181" s="7">
        <v>35175.0</v>
      </c>
      <c r="D181" s="7">
        <v>39930.0</v>
      </c>
      <c r="E181" s="7">
        <v>19015.0</v>
      </c>
      <c r="F181" s="7">
        <v>3.0</v>
      </c>
      <c r="G181" s="7">
        <v>77.0</v>
      </c>
      <c r="H181" s="9"/>
      <c r="J181" s="9">
        <f t="shared" si="50"/>
        <v>133735</v>
      </c>
      <c r="K181" s="9">
        <f t="shared" si="55"/>
        <v>640095</v>
      </c>
      <c r="L181" s="9">
        <f t="shared" si="54"/>
        <v>42</v>
      </c>
      <c r="M181" s="9">
        <f t="shared" si="51"/>
        <v>1008</v>
      </c>
      <c r="N181" s="58">
        <f t="shared" si="52"/>
        <v>13.09090909</v>
      </c>
      <c r="O181" s="58">
        <f t="shared" si="53"/>
        <v>8312.922078</v>
      </c>
    </row>
    <row r="182" ht="12.75" customHeight="1">
      <c r="A182" s="7">
        <v>16.0</v>
      </c>
      <c r="B182" s="7">
        <v>50705.0</v>
      </c>
      <c r="C182" s="7">
        <v>45025.0</v>
      </c>
      <c r="D182" s="7">
        <v>51110.0</v>
      </c>
      <c r="E182" s="7">
        <v>24340.0</v>
      </c>
      <c r="F182" s="7">
        <v>4.0</v>
      </c>
      <c r="G182" s="7">
        <v>92.0</v>
      </c>
      <c r="H182" s="9"/>
      <c r="J182" s="9">
        <f t="shared" si="50"/>
        <v>171180</v>
      </c>
      <c r="K182" s="9">
        <f t="shared" si="55"/>
        <v>811275</v>
      </c>
      <c r="L182" s="9">
        <f t="shared" si="54"/>
        <v>46</v>
      </c>
      <c r="M182" s="9">
        <f t="shared" si="51"/>
        <v>1104</v>
      </c>
      <c r="N182" s="58">
        <f t="shared" si="52"/>
        <v>12</v>
      </c>
      <c r="O182" s="58">
        <f t="shared" si="53"/>
        <v>8818.206522</v>
      </c>
    </row>
    <row r="183" ht="12.75" customHeight="1">
      <c r="A183" s="7">
        <v>17.0</v>
      </c>
      <c r="B183" s="7">
        <v>64905.0</v>
      </c>
      <c r="C183" s="7">
        <v>57635.0</v>
      </c>
      <c r="D183" s="7">
        <v>65425.0</v>
      </c>
      <c r="E183" s="7">
        <v>31155.0</v>
      </c>
      <c r="F183" s="7">
        <v>4.0</v>
      </c>
      <c r="G183" s="7">
        <v>111.0</v>
      </c>
      <c r="H183" s="9"/>
      <c r="J183" s="9">
        <f t="shared" si="50"/>
        <v>219120</v>
      </c>
      <c r="K183" s="9">
        <f t="shared" si="55"/>
        <v>1030395</v>
      </c>
      <c r="L183" s="9">
        <f t="shared" si="54"/>
        <v>50</v>
      </c>
      <c r="M183" s="9">
        <f t="shared" si="51"/>
        <v>1200</v>
      </c>
      <c r="N183" s="58">
        <f t="shared" si="52"/>
        <v>10.81081081</v>
      </c>
      <c r="O183" s="58">
        <f t="shared" si="53"/>
        <v>9282.837838</v>
      </c>
    </row>
    <row r="184" ht="12.75" customHeight="1">
      <c r="A184" s="7">
        <v>18.0</v>
      </c>
      <c r="B184" s="7">
        <v>83075.0</v>
      </c>
      <c r="C184" s="7">
        <v>73770.0</v>
      </c>
      <c r="D184" s="7">
        <v>83740.0</v>
      </c>
      <c r="E184" s="7">
        <v>39875.0</v>
      </c>
      <c r="F184" s="7">
        <v>4.0</v>
      </c>
      <c r="G184" s="7">
        <v>133.0</v>
      </c>
      <c r="H184" s="9"/>
      <c r="J184" s="9">
        <f t="shared" si="50"/>
        <v>280460</v>
      </c>
      <c r="K184" s="9">
        <f t="shared" si="55"/>
        <v>1310855</v>
      </c>
      <c r="L184" s="9">
        <f t="shared" si="54"/>
        <v>54</v>
      </c>
      <c r="M184" s="9">
        <f t="shared" si="51"/>
        <v>1296</v>
      </c>
      <c r="N184" s="58">
        <f t="shared" si="52"/>
        <v>9.744360902</v>
      </c>
      <c r="O184" s="58">
        <f t="shared" si="53"/>
        <v>9856.052632</v>
      </c>
    </row>
    <row r="185" ht="12.75" customHeight="1">
      <c r="A185" s="7">
        <v>19.0</v>
      </c>
      <c r="B185" s="7">
        <v>106340.0</v>
      </c>
      <c r="C185" s="7">
        <v>94430.0</v>
      </c>
      <c r="D185" s="7">
        <v>107190.0</v>
      </c>
      <c r="E185" s="7">
        <v>51040.0</v>
      </c>
      <c r="F185" s="7">
        <v>4.0</v>
      </c>
      <c r="G185" s="7">
        <v>160.0</v>
      </c>
      <c r="H185" s="9"/>
      <c r="J185" s="9">
        <f t="shared" si="50"/>
        <v>359000</v>
      </c>
      <c r="K185" s="9">
        <f t="shared" si="55"/>
        <v>1669855</v>
      </c>
      <c r="L185" s="9">
        <f t="shared" si="54"/>
        <v>58</v>
      </c>
      <c r="M185" s="9">
        <f t="shared" si="51"/>
        <v>1392</v>
      </c>
      <c r="N185" s="58">
        <f t="shared" si="52"/>
        <v>8.7</v>
      </c>
      <c r="O185" s="58">
        <f t="shared" si="53"/>
        <v>10436.59375</v>
      </c>
    </row>
    <row r="186" ht="12.75" customHeight="1">
      <c r="A186" s="7">
        <v>20.0</v>
      </c>
      <c r="B186" s="7">
        <v>136115.0</v>
      </c>
      <c r="C186" s="7">
        <v>120870.0</v>
      </c>
      <c r="D186" s="7">
        <v>137200.0</v>
      </c>
      <c r="E186" s="7">
        <v>65335.0</v>
      </c>
      <c r="F186" s="7">
        <v>4.0</v>
      </c>
      <c r="G186" s="7">
        <v>192.0</v>
      </c>
      <c r="H186" s="9"/>
      <c r="J186" s="9">
        <f t="shared" si="50"/>
        <v>459520</v>
      </c>
      <c r="K186" s="9">
        <f t="shared" si="55"/>
        <v>2129375</v>
      </c>
      <c r="L186" s="9">
        <f t="shared" si="54"/>
        <v>62</v>
      </c>
      <c r="M186" s="9">
        <f t="shared" si="51"/>
        <v>1488</v>
      </c>
      <c r="N186" s="58">
        <f t="shared" si="52"/>
        <v>7.75</v>
      </c>
      <c r="O186" s="58">
        <f t="shared" si="53"/>
        <v>11090.49479</v>
      </c>
    </row>
    <row r="187" ht="12.75" customHeight="1">
      <c r="B187">
        <f t="shared" ref="B187:E187" si="56">SUM(B179:B180)</f>
        <v>55130</v>
      </c>
      <c r="C187">
        <f t="shared" si="56"/>
        <v>48950</v>
      </c>
      <c r="D187">
        <f t="shared" si="56"/>
        <v>55565</v>
      </c>
      <c r="E187">
        <f t="shared" si="56"/>
        <v>53650</v>
      </c>
    </row>
    <row r="188" ht="12.75" customHeight="1">
      <c r="A188" s="53" t="s">
        <v>184</v>
      </c>
      <c r="B188" s="17"/>
      <c r="C188" s="17"/>
      <c r="D188" s="17"/>
      <c r="E188" s="17"/>
      <c r="F188" s="17"/>
      <c r="G188" s="17"/>
      <c r="H188" s="18"/>
      <c r="J188" s="54" t="s">
        <v>163</v>
      </c>
      <c r="K188" s="54" t="s">
        <v>164</v>
      </c>
      <c r="L188" s="54" t="s">
        <v>165</v>
      </c>
      <c r="M188" s="54" t="s">
        <v>166</v>
      </c>
      <c r="N188" s="54" t="s">
        <v>167</v>
      </c>
      <c r="O188" s="54" t="s">
        <v>168</v>
      </c>
    </row>
    <row r="189" ht="12.75" customHeight="1">
      <c r="A189" s="59" t="s">
        <v>169</v>
      </c>
      <c r="B189" s="59"/>
      <c r="C189" s="59"/>
      <c r="D189" s="59"/>
      <c r="E189" s="59"/>
      <c r="F189" s="59"/>
      <c r="G189" s="59" t="s">
        <v>170</v>
      </c>
      <c r="H189" s="59" t="s">
        <v>185</v>
      </c>
      <c r="J189" s="56"/>
      <c r="K189" s="56"/>
      <c r="L189" s="56"/>
      <c r="M189" s="56"/>
      <c r="N189" s="56"/>
      <c r="O189" s="56"/>
    </row>
    <row r="190" ht="12.75" customHeight="1">
      <c r="A190" s="7">
        <v>1.0</v>
      </c>
      <c r="B190" s="7">
        <v>1400.0</v>
      </c>
      <c r="C190" s="7">
        <v>1330.0</v>
      </c>
      <c r="D190" s="7">
        <v>1200.0</v>
      </c>
      <c r="E190" s="7">
        <v>400.0</v>
      </c>
      <c r="F190" s="7">
        <v>3.0</v>
      </c>
      <c r="G190" s="7">
        <v>4.0</v>
      </c>
      <c r="H190" s="60">
        <v>1.1</v>
      </c>
      <c r="J190" s="9">
        <f t="shared" ref="J190:J209" si="57">SUM(B190:E190)</f>
        <v>4330</v>
      </c>
      <c r="K190" s="9">
        <f>J190</f>
        <v>4330</v>
      </c>
      <c r="L190" s="9">
        <f>F190</f>
        <v>3</v>
      </c>
      <c r="M190" s="9">
        <f t="shared" ref="M190:M209" si="58">(L190*24)</f>
        <v>72</v>
      </c>
      <c r="N190" s="58">
        <f t="shared" ref="N190:N209" si="59">(M190/G190)</f>
        <v>18</v>
      </c>
      <c r="O190" s="58">
        <f t="shared" ref="O190:O209" si="60">(K190/G190)</f>
        <v>1082.5</v>
      </c>
    </row>
    <row r="191" ht="12.75" customHeight="1">
      <c r="A191" s="7">
        <v>2.0</v>
      </c>
      <c r="B191" s="7">
        <v>1790.0</v>
      </c>
      <c r="C191" s="7">
        <v>1700.0</v>
      </c>
      <c r="D191" s="7">
        <v>1535.0</v>
      </c>
      <c r="E191" s="7">
        <v>510.0</v>
      </c>
      <c r="F191" s="7">
        <v>2.0</v>
      </c>
      <c r="G191" s="7">
        <v>4.0</v>
      </c>
      <c r="H191" s="60">
        <v>1.2</v>
      </c>
      <c r="J191" s="9">
        <f t="shared" si="57"/>
        <v>5535</v>
      </c>
      <c r="K191" s="9">
        <f>(J190+J191)</f>
        <v>9865</v>
      </c>
      <c r="L191" s="9">
        <f t="shared" ref="L191:L209" si="61">(L190+F191)</f>
        <v>5</v>
      </c>
      <c r="M191" s="9">
        <f t="shared" si="58"/>
        <v>120</v>
      </c>
      <c r="N191" s="58">
        <f t="shared" si="59"/>
        <v>30</v>
      </c>
      <c r="O191" s="58">
        <f t="shared" si="60"/>
        <v>2466.25</v>
      </c>
    </row>
    <row r="192" ht="12.75" customHeight="1">
      <c r="A192" s="7">
        <v>3.0</v>
      </c>
      <c r="B192" s="7">
        <v>2295.0</v>
      </c>
      <c r="C192" s="7">
        <v>2180.0</v>
      </c>
      <c r="D192" s="7">
        <v>1965.0</v>
      </c>
      <c r="E192" s="7">
        <v>655.0</v>
      </c>
      <c r="F192" s="7">
        <v>2.0</v>
      </c>
      <c r="G192" s="7">
        <v>5.0</v>
      </c>
      <c r="H192" s="60">
        <v>1.3</v>
      </c>
      <c r="J192" s="9">
        <f t="shared" si="57"/>
        <v>7095</v>
      </c>
      <c r="K192" s="9">
        <f t="shared" ref="K192:K209" si="62">(K191+J192)</f>
        <v>16960</v>
      </c>
      <c r="L192" s="9">
        <f t="shared" si="61"/>
        <v>7</v>
      </c>
      <c r="M192" s="9">
        <f t="shared" si="58"/>
        <v>168</v>
      </c>
      <c r="N192" s="58">
        <f t="shared" si="59"/>
        <v>33.6</v>
      </c>
      <c r="O192" s="58">
        <f t="shared" si="60"/>
        <v>3392</v>
      </c>
    </row>
    <row r="193" ht="12.75" customHeight="1">
      <c r="A193" s="7">
        <v>4.0</v>
      </c>
      <c r="B193" s="7">
        <v>2935.0</v>
      </c>
      <c r="C193" s="7">
        <v>2790.0</v>
      </c>
      <c r="D193" s="7">
        <v>2515.0</v>
      </c>
      <c r="E193" s="7">
        <v>840.0</v>
      </c>
      <c r="F193" s="7">
        <v>2.0</v>
      </c>
      <c r="G193" s="7">
        <v>6.0</v>
      </c>
      <c r="H193" s="60">
        <v>1.4</v>
      </c>
      <c r="J193" s="9">
        <f t="shared" si="57"/>
        <v>9080</v>
      </c>
      <c r="K193" s="9">
        <f t="shared" si="62"/>
        <v>26040</v>
      </c>
      <c r="L193" s="9">
        <f t="shared" si="61"/>
        <v>9</v>
      </c>
      <c r="M193" s="9">
        <f t="shared" si="58"/>
        <v>216</v>
      </c>
      <c r="N193" s="58">
        <f t="shared" si="59"/>
        <v>36</v>
      </c>
      <c r="O193" s="58">
        <f t="shared" si="60"/>
        <v>4340</v>
      </c>
    </row>
    <row r="194" ht="12.75" customHeight="1">
      <c r="A194" s="7">
        <v>5.0</v>
      </c>
      <c r="B194" s="7">
        <v>3760.0</v>
      </c>
      <c r="C194" s="7">
        <v>3570.0</v>
      </c>
      <c r="D194" s="7">
        <v>3220.0</v>
      </c>
      <c r="E194" s="7">
        <v>1075.0</v>
      </c>
      <c r="F194" s="7">
        <v>2.0</v>
      </c>
      <c r="G194" s="7">
        <v>7.0</v>
      </c>
      <c r="H194" s="60">
        <v>1.5</v>
      </c>
      <c r="J194" s="9">
        <f t="shared" si="57"/>
        <v>11625</v>
      </c>
      <c r="K194" s="9">
        <f t="shared" si="62"/>
        <v>37665</v>
      </c>
      <c r="L194" s="9">
        <f t="shared" si="61"/>
        <v>11</v>
      </c>
      <c r="M194" s="9">
        <f t="shared" si="58"/>
        <v>264</v>
      </c>
      <c r="N194" s="58">
        <f t="shared" si="59"/>
        <v>37.71428571</v>
      </c>
      <c r="O194" s="58">
        <f t="shared" si="60"/>
        <v>5380.714286</v>
      </c>
    </row>
    <row r="195" ht="12.75" customHeight="1">
      <c r="A195" s="7">
        <v>6.0</v>
      </c>
      <c r="B195" s="7">
        <v>4810.0</v>
      </c>
      <c r="C195" s="7">
        <v>4570.0</v>
      </c>
      <c r="D195" s="7">
        <v>4125.0</v>
      </c>
      <c r="E195" s="7">
        <v>1375.0</v>
      </c>
      <c r="F195" s="7">
        <v>2.0</v>
      </c>
      <c r="G195" s="7">
        <v>9.0</v>
      </c>
      <c r="H195" s="60">
        <v>1.6</v>
      </c>
      <c r="J195" s="9">
        <f t="shared" si="57"/>
        <v>14880</v>
      </c>
      <c r="K195" s="9">
        <f t="shared" si="62"/>
        <v>52545</v>
      </c>
      <c r="L195" s="9">
        <f t="shared" si="61"/>
        <v>13</v>
      </c>
      <c r="M195" s="9">
        <f t="shared" si="58"/>
        <v>312</v>
      </c>
      <c r="N195" s="58">
        <f t="shared" si="59"/>
        <v>34.66666667</v>
      </c>
      <c r="O195" s="58">
        <f t="shared" si="60"/>
        <v>5838.333333</v>
      </c>
    </row>
    <row r="196" ht="12.75" customHeight="1">
      <c r="A196" s="7">
        <v>7.0</v>
      </c>
      <c r="B196" s="7">
        <v>6155.0</v>
      </c>
      <c r="C196" s="7">
        <v>5850.0</v>
      </c>
      <c r="D196" s="7">
        <v>5280.0</v>
      </c>
      <c r="E196" s="7">
        <v>1760.0</v>
      </c>
      <c r="F196" s="7">
        <v>2.0</v>
      </c>
      <c r="G196" s="7">
        <v>11.0</v>
      </c>
      <c r="H196" s="60">
        <v>1.7</v>
      </c>
      <c r="J196" s="9">
        <f t="shared" si="57"/>
        <v>19045</v>
      </c>
      <c r="K196" s="9">
        <f t="shared" si="62"/>
        <v>71590</v>
      </c>
      <c r="L196" s="9">
        <f t="shared" si="61"/>
        <v>15</v>
      </c>
      <c r="M196" s="9">
        <f t="shared" si="58"/>
        <v>360</v>
      </c>
      <c r="N196" s="58">
        <f t="shared" si="59"/>
        <v>32.72727273</v>
      </c>
      <c r="O196" s="58">
        <f t="shared" si="60"/>
        <v>6508.181818</v>
      </c>
    </row>
    <row r="197" ht="12.75" customHeight="1">
      <c r="A197" s="7">
        <v>8.0</v>
      </c>
      <c r="B197" s="7">
        <v>7880.0</v>
      </c>
      <c r="C197" s="7">
        <v>7485.0</v>
      </c>
      <c r="D197" s="7">
        <v>6755.0</v>
      </c>
      <c r="E197" s="7">
        <v>2250.0</v>
      </c>
      <c r="F197" s="7">
        <v>2.0</v>
      </c>
      <c r="G197" s="7">
        <v>13.0</v>
      </c>
      <c r="H197" s="60">
        <v>1.8</v>
      </c>
      <c r="J197" s="9">
        <f t="shared" si="57"/>
        <v>24370</v>
      </c>
      <c r="K197" s="9">
        <f t="shared" si="62"/>
        <v>95960</v>
      </c>
      <c r="L197" s="9">
        <f t="shared" si="61"/>
        <v>17</v>
      </c>
      <c r="M197" s="9">
        <f t="shared" si="58"/>
        <v>408</v>
      </c>
      <c r="N197" s="58">
        <f t="shared" si="59"/>
        <v>31.38461538</v>
      </c>
      <c r="O197" s="58">
        <f t="shared" si="60"/>
        <v>7381.538462</v>
      </c>
    </row>
    <row r="198" ht="12.75" customHeight="1">
      <c r="A198" s="7">
        <v>9.0</v>
      </c>
      <c r="B198" s="7">
        <v>10090.0</v>
      </c>
      <c r="C198" s="7">
        <v>9585.0</v>
      </c>
      <c r="D198" s="7">
        <v>8645.0</v>
      </c>
      <c r="E198" s="7">
        <v>2880.0</v>
      </c>
      <c r="F198" s="7">
        <v>2.0</v>
      </c>
      <c r="G198" s="7">
        <v>15.0</v>
      </c>
      <c r="H198" s="60">
        <v>1.9</v>
      </c>
      <c r="J198" s="9">
        <f t="shared" si="57"/>
        <v>31200</v>
      </c>
      <c r="K198" s="9">
        <f t="shared" si="62"/>
        <v>127160</v>
      </c>
      <c r="L198" s="9">
        <f t="shared" si="61"/>
        <v>19</v>
      </c>
      <c r="M198" s="9">
        <f t="shared" si="58"/>
        <v>456</v>
      </c>
      <c r="N198" s="58">
        <f t="shared" si="59"/>
        <v>30.4</v>
      </c>
      <c r="O198" s="58">
        <f t="shared" si="60"/>
        <v>8477.333333</v>
      </c>
    </row>
    <row r="199" ht="12.75" customHeight="1">
      <c r="A199" s="7">
        <v>10.0</v>
      </c>
      <c r="B199" s="7">
        <v>12915.0</v>
      </c>
      <c r="C199" s="7">
        <v>12265.0</v>
      </c>
      <c r="D199" s="7">
        <v>11070.0</v>
      </c>
      <c r="E199" s="7">
        <v>3690.0</v>
      </c>
      <c r="F199" s="7">
        <v>2.0</v>
      </c>
      <c r="G199" s="7">
        <v>19.0</v>
      </c>
      <c r="H199" s="60">
        <v>2.0</v>
      </c>
      <c r="J199" s="9">
        <f t="shared" si="57"/>
        <v>39940</v>
      </c>
      <c r="K199" s="9">
        <f t="shared" si="62"/>
        <v>167100</v>
      </c>
      <c r="L199" s="9">
        <f t="shared" si="61"/>
        <v>21</v>
      </c>
      <c r="M199" s="9">
        <f t="shared" si="58"/>
        <v>504</v>
      </c>
      <c r="N199" s="58">
        <f t="shared" si="59"/>
        <v>26.52631579</v>
      </c>
      <c r="O199" s="58">
        <f t="shared" si="60"/>
        <v>8794.736842</v>
      </c>
    </row>
    <row r="200" ht="12.75" customHeight="1">
      <c r="A200" s="7">
        <v>11.0</v>
      </c>
      <c r="B200" s="7">
        <v>16530.0</v>
      </c>
      <c r="C200" s="7">
        <v>15700.0</v>
      </c>
      <c r="D200" s="7">
        <v>14165.0</v>
      </c>
      <c r="E200" s="7">
        <v>4720.0</v>
      </c>
      <c r="F200" s="7">
        <v>3.0</v>
      </c>
      <c r="G200" s="7">
        <v>22.0</v>
      </c>
      <c r="H200" s="60">
        <v>2.1</v>
      </c>
      <c r="J200" s="9">
        <f t="shared" si="57"/>
        <v>51115</v>
      </c>
      <c r="K200" s="9">
        <f t="shared" si="62"/>
        <v>218215</v>
      </c>
      <c r="L200" s="9">
        <f t="shared" si="61"/>
        <v>24</v>
      </c>
      <c r="M200" s="9">
        <f t="shared" si="58"/>
        <v>576</v>
      </c>
      <c r="N200" s="58">
        <f t="shared" si="59"/>
        <v>26.18181818</v>
      </c>
      <c r="O200" s="58">
        <f t="shared" si="60"/>
        <v>9918.863636</v>
      </c>
    </row>
    <row r="201" ht="12.75" customHeight="1">
      <c r="A201" s="7">
        <v>12.0</v>
      </c>
      <c r="B201" s="7">
        <v>21155.0</v>
      </c>
      <c r="C201" s="7">
        <v>20100.0</v>
      </c>
      <c r="D201" s="7">
        <v>18135.0</v>
      </c>
      <c r="E201" s="7">
        <v>6045.0</v>
      </c>
      <c r="F201" s="7">
        <v>3.0</v>
      </c>
      <c r="G201" s="7">
        <v>27.0</v>
      </c>
      <c r="H201" s="60">
        <v>2.2</v>
      </c>
      <c r="J201" s="9">
        <f t="shared" si="57"/>
        <v>65435</v>
      </c>
      <c r="K201" s="9">
        <f t="shared" si="62"/>
        <v>283650</v>
      </c>
      <c r="L201" s="9">
        <f t="shared" si="61"/>
        <v>27</v>
      </c>
      <c r="M201" s="9">
        <f t="shared" si="58"/>
        <v>648</v>
      </c>
      <c r="N201" s="58">
        <f t="shared" si="59"/>
        <v>24</v>
      </c>
      <c r="O201" s="58">
        <f t="shared" si="60"/>
        <v>10505.55556</v>
      </c>
    </row>
    <row r="202" ht="12.75" customHeight="1">
      <c r="A202" s="7">
        <v>13.0</v>
      </c>
      <c r="B202" s="7">
        <v>27080.0</v>
      </c>
      <c r="C202" s="7">
        <v>25725.0</v>
      </c>
      <c r="D202" s="7">
        <v>23210.0</v>
      </c>
      <c r="E202" s="7">
        <v>7735.0</v>
      </c>
      <c r="F202" s="7">
        <v>3.0</v>
      </c>
      <c r="G202" s="7">
        <v>32.0</v>
      </c>
      <c r="H202" s="60">
        <v>2.3</v>
      </c>
      <c r="J202" s="9">
        <f t="shared" si="57"/>
        <v>83750</v>
      </c>
      <c r="K202" s="9">
        <f t="shared" si="62"/>
        <v>367400</v>
      </c>
      <c r="L202" s="9">
        <f t="shared" si="61"/>
        <v>30</v>
      </c>
      <c r="M202" s="9">
        <f t="shared" si="58"/>
        <v>720</v>
      </c>
      <c r="N202" s="58">
        <f t="shared" si="59"/>
        <v>22.5</v>
      </c>
      <c r="O202" s="58">
        <f t="shared" si="60"/>
        <v>11481.25</v>
      </c>
    </row>
    <row r="203" ht="12.75" customHeight="1">
      <c r="A203" s="7">
        <v>14.0</v>
      </c>
      <c r="B203" s="7">
        <v>34660.0</v>
      </c>
      <c r="C203" s="7">
        <v>32930.0</v>
      </c>
      <c r="D203" s="7">
        <v>29710.0</v>
      </c>
      <c r="E203" s="7">
        <v>9905.0</v>
      </c>
      <c r="F203" s="7">
        <v>3.0</v>
      </c>
      <c r="G203" s="7">
        <v>39.0</v>
      </c>
      <c r="H203" s="60">
        <v>2.4</v>
      </c>
      <c r="J203" s="9">
        <f t="shared" si="57"/>
        <v>107205</v>
      </c>
      <c r="K203" s="9">
        <f t="shared" si="62"/>
        <v>474605</v>
      </c>
      <c r="L203" s="9">
        <f t="shared" si="61"/>
        <v>33</v>
      </c>
      <c r="M203" s="9">
        <f t="shared" si="58"/>
        <v>792</v>
      </c>
      <c r="N203" s="58">
        <f t="shared" si="59"/>
        <v>20.30769231</v>
      </c>
      <c r="O203" s="58">
        <f t="shared" si="60"/>
        <v>12169.35897</v>
      </c>
    </row>
    <row r="204" ht="12.75" customHeight="1">
      <c r="A204" s="7">
        <v>15.0</v>
      </c>
      <c r="B204" s="7">
        <v>44370.0</v>
      </c>
      <c r="C204" s="7">
        <v>42150.0</v>
      </c>
      <c r="D204" s="7">
        <v>38030.0</v>
      </c>
      <c r="E204" s="7">
        <v>12675.0</v>
      </c>
      <c r="F204" s="7">
        <v>3.0</v>
      </c>
      <c r="G204" s="7">
        <v>46.0</v>
      </c>
      <c r="H204" s="60">
        <v>2.5</v>
      </c>
      <c r="J204" s="9">
        <f t="shared" si="57"/>
        <v>137225</v>
      </c>
      <c r="K204" s="9">
        <f t="shared" si="62"/>
        <v>611830</v>
      </c>
      <c r="L204" s="9">
        <f t="shared" si="61"/>
        <v>36</v>
      </c>
      <c r="M204" s="9">
        <f t="shared" si="58"/>
        <v>864</v>
      </c>
      <c r="N204" s="58">
        <f t="shared" si="59"/>
        <v>18.7826087</v>
      </c>
      <c r="O204" s="58">
        <f t="shared" si="60"/>
        <v>13300.65217</v>
      </c>
    </row>
    <row r="205" ht="12.75" customHeight="1">
      <c r="A205" s="7">
        <v>16.0</v>
      </c>
      <c r="B205" s="7">
        <v>56790.0</v>
      </c>
      <c r="C205" s="7">
        <v>53950.0</v>
      </c>
      <c r="D205" s="7">
        <v>48680.0</v>
      </c>
      <c r="E205" s="7">
        <v>16225.0</v>
      </c>
      <c r="F205" s="7">
        <v>3.0</v>
      </c>
      <c r="G205" s="7">
        <v>55.0</v>
      </c>
      <c r="H205" s="60">
        <v>2.6</v>
      </c>
      <c r="J205" s="9">
        <f t="shared" si="57"/>
        <v>175645</v>
      </c>
      <c r="K205" s="9">
        <f t="shared" si="62"/>
        <v>787475</v>
      </c>
      <c r="L205" s="9">
        <f t="shared" si="61"/>
        <v>39</v>
      </c>
      <c r="M205" s="9">
        <f t="shared" si="58"/>
        <v>936</v>
      </c>
      <c r="N205" s="58">
        <f t="shared" si="59"/>
        <v>17.01818182</v>
      </c>
      <c r="O205" s="58">
        <f t="shared" si="60"/>
        <v>14317.72727</v>
      </c>
    </row>
    <row r="206" ht="12.75" customHeight="1">
      <c r="A206" s="7">
        <v>17.0</v>
      </c>
      <c r="B206" s="7">
        <v>72690.0</v>
      </c>
      <c r="C206" s="7">
        <v>69060.0</v>
      </c>
      <c r="D206" s="7">
        <v>62310.0</v>
      </c>
      <c r="E206" s="7">
        <v>20770.0</v>
      </c>
      <c r="F206" s="7">
        <v>3.0</v>
      </c>
      <c r="G206" s="7">
        <v>67.0</v>
      </c>
      <c r="H206" s="60">
        <v>2.7</v>
      </c>
      <c r="J206" s="9">
        <f t="shared" si="57"/>
        <v>224830</v>
      </c>
      <c r="K206" s="9">
        <f t="shared" si="62"/>
        <v>1012305</v>
      </c>
      <c r="L206" s="9">
        <f t="shared" si="61"/>
        <v>42</v>
      </c>
      <c r="M206" s="9">
        <f t="shared" si="58"/>
        <v>1008</v>
      </c>
      <c r="N206" s="58">
        <f t="shared" si="59"/>
        <v>15.04477612</v>
      </c>
      <c r="O206" s="58">
        <f t="shared" si="60"/>
        <v>15109.02985</v>
      </c>
    </row>
    <row r="207" ht="12.75" customHeight="1">
      <c r="A207" s="7">
        <v>18.0</v>
      </c>
      <c r="B207" s="7">
        <v>93045.0</v>
      </c>
      <c r="C207" s="7">
        <v>88395.0</v>
      </c>
      <c r="D207" s="7">
        <v>79755.0</v>
      </c>
      <c r="E207" s="7">
        <v>26585.0</v>
      </c>
      <c r="F207" s="7">
        <v>3.0</v>
      </c>
      <c r="G207" s="7">
        <v>80.0</v>
      </c>
      <c r="H207" s="60">
        <v>2.8</v>
      </c>
      <c r="J207" s="9">
        <f t="shared" si="57"/>
        <v>287780</v>
      </c>
      <c r="K207" s="9">
        <f t="shared" si="62"/>
        <v>1300085</v>
      </c>
      <c r="L207" s="9">
        <f t="shared" si="61"/>
        <v>45</v>
      </c>
      <c r="M207" s="9">
        <f t="shared" si="58"/>
        <v>1080</v>
      </c>
      <c r="N207" s="58">
        <f t="shared" si="59"/>
        <v>13.5</v>
      </c>
      <c r="O207" s="58">
        <f t="shared" si="60"/>
        <v>16251.0625</v>
      </c>
    </row>
    <row r="208" ht="12.75" customHeight="1">
      <c r="A208" s="7">
        <v>19.0</v>
      </c>
      <c r="B208" s="7">
        <v>119100.0</v>
      </c>
      <c r="C208" s="7">
        <v>113145.0</v>
      </c>
      <c r="D208" s="7">
        <v>102085.0</v>
      </c>
      <c r="E208" s="7">
        <v>34030.0</v>
      </c>
      <c r="F208" s="7">
        <v>3.0</v>
      </c>
      <c r="G208" s="7">
        <v>96.0</v>
      </c>
      <c r="H208" s="60">
        <v>2.9</v>
      </c>
      <c r="J208" s="9">
        <f t="shared" si="57"/>
        <v>368360</v>
      </c>
      <c r="K208" s="9">
        <f t="shared" si="62"/>
        <v>1668445</v>
      </c>
      <c r="L208" s="9">
        <f t="shared" si="61"/>
        <v>48</v>
      </c>
      <c r="M208" s="9">
        <f t="shared" si="58"/>
        <v>1152</v>
      </c>
      <c r="N208" s="58">
        <f t="shared" si="59"/>
        <v>12</v>
      </c>
      <c r="O208" s="58">
        <f t="shared" si="60"/>
        <v>17379.63542</v>
      </c>
    </row>
    <row r="209" ht="12.75" customHeight="1">
      <c r="A209" s="7">
        <v>20.0</v>
      </c>
      <c r="B209" s="7">
        <v>152445.0</v>
      </c>
      <c r="C209" s="7">
        <v>144825.0</v>
      </c>
      <c r="D209" s="7">
        <v>130670.0</v>
      </c>
      <c r="E209" s="7">
        <v>43555.0</v>
      </c>
      <c r="F209" s="7">
        <v>3.0</v>
      </c>
      <c r="G209" s="7">
        <v>115.0</v>
      </c>
      <c r="H209" s="60">
        <v>3.0</v>
      </c>
      <c r="J209" s="9">
        <f t="shared" si="57"/>
        <v>471495</v>
      </c>
      <c r="K209" s="9">
        <f t="shared" si="62"/>
        <v>2139940</v>
      </c>
      <c r="L209" s="9">
        <f t="shared" si="61"/>
        <v>51</v>
      </c>
      <c r="M209" s="9">
        <f t="shared" si="58"/>
        <v>1224</v>
      </c>
      <c r="N209" s="58">
        <f t="shared" si="59"/>
        <v>10.64347826</v>
      </c>
      <c r="O209" s="58">
        <f t="shared" si="60"/>
        <v>18608.17391</v>
      </c>
    </row>
    <row r="210" ht="12.75" customHeight="1"/>
    <row r="211" ht="12.75" customHeight="1">
      <c r="A211" s="53" t="s">
        <v>186</v>
      </c>
      <c r="B211" s="17"/>
      <c r="C211" s="17"/>
      <c r="D211" s="17"/>
      <c r="E211" s="17"/>
      <c r="F211" s="17"/>
      <c r="G211" s="17"/>
      <c r="H211" s="18"/>
      <c r="J211" s="54" t="s">
        <v>163</v>
      </c>
      <c r="K211" s="54" t="s">
        <v>164</v>
      </c>
      <c r="L211" s="54" t="s">
        <v>165</v>
      </c>
      <c r="M211" s="54" t="s">
        <v>166</v>
      </c>
      <c r="N211" s="54" t="s">
        <v>167</v>
      </c>
      <c r="O211" s="54" t="s">
        <v>168</v>
      </c>
    </row>
    <row r="212" ht="12.75" customHeight="1">
      <c r="A212" s="59" t="s">
        <v>169</v>
      </c>
      <c r="B212" s="59"/>
      <c r="C212" s="59"/>
      <c r="D212" s="59"/>
      <c r="E212" s="59"/>
      <c r="F212" s="59"/>
      <c r="G212" s="59" t="s">
        <v>170</v>
      </c>
      <c r="H212" s="59" t="s">
        <v>187</v>
      </c>
      <c r="J212" s="56"/>
      <c r="K212" s="56"/>
      <c r="L212" s="56"/>
      <c r="M212" s="56"/>
      <c r="N212" s="56"/>
      <c r="O212" s="56"/>
    </row>
    <row r="213" ht="12.75" customHeight="1">
      <c r="A213" s="57">
        <v>1.0</v>
      </c>
      <c r="B213" s="57">
        <v>2880.0</v>
      </c>
      <c r="C213" s="57">
        <v>2740.0</v>
      </c>
      <c r="D213" s="57">
        <v>2580.0</v>
      </c>
      <c r="E213" s="57">
        <v>990.0</v>
      </c>
      <c r="F213" s="57">
        <v>4.0</v>
      </c>
      <c r="G213" s="57">
        <v>7.0</v>
      </c>
      <c r="H213" s="57"/>
      <c r="J213" s="9">
        <f t="shared" ref="J213:J232" si="63">SUM(B213:E213)</f>
        <v>9190</v>
      </c>
      <c r="K213" s="9">
        <f>J213</f>
        <v>9190</v>
      </c>
      <c r="L213" s="9">
        <f>F213</f>
        <v>4</v>
      </c>
      <c r="M213" s="9">
        <f t="shared" ref="M213:M232" si="64">(L213*24)</f>
        <v>96</v>
      </c>
      <c r="N213" s="58">
        <f t="shared" ref="N213:N232" si="65">(M213/G213)</f>
        <v>13.71428571</v>
      </c>
      <c r="O213" s="58">
        <f t="shared" ref="O213:O232" si="66">(K213/G213)</f>
        <v>1312.857143</v>
      </c>
    </row>
    <row r="214" ht="12.75" customHeight="1">
      <c r="A214" s="57">
        <v>2.0</v>
      </c>
      <c r="B214" s="57">
        <v>3630.0</v>
      </c>
      <c r="C214" s="57">
        <v>3450.0</v>
      </c>
      <c r="D214" s="57">
        <v>3250.0</v>
      </c>
      <c r="E214" s="57">
        <v>1245.0</v>
      </c>
      <c r="F214" s="57">
        <v>2.0</v>
      </c>
      <c r="G214" s="57">
        <v>9.0</v>
      </c>
      <c r="H214" s="57"/>
      <c r="J214" s="9">
        <f t="shared" si="63"/>
        <v>11575</v>
      </c>
      <c r="K214" s="9">
        <f>(J213+J214)</f>
        <v>20765</v>
      </c>
      <c r="L214" s="9">
        <f t="shared" ref="L214:L232" si="67">(L213+F214)</f>
        <v>6</v>
      </c>
      <c r="M214" s="9">
        <f t="shared" si="64"/>
        <v>144</v>
      </c>
      <c r="N214" s="58">
        <f t="shared" si="65"/>
        <v>16</v>
      </c>
      <c r="O214" s="58">
        <f t="shared" si="66"/>
        <v>2307.222222</v>
      </c>
    </row>
    <row r="215" ht="12.75" customHeight="1">
      <c r="A215" s="57">
        <v>3.0</v>
      </c>
      <c r="B215" s="57">
        <v>4570.0</v>
      </c>
      <c r="C215" s="57">
        <v>4350.0</v>
      </c>
      <c r="D215" s="57">
        <v>4095.0</v>
      </c>
      <c r="E215" s="57">
        <v>1570.0</v>
      </c>
      <c r="F215" s="57">
        <v>2.0</v>
      </c>
      <c r="G215" s="57">
        <v>10.0</v>
      </c>
      <c r="H215" s="57"/>
      <c r="J215" s="9">
        <f t="shared" si="63"/>
        <v>14585</v>
      </c>
      <c r="K215" s="9">
        <f t="shared" ref="K215:K232" si="68">(K214+J215)</f>
        <v>35350</v>
      </c>
      <c r="L215" s="9">
        <f t="shared" si="67"/>
        <v>8</v>
      </c>
      <c r="M215" s="9">
        <f t="shared" si="64"/>
        <v>192</v>
      </c>
      <c r="N215" s="58">
        <f t="shared" si="65"/>
        <v>19.2</v>
      </c>
      <c r="O215" s="58">
        <f t="shared" si="66"/>
        <v>3535</v>
      </c>
    </row>
    <row r="216" ht="12.75" customHeight="1">
      <c r="A216" s="57">
        <v>4.0</v>
      </c>
      <c r="B216" s="57">
        <v>5760.0</v>
      </c>
      <c r="C216" s="57">
        <v>5480.0</v>
      </c>
      <c r="D216" s="57">
        <v>5160.0</v>
      </c>
      <c r="E216" s="57">
        <v>1980.0</v>
      </c>
      <c r="F216" s="57">
        <v>2.0</v>
      </c>
      <c r="G216" s="57">
        <v>12.0</v>
      </c>
      <c r="H216" s="57"/>
      <c r="J216" s="9">
        <f t="shared" si="63"/>
        <v>18380</v>
      </c>
      <c r="K216" s="9">
        <f t="shared" si="68"/>
        <v>53730</v>
      </c>
      <c r="L216" s="9">
        <f t="shared" si="67"/>
        <v>10</v>
      </c>
      <c r="M216" s="9">
        <f t="shared" si="64"/>
        <v>240</v>
      </c>
      <c r="N216" s="58">
        <f t="shared" si="65"/>
        <v>20</v>
      </c>
      <c r="O216" s="58">
        <f t="shared" si="66"/>
        <v>4477.5</v>
      </c>
    </row>
    <row r="217" ht="12.75" customHeight="1">
      <c r="A217" s="57">
        <v>5.0</v>
      </c>
      <c r="B217" s="57">
        <v>7260.0</v>
      </c>
      <c r="C217" s="57">
        <v>6905.0</v>
      </c>
      <c r="D217" s="57">
        <v>6505.0</v>
      </c>
      <c r="E217" s="57">
        <v>2495.0</v>
      </c>
      <c r="F217" s="57">
        <v>2.0</v>
      </c>
      <c r="G217" s="57">
        <v>15.0</v>
      </c>
      <c r="H217" s="57"/>
      <c r="J217" s="9">
        <f t="shared" si="63"/>
        <v>23165</v>
      </c>
      <c r="K217" s="9">
        <f t="shared" si="68"/>
        <v>76895</v>
      </c>
      <c r="L217" s="9">
        <f t="shared" si="67"/>
        <v>12</v>
      </c>
      <c r="M217" s="9">
        <f t="shared" si="64"/>
        <v>288</v>
      </c>
      <c r="N217" s="58">
        <f t="shared" si="65"/>
        <v>19.2</v>
      </c>
      <c r="O217" s="58">
        <f t="shared" si="66"/>
        <v>5126.333333</v>
      </c>
    </row>
    <row r="218" ht="12.75" customHeight="1">
      <c r="A218" s="57">
        <v>6.0</v>
      </c>
      <c r="B218" s="57">
        <v>9145.0</v>
      </c>
      <c r="C218" s="57">
        <v>8700.0</v>
      </c>
      <c r="D218" s="57">
        <v>8195.0</v>
      </c>
      <c r="E218" s="57">
        <v>3145.0</v>
      </c>
      <c r="F218" s="57">
        <v>3.0</v>
      </c>
      <c r="G218" s="57">
        <v>18.0</v>
      </c>
      <c r="H218" s="57"/>
      <c r="J218" s="9">
        <f t="shared" si="63"/>
        <v>29185</v>
      </c>
      <c r="K218" s="9">
        <f t="shared" si="68"/>
        <v>106080</v>
      </c>
      <c r="L218" s="9">
        <f t="shared" si="67"/>
        <v>15</v>
      </c>
      <c r="M218" s="9">
        <f t="shared" si="64"/>
        <v>360</v>
      </c>
      <c r="N218" s="58">
        <f t="shared" si="65"/>
        <v>20</v>
      </c>
      <c r="O218" s="58">
        <f t="shared" si="66"/>
        <v>5893.333333</v>
      </c>
    </row>
    <row r="219" ht="12.75" customHeight="1">
      <c r="A219" s="57">
        <v>7.0</v>
      </c>
      <c r="B219" s="57">
        <v>11525.0</v>
      </c>
      <c r="C219" s="57">
        <v>10965.0</v>
      </c>
      <c r="D219" s="57">
        <v>10325.0</v>
      </c>
      <c r="E219" s="57">
        <v>3960.0</v>
      </c>
      <c r="F219" s="57">
        <v>3.0</v>
      </c>
      <c r="G219" s="57">
        <v>21.0</v>
      </c>
      <c r="H219" s="57"/>
      <c r="J219" s="9">
        <f t="shared" si="63"/>
        <v>36775</v>
      </c>
      <c r="K219" s="9">
        <f t="shared" si="68"/>
        <v>142855</v>
      </c>
      <c r="L219" s="9">
        <f t="shared" si="67"/>
        <v>18</v>
      </c>
      <c r="M219" s="9">
        <f t="shared" si="64"/>
        <v>432</v>
      </c>
      <c r="N219" s="58">
        <f t="shared" si="65"/>
        <v>20.57142857</v>
      </c>
      <c r="O219" s="58">
        <f t="shared" si="66"/>
        <v>6802.619048</v>
      </c>
    </row>
    <row r="220" ht="12.75" customHeight="1">
      <c r="A220" s="57">
        <v>8.0</v>
      </c>
      <c r="B220" s="57">
        <v>14520.0</v>
      </c>
      <c r="C220" s="57">
        <v>13815.0</v>
      </c>
      <c r="D220" s="57">
        <v>13010.0</v>
      </c>
      <c r="E220" s="57">
        <v>4990.0</v>
      </c>
      <c r="F220" s="57">
        <v>3.0</v>
      </c>
      <c r="G220" s="57">
        <v>26.0</v>
      </c>
      <c r="H220" s="57"/>
      <c r="J220" s="9">
        <f t="shared" si="63"/>
        <v>46335</v>
      </c>
      <c r="K220" s="9">
        <f t="shared" si="68"/>
        <v>189190</v>
      </c>
      <c r="L220" s="9">
        <f t="shared" si="67"/>
        <v>21</v>
      </c>
      <c r="M220" s="9">
        <f t="shared" si="64"/>
        <v>504</v>
      </c>
      <c r="N220" s="58">
        <f t="shared" si="65"/>
        <v>19.38461538</v>
      </c>
      <c r="O220" s="58">
        <f t="shared" si="66"/>
        <v>7276.538462</v>
      </c>
    </row>
    <row r="221" ht="12.75" customHeight="1">
      <c r="A221" s="57">
        <v>9.0</v>
      </c>
      <c r="B221" s="57">
        <v>18295.0</v>
      </c>
      <c r="C221" s="57">
        <v>17405.0</v>
      </c>
      <c r="D221" s="57">
        <v>16390.0</v>
      </c>
      <c r="E221" s="57">
        <v>6290.0</v>
      </c>
      <c r="F221" s="57">
        <v>3.0</v>
      </c>
      <c r="G221" s="57">
        <v>31.0</v>
      </c>
      <c r="H221" s="57"/>
      <c r="J221" s="9">
        <f t="shared" si="63"/>
        <v>58380</v>
      </c>
      <c r="K221" s="9">
        <f t="shared" si="68"/>
        <v>247570</v>
      </c>
      <c r="L221" s="9">
        <f t="shared" si="67"/>
        <v>24</v>
      </c>
      <c r="M221" s="9">
        <f t="shared" si="64"/>
        <v>576</v>
      </c>
      <c r="N221" s="58">
        <f t="shared" si="65"/>
        <v>18.58064516</v>
      </c>
      <c r="O221" s="58">
        <f t="shared" si="66"/>
        <v>7986.129032</v>
      </c>
    </row>
    <row r="222" ht="12.75" customHeight="1">
      <c r="A222" s="57">
        <v>10.0</v>
      </c>
      <c r="B222" s="57">
        <v>23055.0</v>
      </c>
      <c r="C222" s="57">
        <v>21930.0</v>
      </c>
      <c r="D222" s="57">
        <v>20650.0</v>
      </c>
      <c r="E222" s="57">
        <v>7925.0</v>
      </c>
      <c r="F222" s="57">
        <v>3.0</v>
      </c>
      <c r="G222" s="57">
        <v>37.0</v>
      </c>
      <c r="H222" s="57">
        <v>1.0</v>
      </c>
      <c r="J222" s="9">
        <f t="shared" si="63"/>
        <v>73560</v>
      </c>
      <c r="K222" s="9">
        <f t="shared" si="68"/>
        <v>321130</v>
      </c>
      <c r="L222" s="9">
        <f t="shared" si="67"/>
        <v>27</v>
      </c>
      <c r="M222" s="9">
        <f t="shared" si="64"/>
        <v>648</v>
      </c>
      <c r="N222" s="58">
        <f t="shared" si="65"/>
        <v>17.51351351</v>
      </c>
      <c r="O222" s="58">
        <f t="shared" si="66"/>
        <v>8679.189189</v>
      </c>
    </row>
    <row r="223" ht="12.75" customHeight="1">
      <c r="A223" s="57">
        <v>11.0</v>
      </c>
      <c r="B223" s="57">
        <v>29045.0</v>
      </c>
      <c r="C223" s="57">
        <v>27635.0</v>
      </c>
      <c r="D223" s="57">
        <v>26020.0</v>
      </c>
      <c r="E223" s="57">
        <v>9985.0</v>
      </c>
      <c r="F223" s="57">
        <v>3.0</v>
      </c>
      <c r="G223" s="57">
        <v>45.0</v>
      </c>
      <c r="H223" s="57">
        <v>1.0</v>
      </c>
      <c r="J223" s="9">
        <f t="shared" si="63"/>
        <v>92685</v>
      </c>
      <c r="K223" s="9">
        <f t="shared" si="68"/>
        <v>413815</v>
      </c>
      <c r="L223" s="9">
        <f t="shared" si="67"/>
        <v>30</v>
      </c>
      <c r="M223" s="9">
        <f t="shared" si="64"/>
        <v>720</v>
      </c>
      <c r="N223" s="58">
        <f t="shared" si="65"/>
        <v>16</v>
      </c>
      <c r="O223" s="58">
        <f t="shared" si="66"/>
        <v>9195.888889</v>
      </c>
    </row>
    <row r="224" ht="12.75" customHeight="1">
      <c r="A224" s="57">
        <v>12.0</v>
      </c>
      <c r="B224" s="57">
        <v>36600.0</v>
      </c>
      <c r="C224" s="57">
        <v>34820.0</v>
      </c>
      <c r="D224" s="57">
        <v>32785.0</v>
      </c>
      <c r="E224" s="57">
        <v>12580.0</v>
      </c>
      <c r="F224" s="57">
        <v>3.0</v>
      </c>
      <c r="G224" s="57">
        <v>53.0</v>
      </c>
      <c r="H224" s="57">
        <v>1.0</v>
      </c>
      <c r="J224" s="9">
        <f t="shared" si="63"/>
        <v>116785</v>
      </c>
      <c r="K224" s="9">
        <f t="shared" si="68"/>
        <v>530600</v>
      </c>
      <c r="L224" s="9">
        <f t="shared" si="67"/>
        <v>33</v>
      </c>
      <c r="M224" s="9">
        <f t="shared" si="64"/>
        <v>792</v>
      </c>
      <c r="N224" s="58">
        <f t="shared" si="65"/>
        <v>14.94339623</v>
      </c>
      <c r="O224" s="58">
        <f t="shared" si="66"/>
        <v>10011.32075</v>
      </c>
    </row>
    <row r="225" ht="12.75" customHeight="1">
      <c r="A225" s="57">
        <v>13.0</v>
      </c>
      <c r="B225" s="57">
        <v>46115.0</v>
      </c>
      <c r="C225" s="57">
        <v>43875.0</v>
      </c>
      <c r="D225" s="57">
        <v>41310.0</v>
      </c>
      <c r="E225" s="57">
        <v>15850.0</v>
      </c>
      <c r="F225" s="57">
        <v>3.0</v>
      </c>
      <c r="G225" s="57">
        <v>64.0</v>
      </c>
      <c r="H225" s="57">
        <v>1.0</v>
      </c>
      <c r="J225" s="9">
        <f t="shared" si="63"/>
        <v>147150</v>
      </c>
      <c r="K225" s="9">
        <f t="shared" si="68"/>
        <v>677750</v>
      </c>
      <c r="L225" s="9">
        <f t="shared" si="67"/>
        <v>36</v>
      </c>
      <c r="M225" s="9">
        <f t="shared" si="64"/>
        <v>864</v>
      </c>
      <c r="N225" s="58">
        <f t="shared" si="65"/>
        <v>13.5</v>
      </c>
      <c r="O225" s="58">
        <f t="shared" si="66"/>
        <v>10589.84375</v>
      </c>
    </row>
    <row r="226" ht="12.75" customHeight="1">
      <c r="A226" s="57">
        <v>14.0</v>
      </c>
      <c r="B226" s="57">
        <v>58105.0</v>
      </c>
      <c r="C226" s="57">
        <v>55280.0</v>
      </c>
      <c r="D226" s="57">
        <v>52050.0</v>
      </c>
      <c r="E226" s="57">
        <v>19975.0</v>
      </c>
      <c r="F226" s="57">
        <v>3.0</v>
      </c>
      <c r="G226" s="57">
        <v>77.0</v>
      </c>
      <c r="H226" s="57">
        <v>1.0</v>
      </c>
      <c r="J226" s="9">
        <f t="shared" si="63"/>
        <v>185410</v>
      </c>
      <c r="K226" s="9">
        <f t="shared" si="68"/>
        <v>863160</v>
      </c>
      <c r="L226" s="9">
        <f t="shared" si="67"/>
        <v>39</v>
      </c>
      <c r="M226" s="9">
        <f t="shared" si="64"/>
        <v>936</v>
      </c>
      <c r="N226" s="58">
        <f t="shared" si="65"/>
        <v>12.15584416</v>
      </c>
      <c r="O226" s="58">
        <f t="shared" si="66"/>
        <v>11209.87013</v>
      </c>
    </row>
    <row r="227" ht="12.75" customHeight="1">
      <c r="A227" s="57">
        <v>15.0</v>
      </c>
      <c r="B227" s="57">
        <v>73210.0</v>
      </c>
      <c r="C227" s="57">
        <v>69655.0</v>
      </c>
      <c r="D227" s="57">
        <v>65585.0</v>
      </c>
      <c r="E227" s="57">
        <v>25165.0</v>
      </c>
      <c r="F227" s="57">
        <v>3.0</v>
      </c>
      <c r="G227" s="57">
        <v>92.0</v>
      </c>
      <c r="H227" s="57">
        <v>1.0</v>
      </c>
      <c r="J227" s="9">
        <f t="shared" si="63"/>
        <v>233615</v>
      </c>
      <c r="K227" s="9">
        <f t="shared" si="68"/>
        <v>1096775</v>
      </c>
      <c r="L227" s="9">
        <f t="shared" si="67"/>
        <v>42</v>
      </c>
      <c r="M227" s="9">
        <f t="shared" si="64"/>
        <v>1008</v>
      </c>
      <c r="N227" s="58">
        <f t="shared" si="65"/>
        <v>10.95652174</v>
      </c>
      <c r="O227" s="58">
        <f t="shared" si="66"/>
        <v>11921.46739</v>
      </c>
    </row>
    <row r="228" ht="12.75" customHeight="1">
      <c r="A228" s="57">
        <v>16.0</v>
      </c>
      <c r="B228" s="57">
        <v>92245.0</v>
      </c>
      <c r="C228" s="57">
        <v>87760.0</v>
      </c>
      <c r="D228" s="57">
        <v>82640.0</v>
      </c>
      <c r="E228" s="57">
        <v>31710.0</v>
      </c>
      <c r="F228" s="57">
        <v>4.0</v>
      </c>
      <c r="G228" s="57">
        <v>111.0</v>
      </c>
      <c r="H228" s="57">
        <v>1.0</v>
      </c>
      <c r="J228" s="9">
        <f t="shared" si="63"/>
        <v>294355</v>
      </c>
      <c r="K228" s="9">
        <f t="shared" si="68"/>
        <v>1391130</v>
      </c>
      <c r="L228" s="9">
        <f t="shared" si="67"/>
        <v>46</v>
      </c>
      <c r="M228" s="9">
        <f t="shared" si="64"/>
        <v>1104</v>
      </c>
      <c r="N228" s="58">
        <f t="shared" si="65"/>
        <v>9.945945946</v>
      </c>
      <c r="O228" s="58">
        <f t="shared" si="66"/>
        <v>12532.7027</v>
      </c>
    </row>
    <row r="229" ht="12.75" customHeight="1">
      <c r="A229" s="57">
        <v>17.0</v>
      </c>
      <c r="B229" s="57">
        <v>116230.0</v>
      </c>
      <c r="C229" s="57">
        <v>110580.0</v>
      </c>
      <c r="D229" s="57">
        <v>104125.0</v>
      </c>
      <c r="E229" s="57">
        <v>39955.0</v>
      </c>
      <c r="F229" s="57">
        <v>4.0</v>
      </c>
      <c r="G229" s="57">
        <v>133.0</v>
      </c>
      <c r="H229" s="57">
        <v>1.0</v>
      </c>
      <c r="J229" s="9">
        <f t="shared" si="63"/>
        <v>370890</v>
      </c>
      <c r="K229" s="9">
        <f t="shared" si="68"/>
        <v>1762020</v>
      </c>
      <c r="L229" s="9">
        <f t="shared" si="67"/>
        <v>50</v>
      </c>
      <c r="M229" s="9">
        <f t="shared" si="64"/>
        <v>1200</v>
      </c>
      <c r="N229" s="58">
        <f t="shared" si="65"/>
        <v>9.022556391</v>
      </c>
      <c r="O229" s="58">
        <f t="shared" si="66"/>
        <v>13248.27068</v>
      </c>
    </row>
    <row r="230" ht="12.75" customHeight="1">
      <c r="A230" s="57">
        <v>18.0</v>
      </c>
      <c r="B230" s="57">
        <v>146450.0</v>
      </c>
      <c r="C230" s="57">
        <v>139330.0</v>
      </c>
      <c r="D230" s="57">
        <v>131195.0</v>
      </c>
      <c r="E230" s="57">
        <v>50340.0</v>
      </c>
      <c r="F230" s="57">
        <v>4.0</v>
      </c>
      <c r="G230" s="57">
        <v>160.0</v>
      </c>
      <c r="H230" s="57">
        <v>1.0</v>
      </c>
      <c r="J230" s="9">
        <f t="shared" si="63"/>
        <v>467315</v>
      </c>
      <c r="K230" s="9">
        <f t="shared" si="68"/>
        <v>2229335</v>
      </c>
      <c r="L230" s="9">
        <f t="shared" si="67"/>
        <v>54</v>
      </c>
      <c r="M230" s="9">
        <f t="shared" si="64"/>
        <v>1296</v>
      </c>
      <c r="N230" s="58">
        <f t="shared" si="65"/>
        <v>8.1</v>
      </c>
      <c r="O230" s="58">
        <f t="shared" si="66"/>
        <v>13933.34375</v>
      </c>
    </row>
    <row r="231" ht="12.75" customHeight="1">
      <c r="A231" s="57">
        <v>19.0</v>
      </c>
      <c r="B231" s="57">
        <v>184530.0</v>
      </c>
      <c r="C231" s="57">
        <v>175560.0</v>
      </c>
      <c r="D231" s="57">
        <v>165305.0</v>
      </c>
      <c r="E231" s="57">
        <v>63430.0</v>
      </c>
      <c r="F231" s="57">
        <v>4.0</v>
      </c>
      <c r="G231" s="57">
        <v>192.0</v>
      </c>
      <c r="H231" s="57">
        <v>1.0</v>
      </c>
      <c r="J231" s="9">
        <f t="shared" si="63"/>
        <v>588825</v>
      </c>
      <c r="K231" s="9">
        <f t="shared" si="68"/>
        <v>2818160</v>
      </c>
      <c r="L231" s="9">
        <f t="shared" si="67"/>
        <v>58</v>
      </c>
      <c r="M231" s="9">
        <f t="shared" si="64"/>
        <v>1392</v>
      </c>
      <c r="N231" s="58">
        <f t="shared" si="65"/>
        <v>7.25</v>
      </c>
      <c r="O231" s="58">
        <f t="shared" si="66"/>
        <v>14677.91667</v>
      </c>
    </row>
    <row r="232" ht="12.75" customHeight="1">
      <c r="A232" s="57">
        <v>20.0</v>
      </c>
      <c r="B232" s="57">
        <v>232505.0</v>
      </c>
      <c r="C232" s="57">
        <v>221205.0</v>
      </c>
      <c r="D232" s="57">
        <v>208285.0</v>
      </c>
      <c r="E232" s="57">
        <v>79925.0</v>
      </c>
      <c r="F232" s="57">
        <v>4.0</v>
      </c>
      <c r="G232" s="57">
        <v>230.0</v>
      </c>
      <c r="H232" s="57">
        <v>1.0</v>
      </c>
      <c r="J232" s="9">
        <f t="shared" si="63"/>
        <v>741920</v>
      </c>
      <c r="K232" s="9">
        <f t="shared" si="68"/>
        <v>3560080</v>
      </c>
      <c r="L232" s="9">
        <f t="shared" si="67"/>
        <v>62</v>
      </c>
      <c r="M232" s="9">
        <f t="shared" si="64"/>
        <v>1488</v>
      </c>
      <c r="N232" s="58">
        <f t="shared" si="65"/>
        <v>6.469565217</v>
      </c>
      <c r="O232" s="58">
        <f t="shared" si="66"/>
        <v>15478.6087</v>
      </c>
    </row>
    <row r="233" ht="12.75" customHeight="1">
      <c r="A233" s="62"/>
      <c r="B233" s="62"/>
      <c r="C233" s="62"/>
      <c r="D233" s="62"/>
      <c r="E233" s="62"/>
      <c r="F233" s="62"/>
      <c r="G233" s="62"/>
      <c r="H233" s="62"/>
      <c r="J233" s="29"/>
      <c r="K233" s="29"/>
      <c r="L233" s="29"/>
      <c r="M233" s="29"/>
      <c r="N233" s="28"/>
      <c r="O233" s="29"/>
    </row>
    <row r="234" ht="12.75" customHeight="1">
      <c r="A234" s="53" t="s">
        <v>188</v>
      </c>
      <c r="B234" s="17"/>
      <c r="C234" s="17"/>
      <c r="D234" s="17"/>
      <c r="E234" s="17"/>
      <c r="F234" s="17"/>
      <c r="G234" s="17"/>
      <c r="H234" s="18"/>
      <c r="J234" s="29"/>
      <c r="K234" s="29"/>
      <c r="L234" s="29"/>
      <c r="M234" s="29"/>
      <c r="N234" s="28"/>
      <c r="O234" s="29"/>
    </row>
    <row r="235" ht="12.75" customHeight="1">
      <c r="A235" s="59" t="s">
        <v>169</v>
      </c>
      <c r="B235" s="59"/>
      <c r="C235" s="59"/>
      <c r="D235" s="59"/>
      <c r="E235" s="59"/>
      <c r="F235" s="59"/>
      <c r="G235" s="59" t="s">
        <v>170</v>
      </c>
      <c r="H235" s="9"/>
      <c r="J235" s="29"/>
      <c r="K235" s="29"/>
      <c r="L235" s="29"/>
      <c r="M235" s="29"/>
      <c r="N235" s="28"/>
      <c r="O235" s="29"/>
    </row>
    <row r="236" ht="12.75" customHeight="1">
      <c r="A236" s="7">
        <v>1.0</v>
      </c>
      <c r="B236" s="7">
        <v>66700.0</v>
      </c>
      <c r="C236" s="7">
        <v>69050.0</v>
      </c>
      <c r="D236" s="7">
        <v>72200.0</v>
      </c>
      <c r="E236" s="7">
        <v>13200.0</v>
      </c>
      <c r="F236" s="7">
        <v>1.0</v>
      </c>
      <c r="G236" s="7">
        <v>0.0</v>
      </c>
      <c r="H236" s="9"/>
      <c r="J236" s="29"/>
      <c r="K236" s="29"/>
      <c r="L236" s="29"/>
      <c r="M236" s="29"/>
      <c r="N236" s="28"/>
      <c r="O236" s="29"/>
    </row>
    <row r="237" ht="12.75" customHeight="1">
      <c r="A237" s="7">
        <v>2.0</v>
      </c>
      <c r="B237" s="7">
        <v>68535.0</v>
      </c>
      <c r="C237" s="7">
        <v>70950.0</v>
      </c>
      <c r="D237" s="7">
        <v>74185.0</v>
      </c>
      <c r="E237" s="7">
        <v>13565.0</v>
      </c>
      <c r="F237" s="7">
        <v>1.0</v>
      </c>
      <c r="G237" s="7">
        <v>0.0</v>
      </c>
      <c r="H237" s="9"/>
      <c r="J237" s="29"/>
      <c r="K237" s="29"/>
      <c r="L237" s="29"/>
      <c r="M237" s="29"/>
      <c r="N237" s="28"/>
      <c r="O237" s="29"/>
    </row>
    <row r="238" ht="12.75" customHeight="1">
      <c r="A238" s="7">
        <v>3.0</v>
      </c>
      <c r="B238" s="7">
        <v>70420.0</v>
      </c>
      <c r="C238" s="7">
        <v>72900.0</v>
      </c>
      <c r="D238" s="7">
        <v>76225.0</v>
      </c>
      <c r="E238" s="7">
        <v>13935.0</v>
      </c>
      <c r="F238" s="7">
        <v>1.0</v>
      </c>
      <c r="G238" s="7">
        <v>0.0</v>
      </c>
      <c r="H238" s="9"/>
      <c r="J238" s="29"/>
      <c r="K238" s="29"/>
      <c r="L238" s="29"/>
      <c r="M238" s="29"/>
      <c r="N238" s="28"/>
      <c r="O238" s="29"/>
    </row>
    <row r="239" ht="12.75" customHeight="1">
      <c r="A239" s="7">
        <v>4.0</v>
      </c>
      <c r="B239" s="7">
        <v>72355.0</v>
      </c>
      <c r="C239" s="7">
        <v>74905.0</v>
      </c>
      <c r="D239" s="7">
        <v>78320.0</v>
      </c>
      <c r="E239" s="7">
        <v>14320.0</v>
      </c>
      <c r="F239" s="7">
        <v>1.0</v>
      </c>
      <c r="G239" s="7">
        <v>0.0</v>
      </c>
      <c r="H239" s="9"/>
      <c r="J239" s="29"/>
      <c r="K239" s="29"/>
      <c r="L239" s="29"/>
      <c r="M239" s="29"/>
      <c r="N239" s="28"/>
      <c r="O239" s="29"/>
    </row>
    <row r="240" ht="12.75" customHeight="1">
      <c r="A240" s="7">
        <v>5.0</v>
      </c>
      <c r="B240" s="7">
        <v>74345.0</v>
      </c>
      <c r="C240" s="7">
        <v>76965.0</v>
      </c>
      <c r="D240" s="7">
        <v>80475.0</v>
      </c>
      <c r="E240" s="7">
        <v>14715.0</v>
      </c>
      <c r="F240" s="7">
        <v>1.0</v>
      </c>
      <c r="G240" s="7">
        <v>0.0</v>
      </c>
      <c r="H240" s="9"/>
      <c r="J240" s="29"/>
      <c r="K240" s="29"/>
      <c r="L240" s="29"/>
      <c r="M240" s="29"/>
      <c r="N240" s="28"/>
      <c r="O240" s="29"/>
    </row>
    <row r="241" ht="12.75" customHeight="1">
      <c r="A241" s="7">
        <v>6.0</v>
      </c>
      <c r="B241" s="7">
        <v>76390.0</v>
      </c>
      <c r="C241" s="7">
        <v>79080.0</v>
      </c>
      <c r="D241" s="7">
        <v>82690.0</v>
      </c>
      <c r="E241" s="7">
        <v>15120.0</v>
      </c>
      <c r="F241" s="7">
        <v>1.0</v>
      </c>
      <c r="G241" s="7">
        <v>0.0</v>
      </c>
      <c r="H241" s="9"/>
      <c r="J241" s="29"/>
      <c r="K241" s="29"/>
      <c r="L241" s="29"/>
      <c r="M241" s="29"/>
      <c r="N241" s="28"/>
      <c r="O241" s="29"/>
    </row>
    <row r="242" ht="12.75" customHeight="1">
      <c r="A242" s="7">
        <v>7.0</v>
      </c>
      <c r="B242" s="7">
        <v>78490.0</v>
      </c>
      <c r="C242" s="7">
        <v>81255.0</v>
      </c>
      <c r="D242" s="7">
        <v>84965.0</v>
      </c>
      <c r="E242" s="7">
        <v>15535.0</v>
      </c>
      <c r="F242" s="7">
        <v>1.0</v>
      </c>
      <c r="G242" s="7">
        <v>0.0</v>
      </c>
      <c r="H242" s="9"/>
      <c r="J242" s="29"/>
      <c r="K242" s="29"/>
      <c r="L242" s="29"/>
      <c r="M242" s="29"/>
      <c r="N242" s="28"/>
      <c r="O242" s="29"/>
    </row>
    <row r="243" ht="12.75" customHeight="1">
      <c r="A243" s="7">
        <v>8.0</v>
      </c>
      <c r="B243" s="7">
        <v>80650.0</v>
      </c>
      <c r="C243" s="7">
        <v>83490.0</v>
      </c>
      <c r="D243" s="7">
        <v>87300.0</v>
      </c>
      <c r="E243" s="7">
        <v>15960.0</v>
      </c>
      <c r="F243" s="7">
        <v>1.0</v>
      </c>
      <c r="G243" s="7">
        <v>0.0</v>
      </c>
      <c r="H243" s="9"/>
      <c r="J243" s="29"/>
      <c r="K243" s="29"/>
      <c r="L243" s="29"/>
      <c r="M243" s="29"/>
      <c r="N243" s="29"/>
      <c r="O243" s="29"/>
    </row>
    <row r="244" ht="12.75" customHeight="1">
      <c r="A244" s="7">
        <v>9.0</v>
      </c>
      <c r="B244" s="7">
        <v>82865.0</v>
      </c>
      <c r="C244" s="7">
        <v>85785.0</v>
      </c>
      <c r="D244" s="7">
        <v>89700.0</v>
      </c>
      <c r="E244" s="7">
        <v>16400.0</v>
      </c>
      <c r="F244" s="7">
        <v>1.0</v>
      </c>
      <c r="G244" s="7">
        <v>0.0</v>
      </c>
      <c r="H244" s="9"/>
      <c r="J244" s="29"/>
      <c r="K244" s="29"/>
      <c r="L244" s="29"/>
      <c r="M244" s="29"/>
      <c r="N244" s="29"/>
      <c r="O244" s="29"/>
    </row>
    <row r="245" ht="12.75" customHeight="1">
      <c r="A245" s="7">
        <v>10.0</v>
      </c>
      <c r="B245" s="7">
        <v>85145.0</v>
      </c>
      <c r="C245" s="7">
        <v>88145.0</v>
      </c>
      <c r="D245" s="7">
        <v>92165.0</v>
      </c>
      <c r="E245" s="7">
        <v>16850.0</v>
      </c>
      <c r="F245" s="7">
        <v>1.0</v>
      </c>
      <c r="G245" s="7">
        <v>0.0</v>
      </c>
      <c r="H245" s="9"/>
      <c r="J245" s="29"/>
      <c r="K245" s="29"/>
      <c r="L245" s="29"/>
      <c r="M245" s="29"/>
      <c r="N245" s="29"/>
      <c r="O245" s="29"/>
    </row>
    <row r="246" ht="12.75" customHeight="1">
      <c r="A246" s="7">
        <v>11.0</v>
      </c>
      <c r="B246" s="7">
        <v>87485.0</v>
      </c>
      <c r="C246" s="7">
        <v>90570.0</v>
      </c>
      <c r="D246" s="7">
        <v>94700.0</v>
      </c>
      <c r="E246" s="7">
        <v>17315.0</v>
      </c>
      <c r="F246" s="7">
        <v>2.0</v>
      </c>
      <c r="G246" s="7">
        <v>0.0</v>
      </c>
      <c r="H246" s="9"/>
    </row>
    <row r="247" ht="12.75" customHeight="1">
      <c r="A247" s="7">
        <v>12.0</v>
      </c>
      <c r="B247" s="7">
        <v>89895.0</v>
      </c>
      <c r="C247" s="7">
        <v>93060.0</v>
      </c>
      <c r="D247" s="7">
        <v>97305.0</v>
      </c>
      <c r="E247" s="7">
        <v>17790.0</v>
      </c>
      <c r="F247" s="7">
        <v>2.0</v>
      </c>
      <c r="G247" s="7">
        <v>0.0</v>
      </c>
      <c r="H247" s="9"/>
    </row>
    <row r="248" ht="12.75" customHeight="1">
      <c r="A248" s="7">
        <v>13.0</v>
      </c>
      <c r="B248" s="7">
        <v>92365.0</v>
      </c>
      <c r="C248" s="7">
        <v>95620.0</v>
      </c>
      <c r="D248" s="7">
        <v>99980.0</v>
      </c>
      <c r="E248" s="7">
        <v>18280.0</v>
      </c>
      <c r="F248" s="7">
        <v>2.0</v>
      </c>
      <c r="G248" s="7">
        <v>0.0</v>
      </c>
      <c r="H248" s="9"/>
    </row>
    <row r="249" ht="12.75" customHeight="1">
      <c r="A249" s="7">
        <v>14.0</v>
      </c>
      <c r="B249" s="7">
        <v>94905.0</v>
      </c>
      <c r="C249" s="7">
        <v>98250.0</v>
      </c>
      <c r="D249" s="7">
        <v>102730.0</v>
      </c>
      <c r="E249" s="7">
        <v>18780.0</v>
      </c>
      <c r="F249" s="7">
        <v>2.0</v>
      </c>
      <c r="G249" s="7">
        <v>0.0</v>
      </c>
      <c r="H249" s="9"/>
    </row>
    <row r="250" ht="12.75" customHeight="1">
      <c r="A250" s="7">
        <v>15.0</v>
      </c>
      <c r="B250" s="7">
        <v>97515.0</v>
      </c>
      <c r="C250" s="7">
        <v>100950.0</v>
      </c>
      <c r="D250" s="7">
        <v>105555.0</v>
      </c>
      <c r="E250" s="7">
        <v>19300.0</v>
      </c>
      <c r="F250" s="7">
        <v>2.0</v>
      </c>
      <c r="G250" s="7">
        <v>0.0</v>
      </c>
      <c r="H250" s="9"/>
    </row>
    <row r="251" ht="12.75" customHeight="1">
      <c r="A251" s="7">
        <v>16.0</v>
      </c>
      <c r="B251" s="7">
        <v>100195.0</v>
      </c>
      <c r="C251" s="7">
        <v>103725.0</v>
      </c>
      <c r="D251" s="7">
        <v>108460.0</v>
      </c>
      <c r="E251" s="7">
        <v>19830.0</v>
      </c>
      <c r="F251" s="7">
        <v>2.0</v>
      </c>
      <c r="G251" s="7">
        <v>0.0</v>
      </c>
      <c r="H251" s="9"/>
    </row>
    <row r="252" ht="12.75" customHeight="1">
      <c r="A252" s="7">
        <v>17.0</v>
      </c>
      <c r="B252" s="7">
        <v>102950.0</v>
      </c>
      <c r="C252" s="7">
        <v>106580.0</v>
      </c>
      <c r="D252" s="7">
        <v>111440.0</v>
      </c>
      <c r="E252" s="7">
        <v>20375.0</v>
      </c>
      <c r="F252" s="7">
        <v>2.0</v>
      </c>
      <c r="G252" s="7">
        <v>0.0</v>
      </c>
      <c r="H252" s="9"/>
    </row>
    <row r="253" ht="12.75" customHeight="1">
      <c r="A253" s="7">
        <v>18.0</v>
      </c>
      <c r="B253" s="7">
        <v>105785.0</v>
      </c>
      <c r="C253" s="7">
        <v>109510.0</v>
      </c>
      <c r="D253" s="7">
        <v>114505.0</v>
      </c>
      <c r="E253" s="7">
        <v>20935.0</v>
      </c>
      <c r="F253" s="7">
        <v>2.0</v>
      </c>
      <c r="G253" s="7">
        <v>0.0</v>
      </c>
      <c r="H253" s="9"/>
    </row>
    <row r="254" ht="12.75" customHeight="1">
      <c r="A254" s="7">
        <v>19.0</v>
      </c>
      <c r="B254" s="7">
        <v>108690.0</v>
      </c>
      <c r="C254" s="7">
        <v>112520.0</v>
      </c>
      <c r="D254" s="7">
        <v>117655.0</v>
      </c>
      <c r="E254" s="7">
        <v>21510.0</v>
      </c>
      <c r="F254" s="7">
        <v>2.0</v>
      </c>
      <c r="G254" s="7">
        <v>0.0</v>
      </c>
      <c r="H254" s="9"/>
    </row>
    <row r="255" ht="12.75" customHeight="1">
      <c r="A255" s="7">
        <v>20.0</v>
      </c>
      <c r="B255" s="7">
        <v>111680.0</v>
      </c>
      <c r="C255" s="7">
        <v>115615.0</v>
      </c>
      <c r="D255" s="7">
        <v>120890.0</v>
      </c>
      <c r="E255" s="7">
        <v>22100.0</v>
      </c>
      <c r="F255" s="7">
        <v>2.0</v>
      </c>
      <c r="G255" s="7">
        <v>0.0</v>
      </c>
      <c r="H255" s="9"/>
    </row>
    <row r="256" ht="12.75" customHeight="1">
      <c r="A256" s="7">
        <v>21.0</v>
      </c>
      <c r="B256" s="7">
        <v>114755.0</v>
      </c>
      <c r="C256" s="7">
        <v>118795.0</v>
      </c>
      <c r="D256" s="7">
        <v>124215.0</v>
      </c>
      <c r="E256" s="7">
        <v>22710.0</v>
      </c>
      <c r="F256" s="7">
        <v>3.0</v>
      </c>
      <c r="G256" s="7">
        <v>0.0</v>
      </c>
      <c r="H256" s="9"/>
    </row>
    <row r="257" ht="12.75" customHeight="1">
      <c r="A257" s="7">
        <v>22.0</v>
      </c>
      <c r="B257" s="7">
        <v>117910.0</v>
      </c>
      <c r="C257" s="7">
        <v>122060.0</v>
      </c>
      <c r="D257" s="7">
        <v>127630.0</v>
      </c>
      <c r="E257" s="7">
        <v>23335.0</v>
      </c>
      <c r="F257" s="7">
        <v>3.0</v>
      </c>
      <c r="G257" s="7">
        <v>0.0</v>
      </c>
      <c r="H257" s="9"/>
    </row>
    <row r="258" ht="12.75" customHeight="1">
      <c r="A258" s="7">
        <v>23.0</v>
      </c>
      <c r="B258" s="7">
        <v>121150.0</v>
      </c>
      <c r="C258" s="7">
        <v>125420.0</v>
      </c>
      <c r="D258" s="7">
        <v>131140.0</v>
      </c>
      <c r="E258" s="7">
        <v>23975.0</v>
      </c>
      <c r="F258" s="7">
        <v>3.0</v>
      </c>
      <c r="G258" s="7">
        <v>0.0</v>
      </c>
      <c r="H258" s="9"/>
    </row>
    <row r="259" ht="12.75" customHeight="1">
      <c r="A259" s="7">
        <v>24.0</v>
      </c>
      <c r="B259" s="7">
        <v>124480.0</v>
      </c>
      <c r="C259" s="7">
        <v>128870.0</v>
      </c>
      <c r="D259" s="7">
        <v>134745.0</v>
      </c>
      <c r="E259" s="7">
        <v>24635.0</v>
      </c>
      <c r="F259" s="7">
        <v>3.0</v>
      </c>
      <c r="G259" s="7">
        <v>0.0</v>
      </c>
      <c r="H259" s="9"/>
    </row>
    <row r="260" ht="12.75" customHeight="1">
      <c r="A260" s="7">
        <v>25.0</v>
      </c>
      <c r="B260" s="7">
        <v>127905.0</v>
      </c>
      <c r="C260" s="7">
        <v>132410.0</v>
      </c>
      <c r="D260" s="7">
        <v>138455.0</v>
      </c>
      <c r="E260" s="7">
        <v>25315.0</v>
      </c>
      <c r="F260" s="7">
        <v>3.0</v>
      </c>
      <c r="G260" s="7">
        <v>0.0</v>
      </c>
      <c r="H260" s="9"/>
    </row>
    <row r="261" ht="12.75" customHeight="1">
      <c r="A261" s="7">
        <v>26.0</v>
      </c>
      <c r="B261" s="7">
        <v>131425.0</v>
      </c>
      <c r="C261" s="7">
        <v>136055.0</v>
      </c>
      <c r="D261" s="7">
        <v>142260.0</v>
      </c>
      <c r="E261" s="7">
        <v>26010.0</v>
      </c>
      <c r="F261" s="7">
        <v>3.0</v>
      </c>
      <c r="G261" s="7">
        <v>0.0</v>
      </c>
      <c r="H261" s="9"/>
    </row>
    <row r="262" ht="12.75" customHeight="1">
      <c r="A262" s="7">
        <v>27.0</v>
      </c>
      <c r="B262" s="7">
        <v>135035.0</v>
      </c>
      <c r="C262" s="7">
        <v>139795.0</v>
      </c>
      <c r="D262" s="7">
        <v>146170.0</v>
      </c>
      <c r="E262" s="7">
        <v>26725.0</v>
      </c>
      <c r="F262" s="7">
        <v>3.0</v>
      </c>
      <c r="G262" s="7">
        <v>0.0</v>
      </c>
      <c r="H262" s="9"/>
    </row>
    <row r="263" ht="12.75" customHeight="1">
      <c r="A263" s="7">
        <v>28.0</v>
      </c>
      <c r="B263" s="7">
        <v>138750.0</v>
      </c>
      <c r="C263" s="7">
        <v>143640.0</v>
      </c>
      <c r="D263" s="7">
        <v>150190.0</v>
      </c>
      <c r="E263" s="7">
        <v>27460.0</v>
      </c>
      <c r="F263" s="7">
        <v>3.0</v>
      </c>
      <c r="G263" s="7">
        <v>0.0</v>
      </c>
      <c r="H263" s="9"/>
    </row>
    <row r="264" ht="12.75" customHeight="1">
      <c r="A264" s="7">
        <v>29.0</v>
      </c>
      <c r="B264" s="7">
        <v>142565.0</v>
      </c>
      <c r="C264" s="7">
        <v>147590.0</v>
      </c>
      <c r="D264" s="7">
        <v>154320.0</v>
      </c>
      <c r="E264" s="7">
        <v>28215.0</v>
      </c>
      <c r="F264" s="7">
        <v>3.0</v>
      </c>
      <c r="G264" s="7">
        <v>0.0</v>
      </c>
      <c r="H264" s="9"/>
    </row>
    <row r="265" ht="12.75" customHeight="1">
      <c r="A265" s="7">
        <v>30.0</v>
      </c>
      <c r="B265" s="7">
        <v>146485.0</v>
      </c>
      <c r="C265" s="7">
        <v>151650.0</v>
      </c>
      <c r="D265" s="7">
        <v>158565.0</v>
      </c>
      <c r="E265" s="7">
        <v>28990.0</v>
      </c>
      <c r="F265" s="7">
        <v>3.0</v>
      </c>
      <c r="G265" s="7">
        <v>0.0</v>
      </c>
      <c r="H265" s="9"/>
    </row>
    <row r="266" ht="12.75" customHeight="1">
      <c r="A266" s="7">
        <v>31.0</v>
      </c>
      <c r="B266" s="7">
        <v>150515.0</v>
      </c>
      <c r="C266" s="7">
        <v>155820.0</v>
      </c>
      <c r="D266" s="7">
        <v>162925.0</v>
      </c>
      <c r="E266" s="7">
        <v>29785.0</v>
      </c>
      <c r="F266" s="7">
        <v>4.0</v>
      </c>
      <c r="G266" s="7">
        <v>0.0</v>
      </c>
      <c r="H266" s="9"/>
    </row>
    <row r="267" ht="12.75" customHeight="1">
      <c r="A267" s="7">
        <v>32.0</v>
      </c>
      <c r="B267" s="7">
        <v>154655.0</v>
      </c>
      <c r="C267" s="7">
        <v>160105.0</v>
      </c>
      <c r="D267" s="7">
        <v>167405.0</v>
      </c>
      <c r="E267" s="7">
        <v>30605.0</v>
      </c>
      <c r="F267" s="7">
        <v>4.0</v>
      </c>
      <c r="G267" s="7">
        <v>0.0</v>
      </c>
      <c r="H267" s="9"/>
    </row>
    <row r="268" ht="12.75" customHeight="1">
      <c r="A268" s="7">
        <v>33.0</v>
      </c>
      <c r="B268" s="7">
        <v>158910.0</v>
      </c>
      <c r="C268" s="7">
        <v>164505.0</v>
      </c>
      <c r="D268" s="7">
        <v>172010.0</v>
      </c>
      <c r="E268" s="7">
        <v>31450.0</v>
      </c>
      <c r="F268" s="7">
        <v>4.0</v>
      </c>
      <c r="G268" s="7">
        <v>0.0</v>
      </c>
      <c r="H268" s="9"/>
    </row>
    <row r="269" ht="12.75" customHeight="1">
      <c r="A269" s="7">
        <v>34.0</v>
      </c>
      <c r="B269" s="7">
        <v>163275.0</v>
      </c>
      <c r="C269" s="7">
        <v>169030.0</v>
      </c>
      <c r="D269" s="7">
        <v>176740.0</v>
      </c>
      <c r="E269" s="7">
        <v>32315.0</v>
      </c>
      <c r="F269" s="7">
        <v>4.0</v>
      </c>
      <c r="G269" s="7">
        <v>0.0</v>
      </c>
      <c r="H269" s="9"/>
    </row>
    <row r="270" ht="12.75" customHeight="1">
      <c r="A270" s="7">
        <v>35.0</v>
      </c>
      <c r="B270" s="7">
        <v>167770.0</v>
      </c>
      <c r="C270" s="7">
        <v>173680.0</v>
      </c>
      <c r="D270" s="7">
        <v>181600.0</v>
      </c>
      <c r="E270" s="7">
        <v>33200.0</v>
      </c>
      <c r="F270" s="7">
        <v>4.0</v>
      </c>
      <c r="G270" s="7">
        <v>0.0</v>
      </c>
      <c r="H270" s="9"/>
    </row>
    <row r="271" ht="12.75" customHeight="1">
      <c r="A271" s="7">
        <v>36.0</v>
      </c>
      <c r="B271" s="7">
        <v>172380.0</v>
      </c>
      <c r="C271" s="7">
        <v>178455.0</v>
      </c>
      <c r="D271" s="7">
        <v>186595.0</v>
      </c>
      <c r="E271" s="7">
        <v>34115.0</v>
      </c>
      <c r="F271" s="7">
        <v>4.0</v>
      </c>
      <c r="G271" s="7">
        <v>0.0</v>
      </c>
      <c r="H271" s="9"/>
    </row>
    <row r="272" ht="12.75" customHeight="1">
      <c r="A272" s="7">
        <v>37.0</v>
      </c>
      <c r="B272" s="7">
        <v>177120.0</v>
      </c>
      <c r="C272" s="7">
        <v>183360.0</v>
      </c>
      <c r="D272" s="7">
        <v>191725.0</v>
      </c>
      <c r="E272" s="7">
        <v>35055.0</v>
      </c>
      <c r="F272" s="7">
        <v>4.0</v>
      </c>
      <c r="G272" s="7">
        <v>0.0</v>
      </c>
      <c r="H272" s="9"/>
    </row>
    <row r="273" ht="12.75" customHeight="1">
      <c r="A273" s="7">
        <v>38.0</v>
      </c>
      <c r="B273" s="7">
        <v>181995.0</v>
      </c>
      <c r="C273" s="7">
        <v>188405.0</v>
      </c>
      <c r="D273" s="7">
        <v>197000.0</v>
      </c>
      <c r="E273" s="7">
        <v>36015.0</v>
      </c>
      <c r="F273" s="7">
        <v>4.0</v>
      </c>
      <c r="G273" s="7">
        <v>0.0</v>
      </c>
      <c r="H273" s="9"/>
    </row>
    <row r="274" ht="12.75" customHeight="1">
      <c r="A274" s="7">
        <v>39.0</v>
      </c>
      <c r="B274" s="7">
        <v>186995.0</v>
      </c>
      <c r="C274" s="7">
        <v>193585.0</v>
      </c>
      <c r="D274" s="7">
        <v>202415.0</v>
      </c>
      <c r="E274" s="7">
        <v>37005.0</v>
      </c>
      <c r="F274" s="7">
        <v>4.0</v>
      </c>
      <c r="G274" s="7">
        <v>0.0</v>
      </c>
      <c r="H274" s="9"/>
    </row>
    <row r="275" ht="12.75" customHeight="1">
      <c r="A275" s="7">
        <v>40.0</v>
      </c>
      <c r="B275" s="7">
        <v>192140.0</v>
      </c>
      <c r="C275" s="7">
        <v>198910.0</v>
      </c>
      <c r="D275" s="7">
        <v>207985.0</v>
      </c>
      <c r="E275" s="7">
        <v>38025.0</v>
      </c>
      <c r="F275" s="7">
        <v>4.0</v>
      </c>
      <c r="G275" s="7">
        <v>0.0</v>
      </c>
      <c r="H275" s="9"/>
    </row>
    <row r="276" ht="12.75" customHeight="1">
      <c r="A276" s="7">
        <v>41.0</v>
      </c>
      <c r="B276" s="7">
        <v>197425.0</v>
      </c>
      <c r="C276" s="7">
        <v>204380.0</v>
      </c>
      <c r="D276" s="7">
        <v>213705.0</v>
      </c>
      <c r="E276" s="7">
        <v>39070.0</v>
      </c>
      <c r="F276" s="7">
        <v>5.0</v>
      </c>
      <c r="G276" s="7">
        <v>0.0</v>
      </c>
      <c r="H276" s="9"/>
    </row>
    <row r="277" ht="12.75" customHeight="1">
      <c r="A277" s="7">
        <v>42.0</v>
      </c>
      <c r="B277" s="7">
        <v>202855.0</v>
      </c>
      <c r="C277" s="7">
        <v>210000.0</v>
      </c>
      <c r="D277" s="7">
        <v>219580.0</v>
      </c>
      <c r="E277" s="7">
        <v>40145.0</v>
      </c>
      <c r="F277" s="7">
        <v>5.0</v>
      </c>
      <c r="G277" s="7">
        <v>0.0</v>
      </c>
      <c r="H277" s="9"/>
    </row>
    <row r="278" ht="12.75" customHeight="1">
      <c r="A278" s="7">
        <v>43.0</v>
      </c>
      <c r="B278" s="7">
        <v>208430.0</v>
      </c>
      <c r="C278" s="7">
        <v>215775.0</v>
      </c>
      <c r="D278" s="7">
        <v>225620.0</v>
      </c>
      <c r="E278" s="7">
        <v>41250.0</v>
      </c>
      <c r="F278" s="7">
        <v>5.0</v>
      </c>
      <c r="G278" s="7">
        <v>0.0</v>
      </c>
      <c r="H278" s="9"/>
    </row>
    <row r="279" ht="12.75" customHeight="1">
      <c r="A279" s="7">
        <v>44.0</v>
      </c>
      <c r="B279" s="7">
        <v>214165.0</v>
      </c>
      <c r="C279" s="7">
        <v>221710.0</v>
      </c>
      <c r="D279" s="7">
        <v>231825.0</v>
      </c>
      <c r="E279" s="7">
        <v>42385.0</v>
      </c>
      <c r="F279" s="7">
        <v>5.0</v>
      </c>
      <c r="G279" s="7">
        <v>0.0</v>
      </c>
      <c r="H279" s="9"/>
    </row>
    <row r="280" ht="12.75" customHeight="1">
      <c r="A280" s="7">
        <v>45.0</v>
      </c>
      <c r="B280" s="7">
        <v>220055.0</v>
      </c>
      <c r="C280" s="7">
        <v>227805.0</v>
      </c>
      <c r="D280" s="7">
        <v>238200.0</v>
      </c>
      <c r="E280" s="7">
        <v>43550.0</v>
      </c>
      <c r="F280" s="7">
        <v>5.0</v>
      </c>
      <c r="G280" s="7">
        <v>0.0</v>
      </c>
      <c r="H280" s="9"/>
    </row>
    <row r="281" ht="12.75" customHeight="1">
      <c r="A281" s="7">
        <v>46.0</v>
      </c>
      <c r="B281" s="7">
        <v>226105.0</v>
      </c>
      <c r="C281" s="7">
        <v>234070.0</v>
      </c>
      <c r="D281" s="7">
        <v>244750.0</v>
      </c>
      <c r="E281" s="7">
        <v>44745.0</v>
      </c>
      <c r="F281" s="7">
        <v>5.0</v>
      </c>
      <c r="G281" s="7">
        <v>0.0</v>
      </c>
      <c r="H281" s="9"/>
    </row>
    <row r="282" ht="12.75" customHeight="1">
      <c r="A282" s="7">
        <v>47.0</v>
      </c>
      <c r="B282" s="7">
        <v>232320.0</v>
      </c>
      <c r="C282" s="7">
        <v>240505.0</v>
      </c>
      <c r="D282" s="7">
        <v>251480.0</v>
      </c>
      <c r="E282" s="7">
        <v>45975.0</v>
      </c>
      <c r="F282" s="7">
        <v>5.0</v>
      </c>
      <c r="G282" s="7">
        <v>0.0</v>
      </c>
      <c r="H282" s="9"/>
    </row>
    <row r="283" ht="12.75" customHeight="1">
      <c r="A283" s="7">
        <v>48.0</v>
      </c>
      <c r="B283" s="7">
        <v>238710.0</v>
      </c>
      <c r="C283" s="7">
        <v>247120.0</v>
      </c>
      <c r="D283" s="7">
        <v>258395.0</v>
      </c>
      <c r="E283" s="7">
        <v>47240.0</v>
      </c>
      <c r="F283" s="7">
        <v>5.0</v>
      </c>
      <c r="G283" s="7">
        <v>0.0</v>
      </c>
      <c r="H283" s="9"/>
    </row>
    <row r="284" ht="12.75" customHeight="1">
      <c r="A284" s="7">
        <v>49.0</v>
      </c>
      <c r="B284" s="7">
        <v>245275.0</v>
      </c>
      <c r="C284" s="7">
        <v>253915.0</v>
      </c>
      <c r="D284" s="7">
        <v>265500.0</v>
      </c>
      <c r="E284" s="7">
        <v>48540.0</v>
      </c>
      <c r="F284" s="7">
        <v>5.0</v>
      </c>
      <c r="G284" s="7">
        <v>0.0</v>
      </c>
      <c r="H284" s="9"/>
    </row>
    <row r="285" ht="12.75" customHeight="1">
      <c r="A285" s="7">
        <v>50.0</v>
      </c>
      <c r="B285" s="7">
        <v>252020.0</v>
      </c>
      <c r="C285" s="7">
        <v>260900.0</v>
      </c>
      <c r="D285" s="7">
        <v>272800.0</v>
      </c>
      <c r="E285" s="7">
        <v>49875.0</v>
      </c>
      <c r="F285" s="7">
        <v>5.0</v>
      </c>
      <c r="G285" s="7">
        <v>0.0</v>
      </c>
      <c r="H285" s="9"/>
    </row>
    <row r="286" ht="12.75" customHeight="1">
      <c r="A286" s="7">
        <v>51.0</v>
      </c>
      <c r="B286" s="7">
        <v>258950.0</v>
      </c>
      <c r="C286" s="7">
        <v>268075.0</v>
      </c>
      <c r="D286" s="7">
        <v>280305.0</v>
      </c>
      <c r="E286" s="7">
        <v>51245.0</v>
      </c>
      <c r="F286" s="7">
        <v>6.0</v>
      </c>
      <c r="G286" s="7">
        <v>0.0</v>
      </c>
      <c r="H286" s="9"/>
    </row>
    <row r="287" ht="12.75" customHeight="1">
      <c r="A287" s="7">
        <v>52.0</v>
      </c>
      <c r="B287" s="7">
        <v>266070.0</v>
      </c>
      <c r="C287" s="7">
        <v>275445.0</v>
      </c>
      <c r="D287" s="7">
        <v>288010.0</v>
      </c>
      <c r="E287" s="7">
        <v>52655.0</v>
      </c>
      <c r="F287" s="7">
        <v>6.0</v>
      </c>
      <c r="G287" s="7">
        <v>0.0</v>
      </c>
      <c r="H287" s="9"/>
    </row>
    <row r="288" ht="12.75" customHeight="1">
      <c r="A288" s="7">
        <v>53.0</v>
      </c>
      <c r="B288" s="7">
        <v>273390.0</v>
      </c>
      <c r="C288" s="7">
        <v>283020.0</v>
      </c>
      <c r="D288" s="7">
        <v>295930.0</v>
      </c>
      <c r="E288" s="7">
        <v>54105.0</v>
      </c>
      <c r="F288" s="7">
        <v>6.0</v>
      </c>
      <c r="G288" s="7">
        <v>0.0</v>
      </c>
      <c r="H288" s="9"/>
    </row>
    <row r="289" ht="12.75" customHeight="1">
      <c r="A289" s="7">
        <v>54.0</v>
      </c>
      <c r="B289" s="7">
        <v>280905.0</v>
      </c>
      <c r="C289" s="7">
        <v>290805.0</v>
      </c>
      <c r="D289" s="7">
        <v>304070.0</v>
      </c>
      <c r="E289" s="7">
        <v>55590.0</v>
      </c>
      <c r="F289" s="7">
        <v>6.0</v>
      </c>
      <c r="G289" s="7">
        <v>0.0</v>
      </c>
      <c r="H289" s="9"/>
    </row>
    <row r="290" ht="12.75" customHeight="1">
      <c r="A290" s="7">
        <v>55.0</v>
      </c>
      <c r="B290" s="7">
        <v>288630.0</v>
      </c>
      <c r="C290" s="7">
        <v>298800.0</v>
      </c>
      <c r="D290" s="7">
        <v>312430.0</v>
      </c>
      <c r="E290" s="7">
        <v>57120.0</v>
      </c>
      <c r="F290" s="7">
        <v>6.0</v>
      </c>
      <c r="G290" s="7">
        <v>0.0</v>
      </c>
      <c r="H290" s="9"/>
    </row>
    <row r="291" ht="12.75" customHeight="1">
      <c r="A291" s="7">
        <v>56.0</v>
      </c>
      <c r="B291" s="7">
        <v>296570.0</v>
      </c>
      <c r="C291" s="7">
        <v>307020.0</v>
      </c>
      <c r="D291" s="7">
        <v>321025.0</v>
      </c>
      <c r="E291" s="7">
        <v>58690.0</v>
      </c>
      <c r="F291" s="7">
        <v>6.0</v>
      </c>
      <c r="G291" s="7">
        <v>0.0</v>
      </c>
      <c r="H291" s="9"/>
    </row>
    <row r="292" ht="12.75" customHeight="1">
      <c r="A292" s="7">
        <v>57.0</v>
      </c>
      <c r="B292" s="7">
        <v>304725.0</v>
      </c>
      <c r="C292" s="7">
        <v>315460.0</v>
      </c>
      <c r="D292" s="7">
        <v>329850.0</v>
      </c>
      <c r="E292" s="7">
        <v>60305.0</v>
      </c>
      <c r="F292" s="7">
        <v>6.0</v>
      </c>
      <c r="G292" s="7">
        <v>0.0</v>
      </c>
      <c r="H292" s="9"/>
    </row>
    <row r="293" ht="12.75" customHeight="1">
      <c r="A293" s="7">
        <v>58.0</v>
      </c>
      <c r="B293" s="7">
        <v>313105.0</v>
      </c>
      <c r="C293" s="7">
        <v>324135.0</v>
      </c>
      <c r="D293" s="7">
        <v>338925.0</v>
      </c>
      <c r="E293" s="7">
        <v>61965.0</v>
      </c>
      <c r="F293" s="7">
        <v>6.0</v>
      </c>
      <c r="G293" s="7">
        <v>0.0</v>
      </c>
      <c r="H293" s="9"/>
    </row>
    <row r="294" ht="12.75" customHeight="1">
      <c r="A294" s="7">
        <v>59.0</v>
      </c>
      <c r="B294" s="7">
        <v>321715.0</v>
      </c>
      <c r="C294" s="7">
        <v>333050.0</v>
      </c>
      <c r="D294" s="7">
        <v>348245.0</v>
      </c>
      <c r="E294" s="7">
        <v>63670.0</v>
      </c>
      <c r="F294" s="7">
        <v>6.0</v>
      </c>
      <c r="G294" s="7">
        <v>0.0</v>
      </c>
      <c r="H294" s="9"/>
    </row>
    <row r="295" ht="12.75" customHeight="1">
      <c r="A295" s="7">
        <v>60.0</v>
      </c>
      <c r="B295" s="7">
        <v>330565.0</v>
      </c>
      <c r="C295" s="7">
        <v>342210.0</v>
      </c>
      <c r="D295" s="7">
        <v>357820.0</v>
      </c>
      <c r="E295" s="7">
        <v>65420.0</v>
      </c>
      <c r="F295" s="7">
        <v>6.0</v>
      </c>
      <c r="G295" s="7">
        <v>0.0</v>
      </c>
      <c r="H295" s="9"/>
    </row>
    <row r="296" ht="12.75" customHeight="1">
      <c r="A296" s="7">
        <v>61.0</v>
      </c>
      <c r="B296" s="7">
        <v>339655.0</v>
      </c>
      <c r="C296" s="7">
        <v>351620.0</v>
      </c>
      <c r="D296" s="7">
        <v>367660.0</v>
      </c>
      <c r="E296" s="7">
        <v>67220.0</v>
      </c>
      <c r="F296" s="7">
        <v>7.0</v>
      </c>
      <c r="G296" s="7">
        <v>0.0</v>
      </c>
      <c r="H296" s="9"/>
    </row>
    <row r="297" ht="12.75" customHeight="1">
      <c r="A297" s="7">
        <v>62.0</v>
      </c>
      <c r="B297" s="7">
        <v>348995.0</v>
      </c>
      <c r="C297" s="7">
        <v>361290.0</v>
      </c>
      <c r="D297" s="7">
        <v>377770.0</v>
      </c>
      <c r="E297" s="7">
        <v>69065.0</v>
      </c>
      <c r="F297" s="7">
        <v>7.0</v>
      </c>
      <c r="G297" s="7">
        <v>0.0</v>
      </c>
      <c r="H297" s="9"/>
    </row>
    <row r="298" ht="12.75" customHeight="1">
      <c r="A298" s="7">
        <v>63.0</v>
      </c>
      <c r="B298" s="7">
        <v>358590.0</v>
      </c>
      <c r="C298" s="7">
        <v>371225.0</v>
      </c>
      <c r="D298" s="7">
        <v>388160.0</v>
      </c>
      <c r="E298" s="7">
        <v>70965.0</v>
      </c>
      <c r="F298" s="7">
        <v>7.0</v>
      </c>
      <c r="G298" s="7">
        <v>0.0</v>
      </c>
      <c r="H298" s="9"/>
    </row>
    <row r="299" ht="12.75" customHeight="1">
      <c r="A299" s="7">
        <v>64.0</v>
      </c>
      <c r="B299" s="7">
        <v>368450.0</v>
      </c>
      <c r="C299" s="7">
        <v>381435.0</v>
      </c>
      <c r="D299" s="7">
        <v>398835.0</v>
      </c>
      <c r="E299" s="7">
        <v>72915.0</v>
      </c>
      <c r="F299" s="7">
        <v>7.0</v>
      </c>
      <c r="G299" s="7">
        <v>0.0</v>
      </c>
      <c r="H299" s="9"/>
    </row>
    <row r="300" ht="12.75" customHeight="1">
      <c r="A300" s="7">
        <v>65.0</v>
      </c>
      <c r="B300" s="7">
        <v>378585.0</v>
      </c>
      <c r="C300" s="7">
        <v>391925.0</v>
      </c>
      <c r="D300" s="7">
        <v>409800.0</v>
      </c>
      <c r="E300" s="7">
        <v>74920.0</v>
      </c>
      <c r="F300" s="7">
        <v>7.0</v>
      </c>
      <c r="G300" s="7">
        <v>0.0</v>
      </c>
      <c r="H300" s="9"/>
    </row>
    <row r="301" ht="12.75" customHeight="1">
      <c r="A301" s="7">
        <v>66.0</v>
      </c>
      <c r="B301" s="7">
        <v>388995.0</v>
      </c>
      <c r="C301" s="7">
        <v>402700.0</v>
      </c>
      <c r="D301" s="7">
        <v>421070.0</v>
      </c>
      <c r="E301" s="7">
        <v>76985.0</v>
      </c>
      <c r="F301" s="7">
        <v>7.0</v>
      </c>
      <c r="G301" s="7">
        <v>0.0</v>
      </c>
      <c r="H301" s="9"/>
    </row>
    <row r="302" ht="12.75" customHeight="1">
      <c r="A302" s="7">
        <v>67.0</v>
      </c>
      <c r="B302" s="7">
        <v>399695.0</v>
      </c>
      <c r="C302" s="7">
        <v>413775.0</v>
      </c>
      <c r="D302" s="7">
        <v>432650.0</v>
      </c>
      <c r="E302" s="7">
        <v>79100.0</v>
      </c>
      <c r="F302" s="7">
        <v>7.0</v>
      </c>
      <c r="G302" s="7">
        <v>0.0</v>
      </c>
      <c r="H302" s="9"/>
    </row>
    <row r="303" ht="12.75" customHeight="1">
      <c r="A303" s="7">
        <v>68.0</v>
      </c>
      <c r="B303" s="7">
        <v>410685.0</v>
      </c>
      <c r="C303" s="7">
        <v>425155.0</v>
      </c>
      <c r="D303" s="7">
        <v>444550.0</v>
      </c>
      <c r="E303" s="7">
        <v>81275.0</v>
      </c>
      <c r="F303" s="7">
        <v>7.0</v>
      </c>
      <c r="G303" s="7">
        <v>0.0</v>
      </c>
      <c r="H303" s="9"/>
    </row>
    <row r="304" ht="12.75" customHeight="1">
      <c r="A304" s="7">
        <v>69.0</v>
      </c>
      <c r="B304" s="7">
        <v>421980.0</v>
      </c>
      <c r="C304" s="7">
        <v>436845.0</v>
      </c>
      <c r="D304" s="7">
        <v>456775.0</v>
      </c>
      <c r="E304" s="7">
        <v>83510.0</v>
      </c>
      <c r="F304" s="7">
        <v>7.0</v>
      </c>
      <c r="G304" s="7">
        <v>0.0</v>
      </c>
      <c r="H304" s="9"/>
    </row>
    <row r="305" ht="12.75" customHeight="1">
      <c r="A305" s="7">
        <v>70.0</v>
      </c>
      <c r="B305" s="7">
        <v>433585.0</v>
      </c>
      <c r="C305" s="7">
        <v>448860.0</v>
      </c>
      <c r="D305" s="7">
        <v>469335.0</v>
      </c>
      <c r="E305" s="7">
        <v>85805.0</v>
      </c>
      <c r="F305" s="7">
        <v>7.0</v>
      </c>
      <c r="G305" s="7">
        <v>0.0</v>
      </c>
      <c r="H305" s="9"/>
    </row>
    <row r="306" ht="12.75" customHeight="1">
      <c r="A306" s="7">
        <v>71.0</v>
      </c>
      <c r="B306" s="7">
        <v>445505.0</v>
      </c>
      <c r="C306" s="7">
        <v>461205.0</v>
      </c>
      <c r="D306" s="7">
        <v>482240.0</v>
      </c>
      <c r="E306" s="7">
        <v>88165.0</v>
      </c>
      <c r="F306" s="7">
        <v>8.0</v>
      </c>
      <c r="G306" s="7">
        <v>0.0</v>
      </c>
      <c r="H306" s="9"/>
    </row>
    <row r="307" ht="12.75" customHeight="1">
      <c r="A307" s="7">
        <v>72.0</v>
      </c>
      <c r="B307" s="7">
        <v>457760.0</v>
      </c>
      <c r="C307" s="7">
        <v>473885.0</v>
      </c>
      <c r="D307" s="7">
        <v>495505.0</v>
      </c>
      <c r="E307" s="7">
        <v>90590.0</v>
      </c>
      <c r="F307" s="7">
        <v>8.0</v>
      </c>
      <c r="G307" s="7">
        <v>0.0</v>
      </c>
      <c r="H307" s="9"/>
    </row>
    <row r="308" ht="12.75" customHeight="1">
      <c r="A308" s="7">
        <v>73.0</v>
      </c>
      <c r="B308" s="7">
        <v>470345.0</v>
      </c>
      <c r="C308" s="7">
        <v>486920.0</v>
      </c>
      <c r="D308" s="7">
        <v>509130.0</v>
      </c>
      <c r="E308" s="7">
        <v>93080.0</v>
      </c>
      <c r="F308" s="7">
        <v>8.0</v>
      </c>
      <c r="G308" s="7">
        <v>0.0</v>
      </c>
      <c r="H308" s="9"/>
    </row>
    <row r="309" ht="12.75" customHeight="1">
      <c r="A309" s="7">
        <v>74.0</v>
      </c>
      <c r="B309" s="7">
        <v>483280.0</v>
      </c>
      <c r="C309" s="7">
        <v>500310.0</v>
      </c>
      <c r="D309" s="7">
        <v>523130.0</v>
      </c>
      <c r="E309" s="7">
        <v>95640.0</v>
      </c>
      <c r="F309" s="7">
        <v>8.0</v>
      </c>
      <c r="G309" s="7">
        <v>0.0</v>
      </c>
      <c r="H309" s="9"/>
    </row>
    <row r="310" ht="12.75" customHeight="1">
      <c r="A310" s="7">
        <v>75.0</v>
      </c>
      <c r="B310" s="7">
        <v>496570.0</v>
      </c>
      <c r="C310" s="7">
        <v>514065.0</v>
      </c>
      <c r="D310" s="7">
        <v>537520.0</v>
      </c>
      <c r="E310" s="7">
        <v>98270.0</v>
      </c>
      <c r="F310" s="7">
        <v>8.0</v>
      </c>
      <c r="G310" s="7">
        <v>0.0</v>
      </c>
      <c r="H310" s="9"/>
    </row>
    <row r="311" ht="12.75" customHeight="1">
      <c r="A311" s="7">
        <v>76.0</v>
      </c>
      <c r="B311" s="7">
        <v>510225.0</v>
      </c>
      <c r="C311" s="7">
        <v>528205.0</v>
      </c>
      <c r="D311" s="7">
        <v>552300.0</v>
      </c>
      <c r="E311" s="7">
        <v>100975.0</v>
      </c>
      <c r="F311" s="7">
        <v>8.0</v>
      </c>
      <c r="G311" s="7">
        <v>0.0</v>
      </c>
      <c r="H311" s="9"/>
    </row>
    <row r="312" ht="12.75" customHeight="1">
      <c r="A312" s="7">
        <v>77.0</v>
      </c>
      <c r="B312" s="7">
        <v>524260.0</v>
      </c>
      <c r="C312" s="7">
        <v>542730.0</v>
      </c>
      <c r="D312" s="7">
        <v>567490.0</v>
      </c>
      <c r="E312" s="7">
        <v>103750.0</v>
      </c>
      <c r="F312" s="7">
        <v>8.0</v>
      </c>
      <c r="G312" s="7">
        <v>0.0</v>
      </c>
      <c r="H312" s="9"/>
    </row>
    <row r="313" ht="12.75" customHeight="1">
      <c r="A313" s="7">
        <v>78.0</v>
      </c>
      <c r="B313" s="7">
        <v>538675.0</v>
      </c>
      <c r="C313" s="7">
        <v>557655.0</v>
      </c>
      <c r="D313" s="7">
        <v>583095.0</v>
      </c>
      <c r="E313" s="7">
        <v>106605.0</v>
      </c>
      <c r="F313" s="7">
        <v>8.0</v>
      </c>
      <c r="G313" s="7">
        <v>0.0</v>
      </c>
      <c r="H313" s="9"/>
    </row>
    <row r="314" ht="12.75" customHeight="1">
      <c r="A314" s="7">
        <v>79.0</v>
      </c>
      <c r="B314" s="7">
        <v>553490.0</v>
      </c>
      <c r="C314" s="7">
        <v>572990.0</v>
      </c>
      <c r="D314" s="7">
        <v>599130.0</v>
      </c>
      <c r="E314" s="7">
        <v>109535.0</v>
      </c>
      <c r="F314" s="7">
        <v>8.0</v>
      </c>
      <c r="G314" s="7">
        <v>0.0</v>
      </c>
      <c r="H314" s="9"/>
    </row>
    <row r="315" ht="12.75" customHeight="1">
      <c r="A315" s="7">
        <v>80.0</v>
      </c>
      <c r="B315" s="7">
        <v>568710.0</v>
      </c>
      <c r="C315" s="7">
        <v>588745.0</v>
      </c>
      <c r="D315" s="7">
        <v>615605.0</v>
      </c>
      <c r="E315" s="7">
        <v>112550.0</v>
      </c>
      <c r="F315" s="7">
        <v>8.0</v>
      </c>
      <c r="G315" s="7">
        <v>0.0</v>
      </c>
      <c r="H315" s="9"/>
    </row>
    <row r="316" ht="12.75" customHeight="1">
      <c r="A316" s="7">
        <v>81.0</v>
      </c>
      <c r="B316" s="7">
        <v>584350.0</v>
      </c>
      <c r="C316" s="7">
        <v>604935.0</v>
      </c>
      <c r="D316" s="7">
        <v>632535.0</v>
      </c>
      <c r="E316" s="7">
        <v>115645.0</v>
      </c>
      <c r="F316" s="7">
        <v>9.0</v>
      </c>
      <c r="G316" s="7">
        <v>0.0</v>
      </c>
      <c r="H316" s="9"/>
    </row>
    <row r="317" ht="12.75" customHeight="1">
      <c r="A317" s="7">
        <v>82.0</v>
      </c>
      <c r="B317" s="7">
        <v>600420.0</v>
      </c>
      <c r="C317" s="7">
        <v>621575.0</v>
      </c>
      <c r="D317" s="7">
        <v>649930.0</v>
      </c>
      <c r="E317" s="7">
        <v>118825.0</v>
      </c>
      <c r="F317" s="7">
        <v>9.0</v>
      </c>
      <c r="G317" s="7">
        <v>0.0</v>
      </c>
      <c r="H317" s="9"/>
    </row>
    <row r="318" ht="12.75" customHeight="1">
      <c r="A318" s="7">
        <v>83.0</v>
      </c>
      <c r="B318" s="7">
        <v>616930.0</v>
      </c>
      <c r="C318" s="7">
        <v>638665.0</v>
      </c>
      <c r="D318" s="7">
        <v>667800.0</v>
      </c>
      <c r="E318" s="7">
        <v>122090.0</v>
      </c>
      <c r="F318" s="7">
        <v>9.0</v>
      </c>
      <c r="G318" s="7">
        <v>0.0</v>
      </c>
      <c r="H318" s="9"/>
    </row>
    <row r="319" ht="12.75" customHeight="1">
      <c r="A319" s="7">
        <v>84.0</v>
      </c>
      <c r="B319" s="7">
        <v>633895.0</v>
      </c>
      <c r="C319" s="7">
        <v>656230.0</v>
      </c>
      <c r="D319" s="7">
        <v>686165.0</v>
      </c>
      <c r="E319" s="7">
        <v>125450.0</v>
      </c>
      <c r="F319" s="7">
        <v>9.0</v>
      </c>
      <c r="G319" s="7">
        <v>0.0</v>
      </c>
      <c r="H319" s="9"/>
    </row>
    <row r="320" ht="12.75" customHeight="1">
      <c r="A320" s="7">
        <v>85.0</v>
      </c>
      <c r="B320" s="7">
        <v>651330.0</v>
      </c>
      <c r="C320" s="7">
        <v>674275.0</v>
      </c>
      <c r="D320" s="7">
        <v>705035.0</v>
      </c>
      <c r="E320" s="7">
        <v>128900.0</v>
      </c>
      <c r="F320" s="7">
        <v>9.0</v>
      </c>
      <c r="G320" s="7">
        <v>0.0</v>
      </c>
      <c r="H320" s="9"/>
    </row>
    <row r="321" ht="12.75" customHeight="1">
      <c r="A321" s="7">
        <v>86.0</v>
      </c>
      <c r="B321" s="7">
        <v>669240.0</v>
      </c>
      <c r="C321" s="7">
        <v>692820.0</v>
      </c>
      <c r="D321" s="7">
        <v>724425.0</v>
      </c>
      <c r="E321" s="7">
        <v>132445.0</v>
      </c>
      <c r="F321" s="7">
        <v>9.0</v>
      </c>
      <c r="G321" s="7">
        <v>0.0</v>
      </c>
      <c r="H321" s="9"/>
    </row>
    <row r="322" ht="12.75" customHeight="1">
      <c r="A322" s="7">
        <v>87.0</v>
      </c>
      <c r="B322" s="7">
        <v>687645.0</v>
      </c>
      <c r="C322" s="7">
        <v>711870.0</v>
      </c>
      <c r="D322" s="7">
        <v>744345.0</v>
      </c>
      <c r="E322" s="7">
        <v>136085.0</v>
      </c>
      <c r="F322" s="7">
        <v>9.0</v>
      </c>
      <c r="G322" s="7">
        <v>0.0</v>
      </c>
      <c r="H322" s="9"/>
    </row>
    <row r="323" ht="12.75" customHeight="1">
      <c r="A323" s="7">
        <v>88.0</v>
      </c>
      <c r="B323" s="7">
        <v>706555.0</v>
      </c>
      <c r="C323" s="7">
        <v>731445.0</v>
      </c>
      <c r="D323" s="7">
        <v>764815.0</v>
      </c>
      <c r="E323" s="7">
        <v>139830.0</v>
      </c>
      <c r="F323" s="7">
        <v>9.0</v>
      </c>
      <c r="G323" s="7">
        <v>0.0</v>
      </c>
      <c r="H323" s="9"/>
    </row>
    <row r="324" ht="12.75" customHeight="1">
      <c r="A324" s="7">
        <v>89.0</v>
      </c>
      <c r="B324" s="7">
        <v>725985.0</v>
      </c>
      <c r="C324" s="7">
        <v>751560.0</v>
      </c>
      <c r="D324" s="7">
        <v>785850.0</v>
      </c>
      <c r="E324" s="7">
        <v>143675.0</v>
      </c>
      <c r="F324" s="7">
        <v>9.0</v>
      </c>
      <c r="G324" s="7">
        <v>0.0</v>
      </c>
      <c r="H324" s="9"/>
    </row>
    <row r="325" ht="12.75" customHeight="1">
      <c r="A325" s="7">
        <v>90.0</v>
      </c>
      <c r="B325" s="7">
        <v>745950.0</v>
      </c>
      <c r="C325" s="7">
        <v>772230.0</v>
      </c>
      <c r="D325" s="7">
        <v>807460.0</v>
      </c>
      <c r="E325" s="7">
        <v>147625.0</v>
      </c>
      <c r="F325" s="7">
        <v>9.0</v>
      </c>
      <c r="G325" s="7">
        <v>0.0</v>
      </c>
      <c r="H325" s="9"/>
    </row>
    <row r="326" ht="12.75" customHeight="1">
      <c r="A326" s="7">
        <v>91.0</v>
      </c>
      <c r="B326" s="7">
        <v>766460.0</v>
      </c>
      <c r="C326" s="7">
        <v>793465.0</v>
      </c>
      <c r="D326" s="7">
        <v>829665.0</v>
      </c>
      <c r="E326" s="7">
        <v>151685.0</v>
      </c>
      <c r="F326" s="7">
        <v>10.0</v>
      </c>
      <c r="G326" s="7">
        <v>0.0</v>
      </c>
      <c r="H326" s="9"/>
    </row>
    <row r="327" ht="12.75" customHeight="1">
      <c r="A327" s="7">
        <v>92.0</v>
      </c>
      <c r="B327" s="7">
        <v>787540.0</v>
      </c>
      <c r="C327" s="7">
        <v>815285.0</v>
      </c>
      <c r="D327" s="7">
        <v>852480.0</v>
      </c>
      <c r="E327" s="7">
        <v>155855.0</v>
      </c>
      <c r="F327" s="7">
        <v>10.0</v>
      </c>
      <c r="G327" s="7">
        <v>0.0</v>
      </c>
      <c r="H327" s="9"/>
    </row>
    <row r="328" ht="12.75" customHeight="1">
      <c r="A328" s="7">
        <v>93.0</v>
      </c>
      <c r="B328" s="7">
        <v>809195.0</v>
      </c>
      <c r="C328" s="7">
        <v>837705.0</v>
      </c>
      <c r="D328" s="7">
        <v>875920.0</v>
      </c>
      <c r="E328" s="7">
        <v>160140.0</v>
      </c>
      <c r="F328" s="7">
        <v>10.0</v>
      </c>
      <c r="G328" s="7">
        <v>0.0</v>
      </c>
      <c r="H328" s="9"/>
    </row>
    <row r="329" ht="12.75" customHeight="1">
      <c r="A329" s="7">
        <v>94.0</v>
      </c>
      <c r="B329" s="7">
        <v>831450.0</v>
      </c>
      <c r="C329" s="7">
        <v>860745.0</v>
      </c>
      <c r="D329" s="7">
        <v>900010.0</v>
      </c>
      <c r="E329" s="7">
        <v>164545.0</v>
      </c>
      <c r="F329" s="7">
        <v>10.0</v>
      </c>
      <c r="G329" s="7">
        <v>0.0</v>
      </c>
      <c r="H329" s="9"/>
    </row>
    <row r="330" ht="12.75" customHeight="1">
      <c r="A330" s="7">
        <v>95.0</v>
      </c>
      <c r="B330" s="7">
        <v>854315.0</v>
      </c>
      <c r="C330" s="7">
        <v>884415.0</v>
      </c>
      <c r="D330" s="7">
        <v>924760.0</v>
      </c>
      <c r="E330" s="7">
        <v>169070.0</v>
      </c>
      <c r="F330" s="7">
        <v>10.0</v>
      </c>
      <c r="G330" s="7">
        <v>0.0</v>
      </c>
      <c r="H330" s="9"/>
    </row>
    <row r="331" ht="12.75" customHeight="1">
      <c r="A331" s="7">
        <v>96.0</v>
      </c>
      <c r="B331" s="7">
        <v>877810.0</v>
      </c>
      <c r="C331" s="7">
        <v>908735.0</v>
      </c>
      <c r="D331" s="7">
        <v>950190.0</v>
      </c>
      <c r="E331" s="7">
        <v>173720.0</v>
      </c>
      <c r="F331" s="7">
        <v>10.0</v>
      </c>
      <c r="G331" s="7">
        <v>0.0</v>
      </c>
      <c r="H331" s="9"/>
    </row>
    <row r="332" ht="12.75" customHeight="1">
      <c r="A332" s="7">
        <v>97.0</v>
      </c>
      <c r="B332" s="7">
        <v>901950.0</v>
      </c>
      <c r="C332" s="7">
        <v>933725.0</v>
      </c>
      <c r="D332" s="7">
        <v>976320.0</v>
      </c>
      <c r="E332" s="7">
        <v>178495.0</v>
      </c>
      <c r="F332" s="7">
        <v>10.0</v>
      </c>
      <c r="G332" s="7">
        <v>0.0</v>
      </c>
      <c r="H332" s="9"/>
    </row>
    <row r="333" ht="12.75" customHeight="1">
      <c r="A333" s="7">
        <v>98.0</v>
      </c>
      <c r="B333" s="7">
        <v>926750.0</v>
      </c>
      <c r="C333" s="7">
        <v>959405.0</v>
      </c>
      <c r="D333" s="7">
        <v>1000000.0</v>
      </c>
      <c r="E333" s="7">
        <v>183405.0</v>
      </c>
      <c r="F333" s="7">
        <v>10.0</v>
      </c>
      <c r="G333" s="7">
        <v>0.0</v>
      </c>
      <c r="H333" s="9"/>
    </row>
    <row r="334" ht="12.75" customHeight="1">
      <c r="A334" s="7">
        <v>99.0</v>
      </c>
      <c r="B334" s="7">
        <v>952235.0</v>
      </c>
      <c r="C334" s="7">
        <v>985785.0</v>
      </c>
      <c r="D334" s="7">
        <v>1000000.0</v>
      </c>
      <c r="E334" s="7">
        <v>188450.0</v>
      </c>
      <c r="F334" s="7">
        <v>10.0</v>
      </c>
      <c r="G334" s="7">
        <v>0.0</v>
      </c>
      <c r="H334" s="9"/>
    </row>
    <row r="335" ht="12.75" customHeight="1">
      <c r="A335" s="7">
        <v>100.0</v>
      </c>
      <c r="B335" s="7">
        <v>1000000.0</v>
      </c>
      <c r="C335" s="7">
        <v>1000000.0</v>
      </c>
      <c r="D335" s="7">
        <v>1000000.0</v>
      </c>
      <c r="E335" s="7">
        <v>193630.0</v>
      </c>
      <c r="F335" s="7">
        <v>10.0</v>
      </c>
      <c r="G335" s="7">
        <v>0.0</v>
      </c>
      <c r="H335" s="9"/>
    </row>
    <row r="336" ht="12.75" customHeight="1">
      <c r="B336">
        <f t="shared" ref="B336:E336" si="69">SUM(B236:B335)</f>
        <v>34153600</v>
      </c>
      <c r="C336">
        <f t="shared" si="69"/>
        <v>35321675</v>
      </c>
      <c r="D336">
        <f t="shared" si="69"/>
        <v>36853455</v>
      </c>
      <c r="E336">
        <f t="shared" si="69"/>
        <v>6754780</v>
      </c>
    </row>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8">
    <mergeCell ref="A119:H119"/>
    <mergeCell ref="J119:J120"/>
    <mergeCell ref="K119:K120"/>
    <mergeCell ref="L119:L120"/>
    <mergeCell ref="M119:M120"/>
    <mergeCell ref="N119:N120"/>
    <mergeCell ref="O119:O120"/>
    <mergeCell ref="A142:H142"/>
    <mergeCell ref="J142:J143"/>
    <mergeCell ref="K142:K143"/>
    <mergeCell ref="L142:L143"/>
    <mergeCell ref="M142:M143"/>
    <mergeCell ref="N142:N143"/>
    <mergeCell ref="O142:O143"/>
    <mergeCell ref="A165:H165"/>
    <mergeCell ref="J165:J166"/>
    <mergeCell ref="K165:K166"/>
    <mergeCell ref="L165:L166"/>
    <mergeCell ref="M165:M166"/>
    <mergeCell ref="N165:N166"/>
    <mergeCell ref="O165:O166"/>
    <mergeCell ref="A188:H188"/>
    <mergeCell ref="J188:J189"/>
    <mergeCell ref="K188:K189"/>
    <mergeCell ref="L188:L189"/>
    <mergeCell ref="M188:M189"/>
    <mergeCell ref="N188:N189"/>
    <mergeCell ref="O188:O189"/>
    <mergeCell ref="A1:H1"/>
    <mergeCell ref="J1:J2"/>
    <mergeCell ref="K1:K2"/>
    <mergeCell ref="L1:L2"/>
    <mergeCell ref="M1:M2"/>
    <mergeCell ref="N1:N2"/>
    <mergeCell ref="O1:O2"/>
    <mergeCell ref="A14:H14"/>
    <mergeCell ref="J14:J15"/>
    <mergeCell ref="K14:K15"/>
    <mergeCell ref="L14:L15"/>
    <mergeCell ref="M14:M15"/>
    <mergeCell ref="N14:N15"/>
    <mergeCell ref="O14:O15"/>
    <mergeCell ref="A27:H27"/>
    <mergeCell ref="J27:J28"/>
    <mergeCell ref="K27:K28"/>
    <mergeCell ref="L27:L28"/>
    <mergeCell ref="M27:M28"/>
    <mergeCell ref="N27:N28"/>
    <mergeCell ref="O27:O28"/>
    <mergeCell ref="A50:H50"/>
    <mergeCell ref="J50:J51"/>
    <mergeCell ref="K50:K51"/>
    <mergeCell ref="L50:L51"/>
    <mergeCell ref="M50:M51"/>
    <mergeCell ref="N50:N51"/>
    <mergeCell ref="O50:O51"/>
    <mergeCell ref="A73:H73"/>
    <mergeCell ref="J73:J74"/>
    <mergeCell ref="K73:K74"/>
    <mergeCell ref="L73:L74"/>
    <mergeCell ref="M73:M74"/>
    <mergeCell ref="N73:N74"/>
    <mergeCell ref="O73:O74"/>
    <mergeCell ref="A96:H96"/>
    <mergeCell ref="J96:J97"/>
    <mergeCell ref="K96:K97"/>
    <mergeCell ref="L96:L97"/>
    <mergeCell ref="M96:M97"/>
    <mergeCell ref="N96:N97"/>
    <mergeCell ref="O96:O97"/>
    <mergeCell ref="A211:H211"/>
    <mergeCell ref="J211:J212"/>
    <mergeCell ref="K211:K212"/>
    <mergeCell ref="L211:L212"/>
    <mergeCell ref="M211:M212"/>
    <mergeCell ref="N211:N212"/>
    <mergeCell ref="O211:O212"/>
    <mergeCell ref="A234:H234"/>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20.71"/>
    <col customWidth="1" min="9" max="9" width="8.71"/>
    <col customWidth="1" min="10" max="13" width="12.14"/>
    <col customWidth="1" min="14" max="14" width="11.43"/>
    <col customWidth="1" min="15" max="15" width="11.0"/>
    <col customWidth="1" min="16" max="26" width="8.71"/>
  </cols>
  <sheetData>
    <row r="1" ht="12.75" customHeight="1">
      <c r="A1" s="53" t="s">
        <v>189</v>
      </c>
      <c r="B1" s="17"/>
      <c r="C1" s="17"/>
      <c r="D1" s="17"/>
      <c r="E1" s="17"/>
      <c r="F1" s="17"/>
      <c r="G1" s="17"/>
      <c r="H1" s="18"/>
      <c r="J1" s="54" t="s">
        <v>163</v>
      </c>
      <c r="K1" s="54" t="s">
        <v>164</v>
      </c>
      <c r="L1" s="54" t="s">
        <v>165</v>
      </c>
      <c r="M1" s="54" t="s">
        <v>166</v>
      </c>
      <c r="N1" s="54" t="s">
        <v>167</v>
      </c>
      <c r="O1" s="54" t="s">
        <v>168</v>
      </c>
    </row>
    <row r="2" ht="12.75" customHeight="1">
      <c r="A2" s="59" t="s">
        <v>169</v>
      </c>
      <c r="B2" s="59"/>
      <c r="C2" s="59"/>
      <c r="D2" s="59"/>
      <c r="E2" s="59"/>
      <c r="F2" s="59"/>
      <c r="G2" s="59" t="s">
        <v>170</v>
      </c>
      <c r="H2" s="9"/>
      <c r="J2" s="56"/>
      <c r="K2" s="56"/>
      <c r="L2" s="56"/>
      <c r="M2" s="56"/>
      <c r="N2" s="56"/>
      <c r="O2" s="56"/>
    </row>
    <row r="3" ht="12.75" customHeight="1">
      <c r="A3" s="63">
        <v>1.0</v>
      </c>
      <c r="B3" s="63">
        <v>220.0</v>
      </c>
      <c r="C3" s="63">
        <v>160.0</v>
      </c>
      <c r="D3" s="63">
        <v>90.0</v>
      </c>
      <c r="E3" s="63">
        <v>40.0</v>
      </c>
      <c r="F3" s="63">
        <v>4.0</v>
      </c>
      <c r="G3" s="63">
        <v>5.0</v>
      </c>
      <c r="H3" s="58"/>
      <c r="I3" s="28"/>
      <c r="J3" s="58">
        <f t="shared" ref="J3:J22" si="1">SUM(B3:E3)</f>
        <v>510</v>
      </c>
      <c r="K3" s="58">
        <f>J3</f>
        <v>510</v>
      </c>
      <c r="L3" s="58">
        <f>F3</f>
        <v>4</v>
      </c>
      <c r="M3" s="9">
        <f t="shared" ref="M3:M22" si="2">(L3*24)</f>
        <v>96</v>
      </c>
      <c r="N3" s="58">
        <f t="shared" ref="N3:N22" si="3">(M3/G3)</f>
        <v>19.2</v>
      </c>
      <c r="O3" s="58">
        <f t="shared" ref="O3:O22" si="4">(K3/G3)</f>
        <v>102</v>
      </c>
    </row>
    <row r="4" ht="12.75" customHeight="1">
      <c r="A4" s="63">
        <v>2.0</v>
      </c>
      <c r="B4" s="63">
        <v>280.0</v>
      </c>
      <c r="C4" s="63">
        <v>205.0</v>
      </c>
      <c r="D4" s="63">
        <v>115.0</v>
      </c>
      <c r="E4" s="63">
        <v>50.0</v>
      </c>
      <c r="F4" s="63">
        <v>2.0</v>
      </c>
      <c r="G4" s="63">
        <v>6.0</v>
      </c>
      <c r="H4" s="58"/>
      <c r="I4" s="28"/>
      <c r="J4" s="58">
        <f t="shared" si="1"/>
        <v>650</v>
      </c>
      <c r="K4" s="58">
        <f>(J3+J4)</f>
        <v>1160</v>
      </c>
      <c r="L4" s="58">
        <f t="shared" ref="L4:L22" si="5">(L3+F4)</f>
        <v>6</v>
      </c>
      <c r="M4" s="9">
        <f t="shared" si="2"/>
        <v>144</v>
      </c>
      <c r="N4" s="58">
        <f t="shared" si="3"/>
        <v>24</v>
      </c>
      <c r="O4" s="58">
        <f t="shared" si="4"/>
        <v>193.3333333</v>
      </c>
    </row>
    <row r="5" ht="12.75" customHeight="1">
      <c r="A5" s="63">
        <v>3.0</v>
      </c>
      <c r="B5" s="63">
        <v>360.0</v>
      </c>
      <c r="C5" s="63">
        <v>260.0</v>
      </c>
      <c r="D5" s="63">
        <v>145.0</v>
      </c>
      <c r="E5" s="63">
        <v>65.0</v>
      </c>
      <c r="F5" s="63">
        <v>2.0</v>
      </c>
      <c r="G5" s="63">
        <v>7.0</v>
      </c>
      <c r="H5" s="58"/>
      <c r="I5" s="28"/>
      <c r="J5" s="58">
        <f t="shared" si="1"/>
        <v>830</v>
      </c>
      <c r="K5" s="58">
        <f t="shared" ref="K5:K22" si="6">(K4+J5)</f>
        <v>1990</v>
      </c>
      <c r="L5" s="58">
        <f t="shared" si="5"/>
        <v>8</v>
      </c>
      <c r="M5" s="9">
        <f t="shared" si="2"/>
        <v>192</v>
      </c>
      <c r="N5" s="58">
        <f t="shared" si="3"/>
        <v>27.42857143</v>
      </c>
      <c r="O5" s="58">
        <f t="shared" si="4"/>
        <v>284.2857143</v>
      </c>
      <c r="P5" s="28"/>
    </row>
    <row r="6" ht="12.75" customHeight="1">
      <c r="A6" s="63">
        <v>4.0</v>
      </c>
      <c r="B6" s="63">
        <v>460.0</v>
      </c>
      <c r="C6" s="63">
        <v>335.0</v>
      </c>
      <c r="D6" s="63">
        <v>190.0</v>
      </c>
      <c r="E6" s="63">
        <v>85.0</v>
      </c>
      <c r="F6" s="63">
        <v>2.0</v>
      </c>
      <c r="G6" s="63">
        <v>8.0</v>
      </c>
      <c r="H6" s="58"/>
      <c r="I6" s="28"/>
      <c r="J6" s="58">
        <f t="shared" si="1"/>
        <v>1070</v>
      </c>
      <c r="K6" s="58">
        <f t="shared" si="6"/>
        <v>3060</v>
      </c>
      <c r="L6" s="58">
        <f t="shared" si="5"/>
        <v>10</v>
      </c>
      <c r="M6" s="9">
        <f t="shared" si="2"/>
        <v>240</v>
      </c>
      <c r="N6" s="58">
        <f t="shared" si="3"/>
        <v>30</v>
      </c>
      <c r="O6" s="58">
        <f t="shared" si="4"/>
        <v>382.5</v>
      </c>
    </row>
    <row r="7" ht="12.75" customHeight="1">
      <c r="A7" s="63">
        <v>5.0</v>
      </c>
      <c r="B7" s="63">
        <v>590.0</v>
      </c>
      <c r="C7" s="63">
        <v>430.0</v>
      </c>
      <c r="D7" s="63">
        <v>240.0</v>
      </c>
      <c r="E7" s="63">
        <v>105.0</v>
      </c>
      <c r="F7" s="63">
        <v>2.0</v>
      </c>
      <c r="G7" s="63">
        <v>10.0</v>
      </c>
      <c r="H7" s="58"/>
      <c r="I7" s="28"/>
      <c r="J7" s="58">
        <f t="shared" si="1"/>
        <v>1365</v>
      </c>
      <c r="K7" s="58">
        <f t="shared" si="6"/>
        <v>4425</v>
      </c>
      <c r="L7" s="58">
        <f t="shared" si="5"/>
        <v>12</v>
      </c>
      <c r="M7" s="9">
        <f t="shared" si="2"/>
        <v>288</v>
      </c>
      <c r="N7" s="58">
        <f t="shared" si="3"/>
        <v>28.8</v>
      </c>
      <c r="O7" s="58">
        <f t="shared" si="4"/>
        <v>442.5</v>
      </c>
    </row>
    <row r="8" ht="12.75" customHeight="1">
      <c r="A8" s="63">
        <v>6.0</v>
      </c>
      <c r="B8" s="63">
        <v>755.0</v>
      </c>
      <c r="C8" s="63">
        <v>550.0</v>
      </c>
      <c r="D8" s="63">
        <v>310.0</v>
      </c>
      <c r="E8" s="63">
        <v>135.0</v>
      </c>
      <c r="F8" s="63">
        <v>3.0</v>
      </c>
      <c r="G8" s="63">
        <v>12.0</v>
      </c>
      <c r="H8" s="58"/>
      <c r="I8" s="28"/>
      <c r="J8" s="58">
        <f t="shared" si="1"/>
        <v>1750</v>
      </c>
      <c r="K8" s="58">
        <f t="shared" si="6"/>
        <v>6175</v>
      </c>
      <c r="L8" s="58">
        <f t="shared" si="5"/>
        <v>15</v>
      </c>
      <c r="M8" s="9">
        <f t="shared" si="2"/>
        <v>360</v>
      </c>
      <c r="N8" s="58">
        <f t="shared" si="3"/>
        <v>30</v>
      </c>
      <c r="O8" s="58">
        <f t="shared" si="4"/>
        <v>514.5833333</v>
      </c>
    </row>
    <row r="9" ht="12.75" customHeight="1">
      <c r="A9" s="63">
        <v>7.0</v>
      </c>
      <c r="B9" s="63">
        <v>970.0</v>
      </c>
      <c r="C9" s="63">
        <v>705.0</v>
      </c>
      <c r="D9" s="63">
        <v>395.0</v>
      </c>
      <c r="E9" s="63">
        <v>175.0</v>
      </c>
      <c r="F9" s="63">
        <v>3.0</v>
      </c>
      <c r="G9" s="63">
        <v>14.0</v>
      </c>
      <c r="H9" s="58"/>
      <c r="I9" s="28"/>
      <c r="J9" s="58">
        <f t="shared" si="1"/>
        <v>2245</v>
      </c>
      <c r="K9" s="58">
        <f t="shared" si="6"/>
        <v>8420</v>
      </c>
      <c r="L9" s="58">
        <f t="shared" si="5"/>
        <v>18</v>
      </c>
      <c r="M9" s="9">
        <f t="shared" si="2"/>
        <v>432</v>
      </c>
      <c r="N9" s="58">
        <f t="shared" si="3"/>
        <v>30.85714286</v>
      </c>
      <c r="O9" s="58">
        <f t="shared" si="4"/>
        <v>601.4285714</v>
      </c>
    </row>
    <row r="10" ht="12.75" customHeight="1">
      <c r="A10" s="63">
        <v>8.0</v>
      </c>
      <c r="B10" s="63">
        <v>1240.0</v>
      </c>
      <c r="C10" s="63">
        <v>900.0</v>
      </c>
      <c r="D10" s="63">
        <v>505.0</v>
      </c>
      <c r="E10" s="63">
        <v>225.0</v>
      </c>
      <c r="F10" s="63">
        <v>3.0</v>
      </c>
      <c r="G10" s="63">
        <v>17.0</v>
      </c>
      <c r="H10" s="58"/>
      <c r="I10" s="28"/>
      <c r="J10" s="58">
        <f t="shared" si="1"/>
        <v>2870</v>
      </c>
      <c r="K10" s="58">
        <f t="shared" si="6"/>
        <v>11290</v>
      </c>
      <c r="L10" s="58">
        <f t="shared" si="5"/>
        <v>21</v>
      </c>
      <c r="M10" s="9">
        <f t="shared" si="2"/>
        <v>504</v>
      </c>
      <c r="N10" s="58">
        <f t="shared" si="3"/>
        <v>29.64705882</v>
      </c>
      <c r="O10" s="58">
        <f t="shared" si="4"/>
        <v>664.1176471</v>
      </c>
    </row>
    <row r="11" ht="12.75" customHeight="1">
      <c r="A11" s="63">
        <v>9.0</v>
      </c>
      <c r="B11" s="63">
        <v>1585.0</v>
      </c>
      <c r="C11" s="63">
        <v>1155.0</v>
      </c>
      <c r="D11" s="63">
        <v>650.0</v>
      </c>
      <c r="E11" s="63">
        <v>290.0</v>
      </c>
      <c r="F11" s="63">
        <v>3.0</v>
      </c>
      <c r="G11" s="63">
        <v>21.0</v>
      </c>
      <c r="H11" s="58"/>
      <c r="I11" s="28"/>
      <c r="J11" s="58">
        <f t="shared" si="1"/>
        <v>3680</v>
      </c>
      <c r="K11" s="58">
        <f t="shared" si="6"/>
        <v>14970</v>
      </c>
      <c r="L11" s="58">
        <f t="shared" si="5"/>
        <v>24</v>
      </c>
      <c r="M11" s="9">
        <f t="shared" si="2"/>
        <v>576</v>
      </c>
      <c r="N11" s="58">
        <f t="shared" si="3"/>
        <v>27.42857143</v>
      </c>
      <c r="O11" s="58">
        <f t="shared" si="4"/>
        <v>712.8571429</v>
      </c>
    </row>
    <row r="12" ht="12.75" customHeight="1">
      <c r="A12" s="63">
        <v>10.0</v>
      </c>
      <c r="B12" s="63">
        <v>2030.0</v>
      </c>
      <c r="C12" s="63">
        <v>1475.0</v>
      </c>
      <c r="D12" s="63">
        <v>830.0</v>
      </c>
      <c r="E12" s="63">
        <v>370.0</v>
      </c>
      <c r="F12" s="63">
        <v>3.0</v>
      </c>
      <c r="G12" s="63">
        <v>25.0</v>
      </c>
      <c r="H12" s="58"/>
      <c r="I12" s="28"/>
      <c r="J12" s="58">
        <f t="shared" si="1"/>
        <v>4705</v>
      </c>
      <c r="K12" s="58">
        <f t="shared" si="6"/>
        <v>19675</v>
      </c>
      <c r="L12" s="58">
        <f t="shared" si="5"/>
        <v>27</v>
      </c>
      <c r="M12" s="9">
        <f t="shared" si="2"/>
        <v>648</v>
      </c>
      <c r="N12" s="58">
        <f t="shared" si="3"/>
        <v>25.92</v>
      </c>
      <c r="O12" s="58">
        <f t="shared" si="4"/>
        <v>787</v>
      </c>
      <c r="P12" s="28">
        <f t="shared" ref="P12:R12" si="7">SUM(C8:C12)</f>
        <v>4785</v>
      </c>
      <c r="Q12" s="28">
        <f t="shared" si="7"/>
        <v>2690</v>
      </c>
      <c r="R12" s="28">
        <f t="shared" si="7"/>
        <v>1195</v>
      </c>
    </row>
    <row r="13" ht="12.75" customHeight="1">
      <c r="A13" s="63">
        <v>11.0</v>
      </c>
      <c r="B13" s="63">
        <v>2595.0</v>
      </c>
      <c r="C13" s="63">
        <v>1890.0</v>
      </c>
      <c r="D13" s="63">
        <v>1065.0</v>
      </c>
      <c r="E13" s="63">
        <v>470.0</v>
      </c>
      <c r="F13" s="63">
        <v>3.0</v>
      </c>
      <c r="G13" s="63">
        <v>30.0</v>
      </c>
      <c r="H13" s="58"/>
      <c r="I13" s="28"/>
      <c r="J13" s="58">
        <f t="shared" si="1"/>
        <v>6020</v>
      </c>
      <c r="K13" s="58">
        <f t="shared" si="6"/>
        <v>25695</v>
      </c>
      <c r="L13" s="58">
        <f t="shared" si="5"/>
        <v>30</v>
      </c>
      <c r="M13" s="9">
        <f t="shared" si="2"/>
        <v>720</v>
      </c>
      <c r="N13" s="58">
        <f t="shared" si="3"/>
        <v>24</v>
      </c>
      <c r="O13" s="58">
        <f t="shared" si="4"/>
        <v>856.5</v>
      </c>
    </row>
    <row r="14" ht="12.75" customHeight="1">
      <c r="A14" s="63">
        <v>12.0</v>
      </c>
      <c r="B14" s="63">
        <v>3325.0</v>
      </c>
      <c r="C14" s="63">
        <v>2420.0</v>
      </c>
      <c r="D14" s="63">
        <v>1360.0</v>
      </c>
      <c r="E14" s="63">
        <v>605.0</v>
      </c>
      <c r="F14" s="63">
        <v>3.0</v>
      </c>
      <c r="G14" s="63">
        <v>36.0</v>
      </c>
      <c r="H14" s="58"/>
      <c r="I14" s="28"/>
      <c r="J14" s="58">
        <f t="shared" si="1"/>
        <v>7710</v>
      </c>
      <c r="K14" s="58">
        <f t="shared" si="6"/>
        <v>33405</v>
      </c>
      <c r="L14" s="58">
        <f t="shared" si="5"/>
        <v>33</v>
      </c>
      <c r="M14" s="9">
        <f t="shared" si="2"/>
        <v>792</v>
      </c>
      <c r="N14" s="58">
        <f t="shared" si="3"/>
        <v>22</v>
      </c>
      <c r="O14" s="58">
        <f t="shared" si="4"/>
        <v>927.9166667</v>
      </c>
    </row>
    <row r="15" ht="12.75" customHeight="1">
      <c r="A15" s="63">
        <v>13.0</v>
      </c>
      <c r="B15" s="63">
        <v>4255.0</v>
      </c>
      <c r="C15" s="63">
        <v>3095.0</v>
      </c>
      <c r="D15" s="63">
        <v>1740.0</v>
      </c>
      <c r="E15" s="63">
        <v>775.0</v>
      </c>
      <c r="F15" s="63">
        <v>3.0</v>
      </c>
      <c r="G15" s="63">
        <v>43.0</v>
      </c>
      <c r="H15" s="58"/>
      <c r="I15" s="28"/>
      <c r="J15" s="58">
        <f t="shared" si="1"/>
        <v>9865</v>
      </c>
      <c r="K15" s="58">
        <f t="shared" si="6"/>
        <v>43270</v>
      </c>
      <c r="L15" s="58">
        <f t="shared" si="5"/>
        <v>36</v>
      </c>
      <c r="M15" s="9">
        <f t="shared" si="2"/>
        <v>864</v>
      </c>
      <c r="N15" s="58">
        <f t="shared" si="3"/>
        <v>20.09302326</v>
      </c>
      <c r="O15" s="58">
        <f t="shared" si="4"/>
        <v>1006.27907</v>
      </c>
    </row>
    <row r="16" ht="12.75" customHeight="1">
      <c r="A16" s="63">
        <v>14.0</v>
      </c>
      <c r="B16" s="63">
        <v>5445.0</v>
      </c>
      <c r="C16" s="63">
        <v>3960.0</v>
      </c>
      <c r="D16" s="63">
        <v>2230.0</v>
      </c>
      <c r="E16" s="63">
        <v>990.0</v>
      </c>
      <c r="F16" s="63">
        <v>3.0</v>
      </c>
      <c r="G16" s="63">
        <v>51.0</v>
      </c>
      <c r="H16" s="58"/>
      <c r="I16" s="28"/>
      <c r="J16" s="58">
        <f t="shared" si="1"/>
        <v>12625</v>
      </c>
      <c r="K16" s="58">
        <f t="shared" si="6"/>
        <v>55895</v>
      </c>
      <c r="L16" s="58">
        <f t="shared" si="5"/>
        <v>39</v>
      </c>
      <c r="M16" s="9">
        <f t="shared" si="2"/>
        <v>936</v>
      </c>
      <c r="N16" s="58">
        <f t="shared" si="3"/>
        <v>18.35294118</v>
      </c>
      <c r="O16" s="58">
        <f t="shared" si="4"/>
        <v>1095.980392</v>
      </c>
    </row>
    <row r="17" ht="12.75" customHeight="1">
      <c r="A17" s="63">
        <v>15.0</v>
      </c>
      <c r="B17" s="63">
        <v>6970.0</v>
      </c>
      <c r="C17" s="63">
        <v>5070.0</v>
      </c>
      <c r="D17" s="63">
        <v>2850.0</v>
      </c>
      <c r="E17" s="63">
        <v>1270.0</v>
      </c>
      <c r="F17" s="63">
        <v>3.0</v>
      </c>
      <c r="G17" s="63">
        <v>62.0</v>
      </c>
      <c r="H17" s="58"/>
      <c r="I17" s="28"/>
      <c r="J17" s="58">
        <f t="shared" si="1"/>
        <v>16160</v>
      </c>
      <c r="K17" s="58">
        <f t="shared" si="6"/>
        <v>72055</v>
      </c>
      <c r="L17" s="58">
        <f t="shared" si="5"/>
        <v>42</v>
      </c>
      <c r="M17" s="9">
        <f t="shared" si="2"/>
        <v>1008</v>
      </c>
      <c r="N17" s="58">
        <f t="shared" si="3"/>
        <v>16.25806452</v>
      </c>
      <c r="O17" s="58">
        <f t="shared" si="4"/>
        <v>1162.177419</v>
      </c>
    </row>
    <row r="18" ht="12.75" customHeight="1">
      <c r="A18" s="63">
        <v>16.0</v>
      </c>
      <c r="B18" s="63">
        <v>8925.0</v>
      </c>
      <c r="C18" s="63">
        <v>6490.0</v>
      </c>
      <c r="D18" s="63">
        <v>3650.0</v>
      </c>
      <c r="E18" s="63">
        <v>1625.0</v>
      </c>
      <c r="F18" s="63">
        <v>4.0</v>
      </c>
      <c r="G18" s="63">
        <v>74.0</v>
      </c>
      <c r="H18" s="58"/>
      <c r="I18" s="28"/>
      <c r="J18" s="58">
        <f t="shared" si="1"/>
        <v>20690</v>
      </c>
      <c r="K18" s="58">
        <f t="shared" si="6"/>
        <v>92745</v>
      </c>
      <c r="L18" s="58">
        <f t="shared" si="5"/>
        <v>46</v>
      </c>
      <c r="M18" s="9">
        <f t="shared" si="2"/>
        <v>1104</v>
      </c>
      <c r="N18" s="58">
        <f t="shared" si="3"/>
        <v>14.91891892</v>
      </c>
      <c r="O18" s="58">
        <f t="shared" si="4"/>
        <v>1253.310811</v>
      </c>
    </row>
    <row r="19" ht="12.75" customHeight="1">
      <c r="A19" s="63">
        <v>17.0</v>
      </c>
      <c r="B19" s="63">
        <v>11425.0</v>
      </c>
      <c r="C19" s="63">
        <v>8310.0</v>
      </c>
      <c r="D19" s="63">
        <v>4675.0</v>
      </c>
      <c r="E19" s="63">
        <v>2075.0</v>
      </c>
      <c r="F19" s="63">
        <v>4.0</v>
      </c>
      <c r="G19" s="63">
        <v>89.0</v>
      </c>
      <c r="H19" s="58"/>
      <c r="I19" s="28"/>
      <c r="J19" s="58">
        <f t="shared" si="1"/>
        <v>26485</v>
      </c>
      <c r="K19" s="58">
        <f t="shared" si="6"/>
        <v>119230</v>
      </c>
      <c r="L19" s="58">
        <f t="shared" si="5"/>
        <v>50</v>
      </c>
      <c r="M19" s="9">
        <f t="shared" si="2"/>
        <v>1200</v>
      </c>
      <c r="N19" s="58">
        <f t="shared" si="3"/>
        <v>13.48314607</v>
      </c>
      <c r="O19" s="58">
        <f t="shared" si="4"/>
        <v>1339.662921</v>
      </c>
    </row>
    <row r="20" ht="12.75" customHeight="1">
      <c r="A20" s="63">
        <v>18.0</v>
      </c>
      <c r="B20" s="63">
        <v>14620.0</v>
      </c>
      <c r="C20" s="63">
        <v>10635.0</v>
      </c>
      <c r="D20" s="63">
        <v>5980.0</v>
      </c>
      <c r="E20" s="63">
        <v>2660.0</v>
      </c>
      <c r="F20" s="63">
        <v>4.0</v>
      </c>
      <c r="G20" s="63">
        <v>106.0</v>
      </c>
      <c r="H20" s="58"/>
      <c r="I20" s="28"/>
      <c r="J20" s="58">
        <f t="shared" si="1"/>
        <v>33895</v>
      </c>
      <c r="K20" s="58">
        <f t="shared" si="6"/>
        <v>153125</v>
      </c>
      <c r="L20" s="58">
        <f t="shared" si="5"/>
        <v>54</v>
      </c>
      <c r="M20" s="9">
        <f t="shared" si="2"/>
        <v>1296</v>
      </c>
      <c r="N20" s="58">
        <f t="shared" si="3"/>
        <v>12.22641509</v>
      </c>
      <c r="O20" s="58">
        <f t="shared" si="4"/>
        <v>1444.575472</v>
      </c>
    </row>
    <row r="21" ht="12.75" customHeight="1">
      <c r="A21" s="63">
        <v>19.0</v>
      </c>
      <c r="B21" s="63">
        <v>18715.0</v>
      </c>
      <c r="C21" s="63">
        <v>13610.0</v>
      </c>
      <c r="D21" s="63">
        <v>7655.0</v>
      </c>
      <c r="E21" s="63">
        <v>3405.0</v>
      </c>
      <c r="F21" s="63">
        <v>4.0</v>
      </c>
      <c r="G21" s="63">
        <v>128.0</v>
      </c>
      <c r="H21" s="58"/>
      <c r="I21" s="28"/>
      <c r="J21" s="58">
        <f t="shared" si="1"/>
        <v>43385</v>
      </c>
      <c r="K21" s="58">
        <f t="shared" si="6"/>
        <v>196510</v>
      </c>
      <c r="L21" s="58">
        <f t="shared" si="5"/>
        <v>58</v>
      </c>
      <c r="M21" s="9">
        <f t="shared" si="2"/>
        <v>1392</v>
      </c>
      <c r="N21" s="58">
        <f t="shared" si="3"/>
        <v>10.875</v>
      </c>
      <c r="O21" s="58">
        <f t="shared" si="4"/>
        <v>1535.234375</v>
      </c>
    </row>
    <row r="22" ht="12.75" customHeight="1">
      <c r="A22" s="63">
        <v>20.0</v>
      </c>
      <c r="B22" s="63">
        <v>23955.0</v>
      </c>
      <c r="C22" s="63">
        <v>17420.0</v>
      </c>
      <c r="D22" s="63">
        <v>9800.0</v>
      </c>
      <c r="E22" s="63">
        <v>4355.0</v>
      </c>
      <c r="F22" s="63">
        <v>4.0</v>
      </c>
      <c r="G22" s="63">
        <v>153.0</v>
      </c>
      <c r="H22" s="58"/>
      <c r="I22" s="28"/>
      <c r="J22" s="58">
        <f t="shared" si="1"/>
        <v>55530</v>
      </c>
      <c r="K22" s="58">
        <f t="shared" si="6"/>
        <v>252040</v>
      </c>
      <c r="L22" s="58">
        <f t="shared" si="5"/>
        <v>62</v>
      </c>
      <c r="M22" s="9">
        <f t="shared" si="2"/>
        <v>1488</v>
      </c>
      <c r="N22" s="58">
        <f t="shared" si="3"/>
        <v>9.725490196</v>
      </c>
      <c r="O22" s="58">
        <f t="shared" si="4"/>
        <v>1647.320261</v>
      </c>
    </row>
    <row r="23" ht="12.75" customHeight="1">
      <c r="B23" s="28">
        <f t="shared" ref="B23:E23" si="8">SUM(B21:B22)</f>
        <v>42670</v>
      </c>
      <c r="C23" s="28">
        <f t="shared" si="8"/>
        <v>31030</v>
      </c>
      <c r="D23" s="28">
        <f t="shared" si="8"/>
        <v>17455</v>
      </c>
      <c r="E23" s="28">
        <f t="shared" si="8"/>
        <v>7760</v>
      </c>
    </row>
    <row r="24" ht="12.75" customHeight="1">
      <c r="A24" s="53" t="s">
        <v>190</v>
      </c>
      <c r="B24" s="17"/>
      <c r="C24" s="17"/>
      <c r="D24" s="17"/>
      <c r="E24" s="17"/>
      <c r="F24" s="17"/>
      <c r="G24" s="17"/>
      <c r="H24" s="18"/>
      <c r="J24" s="54" t="s">
        <v>163</v>
      </c>
      <c r="K24" s="54" t="s">
        <v>164</v>
      </c>
      <c r="L24" s="54" t="s">
        <v>165</v>
      </c>
      <c r="M24" s="54" t="s">
        <v>166</v>
      </c>
      <c r="N24" s="54" t="s">
        <v>167</v>
      </c>
      <c r="O24" s="54" t="s">
        <v>168</v>
      </c>
    </row>
    <row r="25" ht="12.75" customHeight="1">
      <c r="A25" s="59" t="s">
        <v>169</v>
      </c>
      <c r="B25" s="59"/>
      <c r="C25" s="59"/>
      <c r="D25" s="59"/>
      <c r="E25" s="59"/>
      <c r="F25" s="59"/>
      <c r="G25" s="59" t="s">
        <v>170</v>
      </c>
      <c r="H25" s="9"/>
      <c r="J25" s="56"/>
      <c r="K25" s="56"/>
      <c r="L25" s="56"/>
      <c r="M25" s="56"/>
      <c r="N25" s="56"/>
      <c r="O25" s="56"/>
    </row>
    <row r="26" ht="12.75" customHeight="1">
      <c r="A26" s="7">
        <v>1.0</v>
      </c>
      <c r="B26" s="7">
        <v>130.0</v>
      </c>
      <c r="C26" s="7">
        <v>210.0</v>
      </c>
      <c r="D26" s="7">
        <v>410.0</v>
      </c>
      <c r="E26" s="7">
        <v>130.0</v>
      </c>
      <c r="F26" s="7">
        <v>4.0</v>
      </c>
      <c r="G26" s="7">
        <v>2.0</v>
      </c>
      <c r="H26" s="9"/>
      <c r="J26" s="9">
        <f t="shared" ref="J26:J45" si="9">SUM(B26:E26)</f>
        <v>880</v>
      </c>
      <c r="K26" s="9">
        <f>J26</f>
        <v>880</v>
      </c>
      <c r="L26" s="9">
        <f>F26</f>
        <v>4</v>
      </c>
      <c r="M26" s="9">
        <f t="shared" ref="M26:M45" si="10">(L26*24)</f>
        <v>96</v>
      </c>
      <c r="N26" s="58">
        <f t="shared" ref="N26:N45" si="11">(M26/G26)</f>
        <v>48</v>
      </c>
      <c r="O26" s="58">
        <f t="shared" ref="O26:O45" si="12">(K26/G26)</f>
        <v>440</v>
      </c>
    </row>
    <row r="27" ht="12.75" customHeight="1">
      <c r="A27" s="7">
        <v>2.0</v>
      </c>
      <c r="B27" s="7">
        <v>165.0</v>
      </c>
      <c r="C27" s="7">
        <v>270.0</v>
      </c>
      <c r="D27" s="7">
        <v>525.0</v>
      </c>
      <c r="E27" s="7">
        <v>165.0</v>
      </c>
      <c r="F27" s="7">
        <v>2.0</v>
      </c>
      <c r="G27" s="7">
        <v>3.0</v>
      </c>
      <c r="H27" s="9"/>
      <c r="J27" s="9">
        <f t="shared" si="9"/>
        <v>1125</v>
      </c>
      <c r="K27" s="9">
        <f>(J26+J27)</f>
        <v>2005</v>
      </c>
      <c r="L27" s="9">
        <f t="shared" ref="L27:L45" si="13">(L26+F27)</f>
        <v>6</v>
      </c>
      <c r="M27" s="9">
        <f t="shared" si="10"/>
        <v>144</v>
      </c>
      <c r="N27" s="58">
        <f t="shared" si="11"/>
        <v>48</v>
      </c>
      <c r="O27" s="58">
        <f t="shared" si="12"/>
        <v>668.3333333</v>
      </c>
    </row>
    <row r="28" ht="12.75" customHeight="1">
      <c r="A28" s="7">
        <v>3.0</v>
      </c>
      <c r="B28" s="7">
        <v>215.0</v>
      </c>
      <c r="C28" s="7">
        <v>345.0</v>
      </c>
      <c r="D28" s="7">
        <v>670.0</v>
      </c>
      <c r="E28" s="7">
        <v>215.0</v>
      </c>
      <c r="F28" s="7">
        <v>2.0</v>
      </c>
      <c r="G28" s="7">
        <v>3.0</v>
      </c>
      <c r="H28" s="9"/>
      <c r="J28" s="9">
        <f t="shared" si="9"/>
        <v>1445</v>
      </c>
      <c r="K28" s="9">
        <f t="shared" ref="K28:K45" si="14">(K27+J28)</f>
        <v>3450</v>
      </c>
      <c r="L28" s="9">
        <f t="shared" si="13"/>
        <v>8</v>
      </c>
      <c r="M28" s="9">
        <f t="shared" si="10"/>
        <v>192</v>
      </c>
      <c r="N28" s="58">
        <f t="shared" si="11"/>
        <v>64</v>
      </c>
      <c r="O28" s="58">
        <f t="shared" si="12"/>
        <v>1150</v>
      </c>
    </row>
    <row r="29" ht="12.75" customHeight="1">
      <c r="A29" s="7">
        <v>4.0</v>
      </c>
      <c r="B29" s="7">
        <v>275.0</v>
      </c>
      <c r="C29" s="7">
        <v>440.0</v>
      </c>
      <c r="D29" s="7">
        <v>860.0</v>
      </c>
      <c r="E29" s="7">
        <v>275.0</v>
      </c>
      <c r="F29" s="7">
        <v>2.0</v>
      </c>
      <c r="G29" s="7">
        <v>4.0</v>
      </c>
      <c r="H29" s="9"/>
      <c r="J29" s="9">
        <f t="shared" si="9"/>
        <v>1850</v>
      </c>
      <c r="K29" s="9">
        <f t="shared" si="14"/>
        <v>5300</v>
      </c>
      <c r="L29" s="9">
        <f t="shared" si="13"/>
        <v>10</v>
      </c>
      <c r="M29" s="9">
        <f t="shared" si="10"/>
        <v>240</v>
      </c>
      <c r="N29" s="58">
        <f t="shared" si="11"/>
        <v>60</v>
      </c>
      <c r="O29" s="58">
        <f t="shared" si="12"/>
        <v>1325</v>
      </c>
    </row>
    <row r="30" ht="12.75" customHeight="1">
      <c r="A30" s="7">
        <v>5.0</v>
      </c>
      <c r="B30" s="7">
        <v>350.0</v>
      </c>
      <c r="C30" s="7">
        <v>565.0</v>
      </c>
      <c r="D30" s="7">
        <v>1100.0</v>
      </c>
      <c r="E30" s="7">
        <v>350.0</v>
      </c>
      <c r="F30" s="7">
        <v>2.0</v>
      </c>
      <c r="G30" s="7">
        <v>5.0</v>
      </c>
      <c r="H30" s="9"/>
      <c r="J30" s="9">
        <f t="shared" si="9"/>
        <v>2365</v>
      </c>
      <c r="K30" s="9">
        <f t="shared" si="14"/>
        <v>7665</v>
      </c>
      <c r="L30" s="9">
        <f t="shared" si="13"/>
        <v>12</v>
      </c>
      <c r="M30" s="9">
        <f t="shared" si="10"/>
        <v>288</v>
      </c>
      <c r="N30" s="58">
        <f t="shared" si="11"/>
        <v>57.6</v>
      </c>
      <c r="O30" s="58">
        <f t="shared" si="12"/>
        <v>1533</v>
      </c>
    </row>
    <row r="31" ht="12.75" customHeight="1">
      <c r="A31" s="7">
        <v>6.0</v>
      </c>
      <c r="B31" s="7">
        <v>445.0</v>
      </c>
      <c r="C31" s="7">
        <v>720.0</v>
      </c>
      <c r="D31" s="7">
        <v>1410.0</v>
      </c>
      <c r="E31" s="7">
        <v>445.0</v>
      </c>
      <c r="F31" s="7">
        <v>3.0</v>
      </c>
      <c r="G31" s="7">
        <v>6.0</v>
      </c>
      <c r="H31" s="9"/>
      <c r="J31" s="9">
        <f t="shared" si="9"/>
        <v>3020</v>
      </c>
      <c r="K31" s="9">
        <f t="shared" si="14"/>
        <v>10685</v>
      </c>
      <c r="L31" s="9">
        <f t="shared" si="13"/>
        <v>15</v>
      </c>
      <c r="M31" s="9">
        <f t="shared" si="10"/>
        <v>360</v>
      </c>
      <c r="N31" s="58">
        <f t="shared" si="11"/>
        <v>60</v>
      </c>
      <c r="O31" s="58">
        <f t="shared" si="12"/>
        <v>1780.833333</v>
      </c>
    </row>
    <row r="32" ht="12.75" customHeight="1">
      <c r="A32" s="7">
        <v>7.0</v>
      </c>
      <c r="B32" s="7">
        <v>570.0</v>
      </c>
      <c r="C32" s="7">
        <v>925.0</v>
      </c>
      <c r="D32" s="7">
        <v>1805.0</v>
      </c>
      <c r="E32" s="7">
        <v>570.0</v>
      </c>
      <c r="F32" s="7">
        <v>3.0</v>
      </c>
      <c r="G32" s="7">
        <v>7.0</v>
      </c>
      <c r="H32" s="9"/>
      <c r="J32" s="9">
        <f t="shared" si="9"/>
        <v>3870</v>
      </c>
      <c r="K32" s="9">
        <f t="shared" si="14"/>
        <v>14555</v>
      </c>
      <c r="L32" s="9">
        <f t="shared" si="13"/>
        <v>18</v>
      </c>
      <c r="M32" s="9">
        <f t="shared" si="10"/>
        <v>432</v>
      </c>
      <c r="N32" s="58">
        <f t="shared" si="11"/>
        <v>61.71428571</v>
      </c>
      <c r="O32" s="58">
        <f t="shared" si="12"/>
        <v>2079.285714</v>
      </c>
    </row>
    <row r="33" ht="12.75" customHeight="1">
      <c r="A33" s="7">
        <v>8.0</v>
      </c>
      <c r="B33" s="7">
        <v>730.0</v>
      </c>
      <c r="C33" s="7">
        <v>1180.0</v>
      </c>
      <c r="D33" s="7">
        <v>2310.0</v>
      </c>
      <c r="E33" s="7">
        <v>730.0</v>
      </c>
      <c r="F33" s="7">
        <v>3.0</v>
      </c>
      <c r="G33" s="7">
        <v>9.0</v>
      </c>
      <c r="H33" s="9"/>
      <c r="J33" s="9">
        <f t="shared" si="9"/>
        <v>4950</v>
      </c>
      <c r="K33" s="9">
        <f t="shared" si="14"/>
        <v>19505</v>
      </c>
      <c r="L33" s="9">
        <f t="shared" si="13"/>
        <v>21</v>
      </c>
      <c r="M33" s="9">
        <f t="shared" si="10"/>
        <v>504</v>
      </c>
      <c r="N33" s="58">
        <f t="shared" si="11"/>
        <v>56</v>
      </c>
      <c r="O33" s="58">
        <f t="shared" si="12"/>
        <v>2167.222222</v>
      </c>
    </row>
    <row r="34" ht="12.75" customHeight="1">
      <c r="A34" s="7">
        <v>9.0</v>
      </c>
      <c r="B34" s="7">
        <v>935.0</v>
      </c>
      <c r="C34" s="7">
        <v>1515.0</v>
      </c>
      <c r="D34" s="7">
        <v>2955.0</v>
      </c>
      <c r="E34" s="7">
        <v>935.0</v>
      </c>
      <c r="F34" s="7">
        <v>3.0</v>
      </c>
      <c r="G34" s="7">
        <v>10.0</v>
      </c>
      <c r="H34" s="9"/>
      <c r="J34" s="9">
        <f t="shared" si="9"/>
        <v>6340</v>
      </c>
      <c r="K34" s="9">
        <f t="shared" si="14"/>
        <v>25845</v>
      </c>
      <c r="L34" s="9">
        <f t="shared" si="13"/>
        <v>24</v>
      </c>
      <c r="M34" s="9">
        <f t="shared" si="10"/>
        <v>576</v>
      </c>
      <c r="N34" s="58">
        <f t="shared" si="11"/>
        <v>57.6</v>
      </c>
      <c r="O34" s="58">
        <f t="shared" si="12"/>
        <v>2584.5</v>
      </c>
    </row>
    <row r="35" ht="12.75" customHeight="1">
      <c r="A35" s="7">
        <v>10.0</v>
      </c>
      <c r="B35" s="7">
        <v>1200.0</v>
      </c>
      <c r="C35" s="7">
        <v>1935.0</v>
      </c>
      <c r="D35" s="7">
        <v>3780.0</v>
      </c>
      <c r="E35" s="7">
        <v>1200.0</v>
      </c>
      <c r="F35" s="7">
        <v>3.0</v>
      </c>
      <c r="G35" s="7">
        <v>12.0</v>
      </c>
      <c r="H35" s="9"/>
      <c r="J35" s="9">
        <f t="shared" si="9"/>
        <v>8115</v>
      </c>
      <c r="K35" s="9">
        <f t="shared" si="14"/>
        <v>33960</v>
      </c>
      <c r="L35" s="9">
        <f t="shared" si="13"/>
        <v>27</v>
      </c>
      <c r="M35" s="9">
        <f t="shared" si="10"/>
        <v>648</v>
      </c>
      <c r="N35" s="58">
        <f t="shared" si="11"/>
        <v>54</v>
      </c>
      <c r="O35" s="58">
        <f t="shared" si="12"/>
        <v>2830</v>
      </c>
    </row>
    <row r="36" ht="12.75" customHeight="1">
      <c r="A36" s="7">
        <v>11.0</v>
      </c>
      <c r="B36" s="7">
        <v>1535.0</v>
      </c>
      <c r="C36" s="7">
        <v>2480.0</v>
      </c>
      <c r="D36" s="7">
        <v>4840.0</v>
      </c>
      <c r="E36" s="7">
        <v>1535.0</v>
      </c>
      <c r="F36" s="7">
        <v>3.0</v>
      </c>
      <c r="G36" s="7">
        <v>15.0</v>
      </c>
      <c r="H36" s="9"/>
      <c r="J36" s="9">
        <f t="shared" si="9"/>
        <v>10390</v>
      </c>
      <c r="K36" s="9">
        <f t="shared" si="14"/>
        <v>44350</v>
      </c>
      <c r="L36" s="9">
        <f t="shared" si="13"/>
        <v>30</v>
      </c>
      <c r="M36" s="9">
        <f t="shared" si="10"/>
        <v>720</v>
      </c>
      <c r="N36" s="58">
        <f t="shared" si="11"/>
        <v>48</v>
      </c>
      <c r="O36" s="58">
        <f t="shared" si="12"/>
        <v>2956.666667</v>
      </c>
    </row>
    <row r="37" ht="12.75" customHeight="1">
      <c r="A37" s="7">
        <v>12.0</v>
      </c>
      <c r="B37" s="7">
        <v>1965.0</v>
      </c>
      <c r="C37" s="7">
        <v>3175.0</v>
      </c>
      <c r="D37" s="7">
        <v>6195.0</v>
      </c>
      <c r="E37" s="7">
        <v>1965.0</v>
      </c>
      <c r="F37" s="7">
        <v>3.0</v>
      </c>
      <c r="G37" s="7">
        <v>18.0</v>
      </c>
      <c r="H37" s="9"/>
      <c r="J37" s="9">
        <f t="shared" si="9"/>
        <v>13300</v>
      </c>
      <c r="K37" s="9">
        <f t="shared" si="14"/>
        <v>57650</v>
      </c>
      <c r="L37" s="9">
        <f t="shared" si="13"/>
        <v>33</v>
      </c>
      <c r="M37" s="9">
        <f t="shared" si="10"/>
        <v>792</v>
      </c>
      <c r="N37" s="58">
        <f t="shared" si="11"/>
        <v>44</v>
      </c>
      <c r="O37" s="58">
        <f t="shared" si="12"/>
        <v>3202.777778</v>
      </c>
    </row>
    <row r="38" ht="12.75" customHeight="1">
      <c r="A38" s="7">
        <v>13.0</v>
      </c>
      <c r="B38" s="7">
        <v>2515.0</v>
      </c>
      <c r="C38" s="7">
        <v>4060.0</v>
      </c>
      <c r="D38" s="7">
        <v>7930.0</v>
      </c>
      <c r="E38" s="7">
        <v>2515.0</v>
      </c>
      <c r="F38" s="7">
        <v>3.0</v>
      </c>
      <c r="G38" s="7">
        <v>21.0</v>
      </c>
      <c r="H38" s="9"/>
      <c r="J38" s="9">
        <f t="shared" si="9"/>
        <v>17020</v>
      </c>
      <c r="K38" s="9">
        <f t="shared" si="14"/>
        <v>74670</v>
      </c>
      <c r="L38" s="9">
        <f t="shared" si="13"/>
        <v>36</v>
      </c>
      <c r="M38" s="9">
        <f t="shared" si="10"/>
        <v>864</v>
      </c>
      <c r="N38" s="58">
        <f t="shared" si="11"/>
        <v>41.14285714</v>
      </c>
      <c r="O38" s="58">
        <f t="shared" si="12"/>
        <v>3555.714286</v>
      </c>
    </row>
    <row r="39" ht="12.75" customHeight="1">
      <c r="A39" s="7">
        <v>14.0</v>
      </c>
      <c r="B39" s="7">
        <v>3220.0</v>
      </c>
      <c r="C39" s="7">
        <v>5200.0</v>
      </c>
      <c r="D39" s="7">
        <v>10150.0</v>
      </c>
      <c r="E39" s="7">
        <v>3220.0</v>
      </c>
      <c r="F39" s="7">
        <v>3.0</v>
      </c>
      <c r="G39" s="7">
        <v>26.0</v>
      </c>
      <c r="H39" s="9"/>
      <c r="J39" s="9">
        <f t="shared" si="9"/>
        <v>21790</v>
      </c>
      <c r="K39" s="9">
        <f t="shared" si="14"/>
        <v>96460</v>
      </c>
      <c r="L39" s="9">
        <f t="shared" si="13"/>
        <v>39</v>
      </c>
      <c r="M39" s="9">
        <f t="shared" si="10"/>
        <v>936</v>
      </c>
      <c r="N39" s="58">
        <f t="shared" si="11"/>
        <v>36</v>
      </c>
      <c r="O39" s="58">
        <f t="shared" si="12"/>
        <v>3710</v>
      </c>
    </row>
    <row r="40" ht="12.75" customHeight="1">
      <c r="A40" s="7">
        <v>15.0</v>
      </c>
      <c r="B40" s="7">
        <v>4120.0</v>
      </c>
      <c r="C40" s="7">
        <v>6655.0</v>
      </c>
      <c r="D40" s="7">
        <v>12995.0</v>
      </c>
      <c r="E40" s="7">
        <v>4120.0</v>
      </c>
      <c r="F40" s="7">
        <v>3.0</v>
      </c>
      <c r="G40" s="7">
        <v>31.0</v>
      </c>
      <c r="H40" s="9"/>
      <c r="J40" s="9">
        <f t="shared" si="9"/>
        <v>27890</v>
      </c>
      <c r="K40" s="9">
        <f t="shared" si="14"/>
        <v>124350</v>
      </c>
      <c r="L40" s="9">
        <f t="shared" si="13"/>
        <v>42</v>
      </c>
      <c r="M40" s="9">
        <f t="shared" si="10"/>
        <v>1008</v>
      </c>
      <c r="N40" s="58">
        <f t="shared" si="11"/>
        <v>32.51612903</v>
      </c>
      <c r="O40" s="58">
        <f t="shared" si="12"/>
        <v>4011.290323</v>
      </c>
    </row>
    <row r="41" ht="12.75" customHeight="1">
      <c r="A41" s="7">
        <v>16.0</v>
      </c>
      <c r="B41" s="7">
        <v>5275.0</v>
      </c>
      <c r="C41" s="7">
        <v>8520.0</v>
      </c>
      <c r="D41" s="7">
        <v>16630.0</v>
      </c>
      <c r="E41" s="7">
        <v>5275.0</v>
      </c>
      <c r="F41" s="7">
        <v>4.0</v>
      </c>
      <c r="G41" s="7">
        <v>37.0</v>
      </c>
      <c r="H41" s="9"/>
      <c r="J41" s="9">
        <f t="shared" si="9"/>
        <v>35700</v>
      </c>
      <c r="K41" s="9">
        <f t="shared" si="14"/>
        <v>160050</v>
      </c>
      <c r="L41" s="9">
        <f t="shared" si="13"/>
        <v>46</v>
      </c>
      <c r="M41" s="9">
        <f t="shared" si="10"/>
        <v>1104</v>
      </c>
      <c r="N41" s="58">
        <f t="shared" si="11"/>
        <v>29.83783784</v>
      </c>
      <c r="O41" s="58">
        <f t="shared" si="12"/>
        <v>4325.675676</v>
      </c>
    </row>
    <row r="42" ht="12.75" customHeight="1">
      <c r="A42" s="7">
        <v>17.0</v>
      </c>
      <c r="B42" s="7">
        <v>6750.0</v>
      </c>
      <c r="C42" s="7">
        <v>10905.0</v>
      </c>
      <c r="D42" s="7">
        <v>21290.0</v>
      </c>
      <c r="E42" s="7">
        <v>6750.0</v>
      </c>
      <c r="F42" s="7">
        <v>4.0</v>
      </c>
      <c r="G42" s="7">
        <v>44.0</v>
      </c>
      <c r="H42" s="9"/>
      <c r="J42" s="9">
        <f t="shared" si="9"/>
        <v>45695</v>
      </c>
      <c r="K42" s="9">
        <f t="shared" si="14"/>
        <v>205745</v>
      </c>
      <c r="L42" s="9">
        <f t="shared" si="13"/>
        <v>50</v>
      </c>
      <c r="M42" s="9">
        <f t="shared" si="10"/>
        <v>1200</v>
      </c>
      <c r="N42" s="58">
        <f t="shared" si="11"/>
        <v>27.27272727</v>
      </c>
      <c r="O42" s="58">
        <f t="shared" si="12"/>
        <v>4676.022727</v>
      </c>
    </row>
    <row r="43" ht="12.75" customHeight="1">
      <c r="A43" s="7">
        <v>18.0</v>
      </c>
      <c r="B43" s="7">
        <v>8640.0</v>
      </c>
      <c r="C43" s="7">
        <v>13955.0</v>
      </c>
      <c r="D43" s="7">
        <v>27250.0</v>
      </c>
      <c r="E43" s="7">
        <v>8640.0</v>
      </c>
      <c r="F43" s="7">
        <v>4.0</v>
      </c>
      <c r="G43" s="7">
        <v>53.0</v>
      </c>
      <c r="H43" s="9"/>
      <c r="J43" s="9">
        <f t="shared" si="9"/>
        <v>58485</v>
      </c>
      <c r="K43" s="9">
        <f t="shared" si="14"/>
        <v>264230</v>
      </c>
      <c r="L43" s="9">
        <f t="shared" si="13"/>
        <v>54</v>
      </c>
      <c r="M43" s="9">
        <f t="shared" si="10"/>
        <v>1296</v>
      </c>
      <c r="N43" s="58">
        <f t="shared" si="11"/>
        <v>24.45283019</v>
      </c>
      <c r="O43" s="58">
        <f t="shared" si="12"/>
        <v>4985.471698</v>
      </c>
    </row>
    <row r="44" ht="12.75" customHeight="1">
      <c r="A44" s="7">
        <v>19.0</v>
      </c>
      <c r="B44" s="7">
        <v>11060.0</v>
      </c>
      <c r="C44" s="7">
        <v>17865.0</v>
      </c>
      <c r="D44" s="7">
        <v>34880.0</v>
      </c>
      <c r="E44" s="7">
        <v>11060.0</v>
      </c>
      <c r="F44" s="7">
        <v>4.0</v>
      </c>
      <c r="G44" s="7">
        <v>64.0</v>
      </c>
      <c r="H44" s="9"/>
      <c r="J44" s="9">
        <f t="shared" si="9"/>
        <v>74865</v>
      </c>
      <c r="K44" s="9">
        <f t="shared" si="14"/>
        <v>339095</v>
      </c>
      <c r="L44" s="9">
        <f t="shared" si="13"/>
        <v>58</v>
      </c>
      <c r="M44" s="9">
        <f t="shared" si="10"/>
        <v>1392</v>
      </c>
      <c r="N44" s="58">
        <f t="shared" si="11"/>
        <v>21.75</v>
      </c>
      <c r="O44" s="58">
        <f t="shared" si="12"/>
        <v>5298.359375</v>
      </c>
    </row>
    <row r="45" ht="12.75" customHeight="1">
      <c r="A45" s="7">
        <v>20.0</v>
      </c>
      <c r="B45" s="7">
        <v>14155.0</v>
      </c>
      <c r="C45" s="7">
        <v>22865.0</v>
      </c>
      <c r="D45" s="7">
        <v>44645.0</v>
      </c>
      <c r="E45" s="7">
        <v>14155.0</v>
      </c>
      <c r="F45" s="7">
        <v>4.0</v>
      </c>
      <c r="G45" s="7">
        <v>77.0</v>
      </c>
      <c r="H45" s="9"/>
      <c r="J45" s="9">
        <f t="shared" si="9"/>
        <v>95820</v>
      </c>
      <c r="K45" s="9">
        <f t="shared" si="14"/>
        <v>434915</v>
      </c>
      <c r="L45" s="9">
        <f t="shared" si="13"/>
        <v>62</v>
      </c>
      <c r="M45" s="9">
        <f t="shared" si="10"/>
        <v>1488</v>
      </c>
      <c r="N45" s="58">
        <f t="shared" si="11"/>
        <v>19.32467532</v>
      </c>
      <c r="O45" s="58">
        <f t="shared" si="12"/>
        <v>5648.246753</v>
      </c>
    </row>
    <row r="46" ht="12.75" customHeight="1"/>
    <row r="47" ht="12.75" customHeight="1">
      <c r="A47" s="53" t="s">
        <v>191</v>
      </c>
      <c r="B47" s="17"/>
      <c r="C47" s="17"/>
      <c r="D47" s="17"/>
      <c r="E47" s="17"/>
      <c r="F47" s="17"/>
      <c r="G47" s="17"/>
      <c r="H47" s="18"/>
      <c r="J47" s="54" t="s">
        <v>163</v>
      </c>
      <c r="K47" s="54" t="s">
        <v>164</v>
      </c>
      <c r="L47" s="54" t="s">
        <v>165</v>
      </c>
      <c r="M47" s="54" t="s">
        <v>166</v>
      </c>
      <c r="N47" s="54" t="s">
        <v>167</v>
      </c>
      <c r="O47" s="54" t="s">
        <v>168</v>
      </c>
    </row>
    <row r="48" ht="12.75" customHeight="1">
      <c r="A48" s="59" t="s">
        <v>169</v>
      </c>
      <c r="B48" s="59"/>
      <c r="C48" s="59"/>
      <c r="D48" s="59"/>
      <c r="E48" s="59"/>
      <c r="F48" s="59"/>
      <c r="G48" s="59" t="s">
        <v>170</v>
      </c>
      <c r="H48" s="59" t="s">
        <v>192</v>
      </c>
      <c r="J48" s="56"/>
      <c r="K48" s="56"/>
      <c r="L48" s="56"/>
      <c r="M48" s="56"/>
      <c r="N48" s="56"/>
      <c r="O48" s="56"/>
    </row>
    <row r="49" ht="12.75" customHeight="1">
      <c r="A49" s="7">
        <v>1.0</v>
      </c>
      <c r="B49" s="7">
        <v>210.0</v>
      </c>
      <c r="C49" s="7">
        <v>140.0</v>
      </c>
      <c r="D49" s="7">
        <v>260.0</v>
      </c>
      <c r="E49" s="7">
        <v>120.0</v>
      </c>
      <c r="F49" s="7">
        <v>4.0</v>
      </c>
      <c r="G49" s="7">
        <v>1.0</v>
      </c>
      <c r="H49" s="60">
        <v>1.0</v>
      </c>
      <c r="J49" s="9">
        <f t="shared" ref="J49:J68" si="15">SUM(B49:E49)</f>
        <v>730</v>
      </c>
      <c r="K49" s="9">
        <f>J49</f>
        <v>730</v>
      </c>
      <c r="L49" s="9">
        <f>F49</f>
        <v>4</v>
      </c>
      <c r="M49" s="9">
        <f t="shared" ref="M49:M68" si="16">(L49*24)</f>
        <v>96</v>
      </c>
      <c r="N49" s="58">
        <f t="shared" ref="N49:N68" si="17">(M49/G49)</f>
        <v>96</v>
      </c>
      <c r="O49" s="58">
        <f t="shared" ref="O49:O68" si="18">(K49/G49)</f>
        <v>730</v>
      </c>
    </row>
    <row r="50" ht="12.75" customHeight="1">
      <c r="A50" s="7">
        <v>2.0</v>
      </c>
      <c r="B50" s="7">
        <v>270.0</v>
      </c>
      <c r="C50" s="7">
        <v>180.0</v>
      </c>
      <c r="D50" s="7">
        <v>335.0</v>
      </c>
      <c r="E50" s="7">
        <v>155.0</v>
      </c>
      <c r="F50" s="7">
        <v>2.0</v>
      </c>
      <c r="G50" s="7">
        <v>1.0</v>
      </c>
      <c r="H50" s="60">
        <v>0.9</v>
      </c>
      <c r="J50" s="9">
        <f t="shared" si="15"/>
        <v>940</v>
      </c>
      <c r="K50" s="9">
        <f>(J49+J50)</f>
        <v>1670</v>
      </c>
      <c r="L50" s="9">
        <f t="shared" ref="L50:L68" si="19">(L49+F50)</f>
        <v>6</v>
      </c>
      <c r="M50" s="9">
        <f t="shared" si="16"/>
        <v>144</v>
      </c>
      <c r="N50" s="58">
        <f t="shared" si="17"/>
        <v>144</v>
      </c>
      <c r="O50" s="58">
        <f t="shared" si="18"/>
        <v>1670</v>
      </c>
    </row>
    <row r="51" ht="12.75" customHeight="1">
      <c r="A51" s="7">
        <v>3.0</v>
      </c>
      <c r="B51" s="7">
        <v>345.0</v>
      </c>
      <c r="C51" s="7">
        <v>230.0</v>
      </c>
      <c r="D51" s="7">
        <v>425.0</v>
      </c>
      <c r="E51" s="7">
        <v>195.0</v>
      </c>
      <c r="F51" s="7">
        <v>2.0</v>
      </c>
      <c r="G51" s="7">
        <v>2.0</v>
      </c>
      <c r="H51" s="60">
        <v>0.81</v>
      </c>
      <c r="J51" s="9">
        <f t="shared" si="15"/>
        <v>1195</v>
      </c>
      <c r="K51" s="9">
        <f t="shared" ref="K51:K68" si="20">(K50+J51)</f>
        <v>2865</v>
      </c>
      <c r="L51" s="9">
        <f t="shared" si="19"/>
        <v>8</v>
      </c>
      <c r="M51" s="9">
        <f t="shared" si="16"/>
        <v>192</v>
      </c>
      <c r="N51" s="58">
        <f t="shared" si="17"/>
        <v>96</v>
      </c>
      <c r="O51" s="58">
        <f t="shared" si="18"/>
        <v>1432.5</v>
      </c>
    </row>
    <row r="52" ht="12.75" customHeight="1">
      <c r="A52" s="7">
        <v>4.0</v>
      </c>
      <c r="B52" s="7">
        <v>440.0</v>
      </c>
      <c r="C52" s="7">
        <v>295.0</v>
      </c>
      <c r="D52" s="7">
        <v>545.0</v>
      </c>
      <c r="E52" s="7">
        <v>250.0</v>
      </c>
      <c r="F52" s="7">
        <v>2.0</v>
      </c>
      <c r="G52" s="7">
        <v>2.0</v>
      </c>
      <c r="H52" s="60">
        <v>0.73</v>
      </c>
      <c r="J52" s="9">
        <f t="shared" si="15"/>
        <v>1530</v>
      </c>
      <c r="K52" s="9">
        <f t="shared" si="20"/>
        <v>4395</v>
      </c>
      <c r="L52" s="9">
        <f t="shared" si="19"/>
        <v>10</v>
      </c>
      <c r="M52" s="9">
        <f t="shared" si="16"/>
        <v>240</v>
      </c>
      <c r="N52" s="58">
        <f t="shared" si="17"/>
        <v>120</v>
      </c>
      <c r="O52" s="58">
        <f t="shared" si="18"/>
        <v>2197.5</v>
      </c>
    </row>
    <row r="53" ht="12.75" customHeight="1">
      <c r="A53" s="7">
        <v>5.0</v>
      </c>
      <c r="B53" s="7">
        <v>565.0</v>
      </c>
      <c r="C53" s="7">
        <v>375.0</v>
      </c>
      <c r="D53" s="7">
        <v>700.0</v>
      </c>
      <c r="E53" s="7">
        <v>320.0</v>
      </c>
      <c r="F53" s="7">
        <v>2.0</v>
      </c>
      <c r="G53" s="7">
        <v>2.0</v>
      </c>
      <c r="H53" s="60">
        <v>0.66</v>
      </c>
      <c r="J53" s="9">
        <f t="shared" si="15"/>
        <v>1960</v>
      </c>
      <c r="K53" s="9">
        <f t="shared" si="20"/>
        <v>6355</v>
      </c>
      <c r="L53" s="9">
        <f t="shared" si="19"/>
        <v>12</v>
      </c>
      <c r="M53" s="9">
        <f t="shared" si="16"/>
        <v>288</v>
      </c>
      <c r="N53" s="58">
        <f t="shared" si="17"/>
        <v>144</v>
      </c>
      <c r="O53" s="58">
        <f t="shared" si="18"/>
        <v>3177.5</v>
      </c>
    </row>
    <row r="54" ht="12.75" customHeight="1">
      <c r="A54" s="7">
        <v>6.0</v>
      </c>
      <c r="B54" s="7">
        <v>720.0</v>
      </c>
      <c r="C54" s="7">
        <v>480.0</v>
      </c>
      <c r="D54" s="7">
        <v>895.0</v>
      </c>
      <c r="E54" s="7">
        <v>410.0</v>
      </c>
      <c r="F54" s="7">
        <v>3.0</v>
      </c>
      <c r="G54" s="7">
        <v>3.0</v>
      </c>
      <c r="H54" s="60">
        <v>0.59</v>
      </c>
      <c r="J54" s="9">
        <f t="shared" si="15"/>
        <v>2505</v>
      </c>
      <c r="K54" s="9">
        <f t="shared" si="20"/>
        <v>8860</v>
      </c>
      <c r="L54" s="9">
        <f t="shared" si="19"/>
        <v>15</v>
      </c>
      <c r="M54" s="9">
        <f t="shared" si="16"/>
        <v>360</v>
      </c>
      <c r="N54" s="58">
        <f t="shared" si="17"/>
        <v>120</v>
      </c>
      <c r="O54" s="58">
        <f t="shared" si="18"/>
        <v>2953.333333</v>
      </c>
    </row>
    <row r="55" ht="12.75" customHeight="1">
      <c r="A55" s="7">
        <v>7.0</v>
      </c>
      <c r="B55" s="7">
        <v>925.0</v>
      </c>
      <c r="C55" s="7">
        <v>615.0</v>
      </c>
      <c r="D55" s="7">
        <v>1145.0</v>
      </c>
      <c r="E55" s="7">
        <v>530.0</v>
      </c>
      <c r="F55" s="7">
        <v>3.0</v>
      </c>
      <c r="G55" s="7">
        <v>4.0</v>
      </c>
      <c r="H55" s="60">
        <v>0.53</v>
      </c>
      <c r="J55" s="9">
        <f t="shared" si="15"/>
        <v>3215</v>
      </c>
      <c r="K55" s="9">
        <f t="shared" si="20"/>
        <v>12075</v>
      </c>
      <c r="L55" s="9">
        <f t="shared" si="19"/>
        <v>18</v>
      </c>
      <c r="M55" s="9">
        <f t="shared" si="16"/>
        <v>432</v>
      </c>
      <c r="N55" s="58">
        <f t="shared" si="17"/>
        <v>108</v>
      </c>
      <c r="O55" s="58">
        <f t="shared" si="18"/>
        <v>3018.75</v>
      </c>
    </row>
    <row r="56" ht="12.75" customHeight="1">
      <c r="A56" s="7">
        <v>8.0</v>
      </c>
      <c r="B56" s="7">
        <v>1180.0</v>
      </c>
      <c r="C56" s="7">
        <v>790.0</v>
      </c>
      <c r="D56" s="7">
        <v>1465.0</v>
      </c>
      <c r="E56" s="7">
        <v>675.0</v>
      </c>
      <c r="F56" s="7">
        <v>3.0</v>
      </c>
      <c r="G56" s="7">
        <v>4.0</v>
      </c>
      <c r="H56" s="60">
        <v>0.48</v>
      </c>
      <c r="J56" s="9">
        <f t="shared" si="15"/>
        <v>4110</v>
      </c>
      <c r="K56" s="9">
        <f t="shared" si="20"/>
        <v>16185</v>
      </c>
      <c r="L56" s="9">
        <f t="shared" si="19"/>
        <v>21</v>
      </c>
      <c r="M56" s="9">
        <f t="shared" si="16"/>
        <v>504</v>
      </c>
      <c r="N56" s="58">
        <f t="shared" si="17"/>
        <v>126</v>
      </c>
      <c r="O56" s="58">
        <f t="shared" si="18"/>
        <v>4046.25</v>
      </c>
    </row>
    <row r="57" ht="12.75" customHeight="1">
      <c r="A57" s="7">
        <v>9.0</v>
      </c>
      <c r="B57" s="7">
        <v>1515.0</v>
      </c>
      <c r="C57" s="7">
        <v>1010.0</v>
      </c>
      <c r="D57" s="7">
        <v>1875.0</v>
      </c>
      <c r="E57" s="7">
        <v>865.0</v>
      </c>
      <c r="F57" s="7">
        <v>3.0</v>
      </c>
      <c r="G57" s="7">
        <v>5.0</v>
      </c>
      <c r="H57" s="60">
        <v>0.43</v>
      </c>
      <c r="J57" s="9">
        <f t="shared" si="15"/>
        <v>5265</v>
      </c>
      <c r="K57" s="9">
        <f t="shared" si="20"/>
        <v>21450</v>
      </c>
      <c r="L57" s="9">
        <f t="shared" si="19"/>
        <v>24</v>
      </c>
      <c r="M57" s="9">
        <f t="shared" si="16"/>
        <v>576</v>
      </c>
      <c r="N57" s="58">
        <f t="shared" si="17"/>
        <v>115.2</v>
      </c>
      <c r="O57" s="58">
        <f t="shared" si="18"/>
        <v>4290</v>
      </c>
    </row>
    <row r="58" ht="12.75" customHeight="1">
      <c r="A58" s="7">
        <v>10.0</v>
      </c>
      <c r="B58" s="7">
        <v>1935.0</v>
      </c>
      <c r="C58" s="7">
        <v>1290.0</v>
      </c>
      <c r="D58" s="7">
        <v>2400.0</v>
      </c>
      <c r="E58" s="7">
        <v>1105.0</v>
      </c>
      <c r="F58" s="7">
        <v>3.0</v>
      </c>
      <c r="G58" s="7">
        <v>6.0</v>
      </c>
      <c r="H58" s="60">
        <v>0.39</v>
      </c>
      <c r="J58" s="9">
        <f t="shared" si="15"/>
        <v>6730</v>
      </c>
      <c r="K58" s="9">
        <f t="shared" si="20"/>
        <v>28180</v>
      </c>
      <c r="L58" s="9">
        <f t="shared" si="19"/>
        <v>27</v>
      </c>
      <c r="M58" s="9">
        <f t="shared" si="16"/>
        <v>648</v>
      </c>
      <c r="N58" s="58">
        <f t="shared" si="17"/>
        <v>108</v>
      </c>
      <c r="O58" s="58">
        <f t="shared" si="18"/>
        <v>4696.666667</v>
      </c>
    </row>
    <row r="59" ht="12.75" customHeight="1">
      <c r="A59" s="7">
        <v>11.0</v>
      </c>
      <c r="B59" s="7">
        <v>2480.0</v>
      </c>
      <c r="C59" s="7">
        <v>1655.0</v>
      </c>
      <c r="D59" s="7">
        <v>3070.0</v>
      </c>
      <c r="E59" s="7">
        <v>1415.0</v>
      </c>
      <c r="F59" s="7">
        <v>3.0</v>
      </c>
      <c r="G59" s="7">
        <v>7.0</v>
      </c>
      <c r="H59" s="60">
        <v>0.35</v>
      </c>
      <c r="J59" s="9">
        <f t="shared" si="15"/>
        <v>8620</v>
      </c>
      <c r="K59" s="9">
        <f t="shared" si="20"/>
        <v>36800</v>
      </c>
      <c r="L59" s="9">
        <f t="shared" si="19"/>
        <v>30</v>
      </c>
      <c r="M59" s="9">
        <f t="shared" si="16"/>
        <v>720</v>
      </c>
      <c r="N59" s="58">
        <f t="shared" si="17"/>
        <v>102.8571429</v>
      </c>
      <c r="O59" s="58">
        <f t="shared" si="18"/>
        <v>5257.142857</v>
      </c>
    </row>
    <row r="60" ht="12.75" customHeight="1">
      <c r="A60" s="7">
        <v>12.0</v>
      </c>
      <c r="B60" s="7">
        <v>3175.0</v>
      </c>
      <c r="C60" s="7">
        <v>2115.0</v>
      </c>
      <c r="D60" s="7">
        <v>3930.0</v>
      </c>
      <c r="E60" s="7">
        <v>1815.0</v>
      </c>
      <c r="F60" s="7">
        <v>3.0</v>
      </c>
      <c r="G60" s="7">
        <v>9.0</v>
      </c>
      <c r="H60" s="60">
        <v>0.31</v>
      </c>
      <c r="J60" s="9">
        <f t="shared" si="15"/>
        <v>11035</v>
      </c>
      <c r="K60" s="9">
        <f t="shared" si="20"/>
        <v>47835</v>
      </c>
      <c r="L60" s="9">
        <f t="shared" si="19"/>
        <v>33</v>
      </c>
      <c r="M60" s="9">
        <f t="shared" si="16"/>
        <v>792</v>
      </c>
      <c r="N60" s="58">
        <f t="shared" si="17"/>
        <v>88</v>
      </c>
      <c r="O60" s="58">
        <f t="shared" si="18"/>
        <v>5315</v>
      </c>
    </row>
    <row r="61" ht="12.75" customHeight="1">
      <c r="A61" s="7">
        <v>13.0</v>
      </c>
      <c r="B61" s="7">
        <v>4060.0</v>
      </c>
      <c r="C61" s="7">
        <v>2710.0</v>
      </c>
      <c r="D61" s="7">
        <v>5030.0</v>
      </c>
      <c r="E61" s="7">
        <v>2320.0</v>
      </c>
      <c r="F61" s="7">
        <v>3.0</v>
      </c>
      <c r="G61" s="7">
        <v>11.0</v>
      </c>
      <c r="H61" s="60">
        <v>0.28</v>
      </c>
      <c r="J61" s="9">
        <f t="shared" si="15"/>
        <v>14120</v>
      </c>
      <c r="K61" s="9">
        <f t="shared" si="20"/>
        <v>61955</v>
      </c>
      <c r="L61" s="9">
        <f t="shared" si="19"/>
        <v>36</v>
      </c>
      <c r="M61" s="9">
        <f t="shared" si="16"/>
        <v>864</v>
      </c>
      <c r="N61" s="58">
        <f t="shared" si="17"/>
        <v>78.54545455</v>
      </c>
      <c r="O61" s="58">
        <f t="shared" si="18"/>
        <v>5632.272727</v>
      </c>
    </row>
    <row r="62" ht="12.75" customHeight="1">
      <c r="A62" s="7">
        <v>14.0</v>
      </c>
      <c r="B62" s="7">
        <v>5200.0</v>
      </c>
      <c r="C62" s="7">
        <v>3465.0</v>
      </c>
      <c r="D62" s="7">
        <v>6435.0</v>
      </c>
      <c r="E62" s="7">
        <v>2970.0</v>
      </c>
      <c r="F62" s="7">
        <v>3.0</v>
      </c>
      <c r="G62" s="7">
        <v>13.0</v>
      </c>
      <c r="H62" s="60">
        <v>0.25</v>
      </c>
      <c r="J62" s="9">
        <f t="shared" si="15"/>
        <v>18070</v>
      </c>
      <c r="K62" s="9">
        <f t="shared" si="20"/>
        <v>80025</v>
      </c>
      <c r="L62" s="9">
        <f t="shared" si="19"/>
        <v>39</v>
      </c>
      <c r="M62" s="9">
        <f t="shared" si="16"/>
        <v>936</v>
      </c>
      <c r="N62" s="58">
        <f t="shared" si="17"/>
        <v>72</v>
      </c>
      <c r="O62" s="58">
        <f t="shared" si="18"/>
        <v>6155.769231</v>
      </c>
    </row>
    <row r="63" ht="12.75" customHeight="1">
      <c r="A63" s="7">
        <v>15.0</v>
      </c>
      <c r="B63" s="7">
        <v>6655.0</v>
      </c>
      <c r="C63" s="7">
        <v>4435.0</v>
      </c>
      <c r="D63" s="7">
        <v>8240.0</v>
      </c>
      <c r="E63" s="7">
        <v>3805.0</v>
      </c>
      <c r="F63" s="7">
        <v>3.0</v>
      </c>
      <c r="G63" s="7">
        <v>15.0</v>
      </c>
      <c r="H63" s="60">
        <v>0.23</v>
      </c>
      <c r="J63" s="9">
        <f t="shared" si="15"/>
        <v>23135</v>
      </c>
      <c r="K63" s="9">
        <f t="shared" si="20"/>
        <v>103160</v>
      </c>
      <c r="L63" s="9">
        <f t="shared" si="19"/>
        <v>42</v>
      </c>
      <c r="M63" s="9">
        <f t="shared" si="16"/>
        <v>1008</v>
      </c>
      <c r="N63" s="58">
        <f t="shared" si="17"/>
        <v>67.2</v>
      </c>
      <c r="O63" s="58">
        <f t="shared" si="18"/>
        <v>6877.333333</v>
      </c>
    </row>
    <row r="64" ht="12.75" customHeight="1">
      <c r="A64" s="7">
        <v>16.0</v>
      </c>
      <c r="B64" s="7">
        <v>8520.0</v>
      </c>
      <c r="C64" s="7">
        <v>5680.0</v>
      </c>
      <c r="D64" s="7">
        <v>10545.0</v>
      </c>
      <c r="E64" s="7">
        <v>4870.0</v>
      </c>
      <c r="F64" s="7">
        <v>4.0</v>
      </c>
      <c r="G64" s="7">
        <v>18.0</v>
      </c>
      <c r="H64" s="60">
        <v>0.21</v>
      </c>
      <c r="J64" s="9">
        <f t="shared" si="15"/>
        <v>29615</v>
      </c>
      <c r="K64" s="9">
        <f t="shared" si="20"/>
        <v>132775</v>
      </c>
      <c r="L64" s="9">
        <f t="shared" si="19"/>
        <v>46</v>
      </c>
      <c r="M64" s="9">
        <f t="shared" si="16"/>
        <v>1104</v>
      </c>
      <c r="N64" s="58">
        <f t="shared" si="17"/>
        <v>61.33333333</v>
      </c>
      <c r="O64" s="58">
        <f t="shared" si="18"/>
        <v>7376.388889</v>
      </c>
    </row>
    <row r="65" ht="12.75" customHeight="1">
      <c r="A65" s="7">
        <v>17.0</v>
      </c>
      <c r="B65" s="7">
        <v>10905.0</v>
      </c>
      <c r="C65" s="7">
        <v>7270.0</v>
      </c>
      <c r="D65" s="7">
        <v>13500.0</v>
      </c>
      <c r="E65" s="7">
        <v>6230.0</v>
      </c>
      <c r="F65" s="7">
        <v>4.0</v>
      </c>
      <c r="G65" s="7">
        <v>22.0</v>
      </c>
      <c r="H65" s="60">
        <v>0.19</v>
      </c>
      <c r="J65" s="9">
        <f t="shared" si="15"/>
        <v>37905</v>
      </c>
      <c r="K65" s="9">
        <f t="shared" si="20"/>
        <v>170680</v>
      </c>
      <c r="L65" s="9">
        <f t="shared" si="19"/>
        <v>50</v>
      </c>
      <c r="M65" s="9">
        <f t="shared" si="16"/>
        <v>1200</v>
      </c>
      <c r="N65" s="58">
        <f t="shared" si="17"/>
        <v>54.54545455</v>
      </c>
      <c r="O65" s="58">
        <f t="shared" si="18"/>
        <v>7758.181818</v>
      </c>
    </row>
    <row r="66" ht="12.75" customHeight="1">
      <c r="A66" s="7">
        <v>18.0</v>
      </c>
      <c r="B66" s="7">
        <v>13955.0</v>
      </c>
      <c r="C66" s="7">
        <v>9305.0</v>
      </c>
      <c r="D66" s="7">
        <v>17280.0</v>
      </c>
      <c r="E66" s="7">
        <v>7975.0</v>
      </c>
      <c r="F66" s="7">
        <v>4.0</v>
      </c>
      <c r="G66" s="7">
        <v>27.0</v>
      </c>
      <c r="H66" s="60">
        <v>0.17</v>
      </c>
      <c r="J66" s="9">
        <f t="shared" si="15"/>
        <v>48515</v>
      </c>
      <c r="K66" s="9">
        <f t="shared" si="20"/>
        <v>219195</v>
      </c>
      <c r="L66" s="9">
        <f t="shared" si="19"/>
        <v>54</v>
      </c>
      <c r="M66" s="9">
        <f t="shared" si="16"/>
        <v>1296</v>
      </c>
      <c r="N66" s="58">
        <f t="shared" si="17"/>
        <v>48</v>
      </c>
      <c r="O66" s="58">
        <f t="shared" si="18"/>
        <v>8118.333333</v>
      </c>
    </row>
    <row r="67" ht="12.75" customHeight="1">
      <c r="A67" s="7">
        <v>19.0</v>
      </c>
      <c r="B67" s="7">
        <v>17865.0</v>
      </c>
      <c r="C67" s="7">
        <v>11910.0</v>
      </c>
      <c r="D67" s="7">
        <v>22120.0</v>
      </c>
      <c r="E67" s="7">
        <v>10210.0</v>
      </c>
      <c r="F67" s="7">
        <v>4.0</v>
      </c>
      <c r="G67" s="7">
        <v>32.0</v>
      </c>
      <c r="H67" s="60">
        <v>0.15</v>
      </c>
      <c r="J67" s="9">
        <f t="shared" si="15"/>
        <v>62105</v>
      </c>
      <c r="K67" s="9">
        <f t="shared" si="20"/>
        <v>281300</v>
      </c>
      <c r="L67" s="9">
        <f t="shared" si="19"/>
        <v>58</v>
      </c>
      <c r="M67" s="9">
        <f t="shared" si="16"/>
        <v>1392</v>
      </c>
      <c r="N67" s="58">
        <f t="shared" si="17"/>
        <v>43.5</v>
      </c>
      <c r="O67" s="58">
        <f t="shared" si="18"/>
        <v>8790.625</v>
      </c>
    </row>
    <row r="68" ht="12.75" customHeight="1">
      <c r="A68" s="7">
        <v>20.0</v>
      </c>
      <c r="B68" s="7">
        <v>22865.0</v>
      </c>
      <c r="C68" s="7">
        <v>15245.0</v>
      </c>
      <c r="D68" s="7">
        <v>28310.0</v>
      </c>
      <c r="E68" s="7">
        <v>13065.0</v>
      </c>
      <c r="F68" s="7">
        <v>4.0</v>
      </c>
      <c r="G68" s="7">
        <v>38.0</v>
      </c>
      <c r="H68" s="60">
        <v>0.14</v>
      </c>
      <c r="J68" s="9">
        <f t="shared" si="15"/>
        <v>79485</v>
      </c>
      <c r="K68" s="9">
        <f t="shared" si="20"/>
        <v>360785</v>
      </c>
      <c r="L68" s="9">
        <f t="shared" si="19"/>
        <v>62</v>
      </c>
      <c r="M68" s="9">
        <f t="shared" si="16"/>
        <v>1488</v>
      </c>
      <c r="N68" s="58">
        <f t="shared" si="17"/>
        <v>39.15789474</v>
      </c>
      <c r="O68" s="58">
        <f t="shared" si="18"/>
        <v>9494.342105</v>
      </c>
      <c r="P68">
        <f>SUM(J64:J68)</f>
        <v>257625</v>
      </c>
    </row>
    <row r="69" ht="12.75" customHeight="1"/>
    <row r="70" ht="12.75" customHeight="1">
      <c r="A70" s="53" t="s">
        <v>193</v>
      </c>
      <c r="B70" s="17"/>
      <c r="C70" s="17"/>
      <c r="D70" s="17"/>
      <c r="E70" s="17"/>
      <c r="F70" s="17"/>
      <c r="G70" s="17"/>
      <c r="H70" s="18"/>
      <c r="J70" s="54" t="s">
        <v>163</v>
      </c>
      <c r="K70" s="54" t="s">
        <v>164</v>
      </c>
      <c r="L70" s="54" t="s">
        <v>165</v>
      </c>
      <c r="M70" s="54" t="s">
        <v>166</v>
      </c>
      <c r="N70" s="54" t="s">
        <v>167</v>
      </c>
      <c r="O70" s="54" t="s">
        <v>168</v>
      </c>
    </row>
    <row r="71" ht="12.75" customHeight="1">
      <c r="A71" s="59" t="s">
        <v>169</v>
      </c>
      <c r="B71" s="59"/>
      <c r="C71" s="59"/>
      <c r="D71" s="59"/>
      <c r="E71" s="59"/>
      <c r="F71" s="59"/>
      <c r="G71" s="59" t="s">
        <v>170</v>
      </c>
      <c r="H71" s="9"/>
      <c r="J71" s="56"/>
      <c r="K71" s="56"/>
      <c r="L71" s="56"/>
      <c r="M71" s="56"/>
      <c r="N71" s="56"/>
      <c r="O71" s="56"/>
    </row>
    <row r="72" ht="12.75" customHeight="1">
      <c r="A72" s="7">
        <v>1.0</v>
      </c>
      <c r="B72" s="7">
        <v>170.0</v>
      </c>
      <c r="C72" s="7">
        <v>200.0</v>
      </c>
      <c r="D72" s="7">
        <v>380.0</v>
      </c>
      <c r="E72" s="7">
        <v>130.0</v>
      </c>
      <c r="F72" s="7">
        <v>4.0</v>
      </c>
      <c r="G72" s="7">
        <v>2.0</v>
      </c>
      <c r="H72" s="9"/>
      <c r="J72" s="9">
        <f t="shared" ref="J72:J91" si="21">SUM(B72:E72)</f>
        <v>880</v>
      </c>
      <c r="K72" s="9">
        <f>J72</f>
        <v>880</v>
      </c>
      <c r="L72" s="9">
        <f>F72</f>
        <v>4</v>
      </c>
      <c r="M72" s="9">
        <f t="shared" ref="M72:M91" si="22">(L72*24)</f>
        <v>96</v>
      </c>
      <c r="N72" s="58">
        <f t="shared" ref="N72:N91" si="23">(M72/G72)</f>
        <v>48</v>
      </c>
      <c r="O72" s="58">
        <f t="shared" ref="O72:O91" si="24">(K72/G72)</f>
        <v>440</v>
      </c>
    </row>
    <row r="73" ht="12.75" customHeight="1">
      <c r="A73" s="7">
        <v>2.0</v>
      </c>
      <c r="B73" s="7">
        <v>220.0</v>
      </c>
      <c r="C73" s="7">
        <v>255.0</v>
      </c>
      <c r="D73" s="7">
        <v>485.0</v>
      </c>
      <c r="E73" s="7">
        <v>165.0</v>
      </c>
      <c r="F73" s="7">
        <v>2.0</v>
      </c>
      <c r="G73" s="7">
        <v>3.0</v>
      </c>
      <c r="H73" s="9"/>
      <c r="J73" s="9">
        <f t="shared" si="21"/>
        <v>1125</v>
      </c>
      <c r="K73" s="9">
        <f>(J72+J73)</f>
        <v>2005</v>
      </c>
      <c r="L73" s="9">
        <f t="shared" ref="L73:L91" si="25">(L72+F73)</f>
        <v>6</v>
      </c>
      <c r="M73" s="9">
        <f t="shared" si="22"/>
        <v>144</v>
      </c>
      <c r="N73" s="58">
        <f t="shared" si="23"/>
        <v>48</v>
      </c>
      <c r="O73" s="58">
        <f t="shared" si="24"/>
        <v>668.3333333</v>
      </c>
    </row>
    <row r="74" ht="12.75" customHeight="1">
      <c r="A74" s="7">
        <v>3.0</v>
      </c>
      <c r="B74" s="7">
        <v>280.0</v>
      </c>
      <c r="C74" s="7">
        <v>330.0</v>
      </c>
      <c r="D74" s="7">
        <v>625.0</v>
      </c>
      <c r="E74" s="7">
        <v>215.0</v>
      </c>
      <c r="F74" s="7">
        <v>2.0</v>
      </c>
      <c r="G74" s="7">
        <v>3.0</v>
      </c>
      <c r="H74" s="9"/>
      <c r="J74" s="9">
        <f t="shared" si="21"/>
        <v>1450</v>
      </c>
      <c r="K74" s="9">
        <f t="shared" ref="K74:K91" si="27">(K73+J74)</f>
        <v>3455</v>
      </c>
      <c r="L74" s="9">
        <f t="shared" si="25"/>
        <v>8</v>
      </c>
      <c r="M74" s="9">
        <f t="shared" si="22"/>
        <v>192</v>
      </c>
      <c r="N74" s="58">
        <f t="shared" si="23"/>
        <v>64</v>
      </c>
      <c r="O74" s="58">
        <f t="shared" si="24"/>
        <v>1151.666667</v>
      </c>
      <c r="P74">
        <f t="shared" ref="P74:R74" si="26">SUM(C72:C74)</f>
        <v>785</v>
      </c>
      <c r="Q74">
        <f t="shared" si="26"/>
        <v>1490</v>
      </c>
      <c r="R74">
        <f t="shared" si="26"/>
        <v>510</v>
      </c>
    </row>
    <row r="75" ht="12.75" customHeight="1">
      <c r="A75" s="7">
        <v>4.0</v>
      </c>
      <c r="B75" s="7">
        <v>355.0</v>
      </c>
      <c r="C75" s="7">
        <v>420.0</v>
      </c>
      <c r="D75" s="7">
        <v>795.0</v>
      </c>
      <c r="E75" s="7">
        <v>275.0</v>
      </c>
      <c r="F75" s="7">
        <v>2.0</v>
      </c>
      <c r="G75" s="7">
        <v>4.0</v>
      </c>
      <c r="H75" s="9"/>
      <c r="J75" s="9">
        <f t="shared" si="21"/>
        <v>1845</v>
      </c>
      <c r="K75" s="9">
        <f t="shared" si="27"/>
        <v>5300</v>
      </c>
      <c r="L75" s="9">
        <f t="shared" si="25"/>
        <v>10</v>
      </c>
      <c r="M75" s="9">
        <f t="shared" si="22"/>
        <v>240</v>
      </c>
      <c r="N75" s="58">
        <f t="shared" si="23"/>
        <v>60</v>
      </c>
      <c r="O75" s="58">
        <f t="shared" si="24"/>
        <v>1325</v>
      </c>
    </row>
    <row r="76" ht="12.75" customHeight="1">
      <c r="A76" s="7">
        <v>5.0</v>
      </c>
      <c r="B76" s="7">
        <v>455.0</v>
      </c>
      <c r="C76" s="7">
        <v>535.0</v>
      </c>
      <c r="D76" s="7">
        <v>1020.0</v>
      </c>
      <c r="E76" s="7">
        <v>350.0</v>
      </c>
      <c r="F76" s="7">
        <v>2.0</v>
      </c>
      <c r="G76" s="7">
        <v>5.0</v>
      </c>
      <c r="H76" s="9"/>
      <c r="J76" s="9">
        <f t="shared" si="21"/>
        <v>2360</v>
      </c>
      <c r="K76" s="9">
        <f t="shared" si="27"/>
        <v>7660</v>
      </c>
      <c r="L76" s="9">
        <f t="shared" si="25"/>
        <v>12</v>
      </c>
      <c r="M76" s="9">
        <f t="shared" si="22"/>
        <v>288</v>
      </c>
      <c r="N76" s="58">
        <f t="shared" si="23"/>
        <v>57.6</v>
      </c>
      <c r="O76" s="58">
        <f t="shared" si="24"/>
        <v>1532</v>
      </c>
    </row>
    <row r="77" ht="12.75" customHeight="1">
      <c r="A77" s="7">
        <v>6.0</v>
      </c>
      <c r="B77" s="7">
        <v>585.0</v>
      </c>
      <c r="C77" s="7">
        <v>685.0</v>
      </c>
      <c r="D77" s="7">
        <v>1305.0</v>
      </c>
      <c r="E77" s="7">
        <v>445.0</v>
      </c>
      <c r="F77" s="7">
        <v>3.0</v>
      </c>
      <c r="G77" s="7">
        <v>6.0</v>
      </c>
      <c r="H77" s="9"/>
      <c r="J77" s="9">
        <f t="shared" si="21"/>
        <v>3020</v>
      </c>
      <c r="K77" s="9">
        <f t="shared" si="27"/>
        <v>10680</v>
      </c>
      <c r="L77" s="9">
        <f t="shared" si="25"/>
        <v>15</v>
      </c>
      <c r="M77" s="9">
        <f t="shared" si="22"/>
        <v>360</v>
      </c>
      <c r="N77" s="58">
        <f t="shared" si="23"/>
        <v>60</v>
      </c>
      <c r="O77" s="58">
        <f t="shared" si="24"/>
        <v>1780</v>
      </c>
    </row>
    <row r="78" ht="12.75" customHeight="1">
      <c r="A78" s="7">
        <v>7.0</v>
      </c>
      <c r="B78" s="7">
        <v>750.0</v>
      </c>
      <c r="C78" s="7">
        <v>880.0</v>
      </c>
      <c r="D78" s="7">
        <v>1670.0</v>
      </c>
      <c r="E78" s="7">
        <v>570.0</v>
      </c>
      <c r="F78" s="7">
        <v>3.0</v>
      </c>
      <c r="G78" s="7">
        <v>7.0</v>
      </c>
      <c r="H78" s="9"/>
      <c r="J78" s="9">
        <f t="shared" si="21"/>
        <v>3870</v>
      </c>
      <c r="K78" s="9">
        <f t="shared" si="27"/>
        <v>14550</v>
      </c>
      <c r="L78" s="9">
        <f t="shared" si="25"/>
        <v>18</v>
      </c>
      <c r="M78" s="9">
        <f t="shared" si="22"/>
        <v>432</v>
      </c>
      <c r="N78" s="58">
        <f t="shared" si="23"/>
        <v>61.71428571</v>
      </c>
      <c r="O78" s="58">
        <f t="shared" si="24"/>
        <v>2078.571429</v>
      </c>
    </row>
    <row r="79" ht="12.75" customHeight="1">
      <c r="A79" s="7">
        <v>8.0</v>
      </c>
      <c r="B79" s="7">
        <v>955.0</v>
      </c>
      <c r="C79" s="7">
        <v>1125.0</v>
      </c>
      <c r="D79" s="7">
        <v>2140.0</v>
      </c>
      <c r="E79" s="7">
        <v>730.0</v>
      </c>
      <c r="F79" s="7">
        <v>3.0</v>
      </c>
      <c r="G79" s="7">
        <v>9.0</v>
      </c>
      <c r="H79" s="9"/>
      <c r="J79" s="9">
        <f t="shared" si="21"/>
        <v>4950</v>
      </c>
      <c r="K79" s="9">
        <f t="shared" si="27"/>
        <v>19500</v>
      </c>
      <c r="L79" s="9">
        <f t="shared" si="25"/>
        <v>21</v>
      </c>
      <c r="M79" s="9">
        <f t="shared" si="22"/>
        <v>504</v>
      </c>
      <c r="N79" s="58">
        <f t="shared" si="23"/>
        <v>56</v>
      </c>
      <c r="O79" s="58">
        <f t="shared" si="24"/>
        <v>2166.666667</v>
      </c>
    </row>
    <row r="80" ht="12.75" customHeight="1">
      <c r="A80" s="7">
        <v>9.0</v>
      </c>
      <c r="B80" s="7">
        <v>1225.0</v>
      </c>
      <c r="C80" s="7">
        <v>1440.0</v>
      </c>
      <c r="D80" s="7">
        <v>2740.0</v>
      </c>
      <c r="E80" s="7">
        <v>935.0</v>
      </c>
      <c r="F80" s="7">
        <v>3.0</v>
      </c>
      <c r="G80" s="7">
        <v>10.0</v>
      </c>
      <c r="H80" s="9"/>
      <c r="J80" s="9">
        <f t="shared" si="21"/>
        <v>6340</v>
      </c>
      <c r="K80" s="9">
        <f t="shared" si="27"/>
        <v>25840</v>
      </c>
      <c r="L80" s="9">
        <f t="shared" si="25"/>
        <v>24</v>
      </c>
      <c r="M80" s="9">
        <f t="shared" si="22"/>
        <v>576</v>
      </c>
      <c r="N80" s="58">
        <f t="shared" si="23"/>
        <v>57.6</v>
      </c>
      <c r="O80" s="58">
        <f t="shared" si="24"/>
        <v>2584</v>
      </c>
    </row>
    <row r="81" ht="12.75" customHeight="1">
      <c r="A81" s="7">
        <v>10.0</v>
      </c>
      <c r="B81" s="7">
        <v>1570.0</v>
      </c>
      <c r="C81" s="7">
        <v>1845.0</v>
      </c>
      <c r="D81" s="7">
        <v>3505.0</v>
      </c>
      <c r="E81" s="7">
        <v>1200.0</v>
      </c>
      <c r="F81" s="7">
        <v>3.0</v>
      </c>
      <c r="G81" s="7">
        <v>12.0</v>
      </c>
      <c r="H81" s="9"/>
      <c r="J81" s="9">
        <f t="shared" si="21"/>
        <v>8120</v>
      </c>
      <c r="K81" s="9">
        <f t="shared" si="27"/>
        <v>33960</v>
      </c>
      <c r="L81" s="9">
        <f t="shared" si="25"/>
        <v>27</v>
      </c>
      <c r="M81" s="9">
        <f t="shared" si="22"/>
        <v>648</v>
      </c>
      <c r="N81" s="58">
        <f t="shared" si="23"/>
        <v>54</v>
      </c>
      <c r="O81" s="58">
        <f t="shared" si="24"/>
        <v>2830</v>
      </c>
    </row>
    <row r="82" ht="12.75" customHeight="1">
      <c r="A82" s="7">
        <v>11.0</v>
      </c>
      <c r="B82" s="7">
        <v>2005.0</v>
      </c>
      <c r="C82" s="7">
        <v>2360.0</v>
      </c>
      <c r="D82" s="7">
        <v>4485.0</v>
      </c>
      <c r="E82" s="7">
        <v>1535.0</v>
      </c>
      <c r="F82" s="7">
        <v>3.0</v>
      </c>
      <c r="G82" s="7">
        <v>15.0</v>
      </c>
      <c r="H82" s="9"/>
      <c r="J82" s="9">
        <f t="shared" si="21"/>
        <v>10385</v>
      </c>
      <c r="K82" s="9">
        <f t="shared" si="27"/>
        <v>44345</v>
      </c>
      <c r="L82" s="9">
        <f t="shared" si="25"/>
        <v>30</v>
      </c>
      <c r="M82" s="9">
        <f t="shared" si="22"/>
        <v>720</v>
      </c>
      <c r="N82" s="58">
        <f t="shared" si="23"/>
        <v>48</v>
      </c>
      <c r="O82" s="58">
        <f t="shared" si="24"/>
        <v>2956.333333</v>
      </c>
    </row>
    <row r="83" ht="12.75" customHeight="1">
      <c r="A83" s="7">
        <v>12.0</v>
      </c>
      <c r="B83" s="7">
        <v>2570.0</v>
      </c>
      <c r="C83" s="7">
        <v>3020.0</v>
      </c>
      <c r="D83" s="7">
        <v>5740.0</v>
      </c>
      <c r="E83" s="7">
        <v>1965.0</v>
      </c>
      <c r="F83" s="7">
        <v>3.0</v>
      </c>
      <c r="G83" s="7">
        <v>18.0</v>
      </c>
      <c r="H83" s="9"/>
      <c r="J83" s="9">
        <f t="shared" si="21"/>
        <v>13295</v>
      </c>
      <c r="K83" s="9">
        <f t="shared" si="27"/>
        <v>57640</v>
      </c>
      <c r="L83" s="9">
        <f t="shared" si="25"/>
        <v>33</v>
      </c>
      <c r="M83" s="9">
        <f t="shared" si="22"/>
        <v>792</v>
      </c>
      <c r="N83" s="58">
        <f t="shared" si="23"/>
        <v>44</v>
      </c>
      <c r="O83" s="58">
        <f t="shared" si="24"/>
        <v>3202.222222</v>
      </c>
    </row>
    <row r="84" ht="12.75" customHeight="1">
      <c r="A84" s="7">
        <v>13.0</v>
      </c>
      <c r="B84" s="7">
        <v>3290.0</v>
      </c>
      <c r="C84" s="7">
        <v>3870.0</v>
      </c>
      <c r="D84" s="7">
        <v>7350.0</v>
      </c>
      <c r="E84" s="7">
        <v>2515.0</v>
      </c>
      <c r="F84" s="7">
        <v>3.0</v>
      </c>
      <c r="G84" s="7">
        <v>21.0</v>
      </c>
      <c r="H84" s="9"/>
      <c r="J84" s="9">
        <f t="shared" si="21"/>
        <v>17025</v>
      </c>
      <c r="K84" s="9">
        <f t="shared" si="27"/>
        <v>74665</v>
      </c>
      <c r="L84" s="9">
        <f t="shared" si="25"/>
        <v>36</v>
      </c>
      <c r="M84" s="9">
        <f t="shared" si="22"/>
        <v>864</v>
      </c>
      <c r="N84" s="58">
        <f t="shared" si="23"/>
        <v>41.14285714</v>
      </c>
      <c r="O84" s="58">
        <f t="shared" si="24"/>
        <v>3555.47619</v>
      </c>
    </row>
    <row r="85" ht="12.75" customHeight="1">
      <c r="A85" s="7">
        <v>14.0</v>
      </c>
      <c r="B85" s="7">
        <v>4210.0</v>
      </c>
      <c r="C85" s="7">
        <v>4950.0</v>
      </c>
      <c r="D85" s="7">
        <v>9410.0</v>
      </c>
      <c r="E85" s="7">
        <v>3220.0</v>
      </c>
      <c r="F85" s="7">
        <v>3.0</v>
      </c>
      <c r="G85" s="7">
        <v>26.0</v>
      </c>
      <c r="H85" s="9"/>
      <c r="J85" s="9">
        <f t="shared" si="21"/>
        <v>21790</v>
      </c>
      <c r="K85" s="9">
        <f t="shared" si="27"/>
        <v>96455</v>
      </c>
      <c r="L85" s="9">
        <f t="shared" si="25"/>
        <v>39</v>
      </c>
      <c r="M85" s="9">
        <f t="shared" si="22"/>
        <v>936</v>
      </c>
      <c r="N85" s="58">
        <f t="shared" si="23"/>
        <v>36</v>
      </c>
      <c r="O85" s="58">
        <f t="shared" si="24"/>
        <v>3709.807692</v>
      </c>
    </row>
    <row r="86" ht="12.75" customHeight="1">
      <c r="A86" s="7">
        <v>15.0</v>
      </c>
      <c r="B86" s="7">
        <v>5390.0</v>
      </c>
      <c r="C86" s="7">
        <v>6340.0</v>
      </c>
      <c r="D86" s="7">
        <v>12045.0</v>
      </c>
      <c r="E86" s="7">
        <v>4120.0</v>
      </c>
      <c r="F86" s="7">
        <v>3.0</v>
      </c>
      <c r="G86" s="7">
        <v>31.0</v>
      </c>
      <c r="H86" s="9"/>
      <c r="J86" s="9">
        <f t="shared" si="21"/>
        <v>27895</v>
      </c>
      <c r="K86" s="9">
        <f t="shared" si="27"/>
        <v>124350</v>
      </c>
      <c r="L86" s="9">
        <f t="shared" si="25"/>
        <v>42</v>
      </c>
      <c r="M86" s="9">
        <f t="shared" si="22"/>
        <v>1008</v>
      </c>
      <c r="N86" s="58">
        <f t="shared" si="23"/>
        <v>32.51612903</v>
      </c>
      <c r="O86" s="58">
        <f t="shared" si="24"/>
        <v>4011.290323</v>
      </c>
    </row>
    <row r="87" ht="12.75" customHeight="1">
      <c r="A87" s="7">
        <v>16.0</v>
      </c>
      <c r="B87" s="7">
        <v>6895.0</v>
      </c>
      <c r="C87" s="7">
        <v>8115.0</v>
      </c>
      <c r="D87" s="7">
        <v>15415.0</v>
      </c>
      <c r="E87" s="7">
        <v>5275.0</v>
      </c>
      <c r="F87" s="7">
        <v>4.0</v>
      </c>
      <c r="G87" s="7">
        <v>37.0</v>
      </c>
      <c r="H87" s="9"/>
      <c r="J87" s="9">
        <f t="shared" si="21"/>
        <v>35700</v>
      </c>
      <c r="K87" s="9">
        <f t="shared" si="27"/>
        <v>160050</v>
      </c>
      <c r="L87" s="9">
        <f t="shared" si="25"/>
        <v>46</v>
      </c>
      <c r="M87" s="9">
        <f t="shared" si="22"/>
        <v>1104</v>
      </c>
      <c r="N87" s="58">
        <f t="shared" si="23"/>
        <v>29.83783784</v>
      </c>
      <c r="O87" s="58">
        <f t="shared" si="24"/>
        <v>4325.675676</v>
      </c>
    </row>
    <row r="88" ht="12.75" customHeight="1">
      <c r="A88" s="7">
        <v>17.0</v>
      </c>
      <c r="B88" s="7">
        <v>8825.0</v>
      </c>
      <c r="C88" s="7">
        <v>10385.0</v>
      </c>
      <c r="D88" s="7">
        <v>19730.0</v>
      </c>
      <c r="E88" s="7">
        <v>6750.0</v>
      </c>
      <c r="F88" s="7">
        <v>4.0</v>
      </c>
      <c r="G88" s="7">
        <v>44.0</v>
      </c>
      <c r="H88" s="9"/>
      <c r="J88" s="9">
        <f t="shared" si="21"/>
        <v>45690</v>
      </c>
      <c r="K88" s="9">
        <f t="shared" si="27"/>
        <v>205740</v>
      </c>
      <c r="L88" s="9">
        <f t="shared" si="25"/>
        <v>50</v>
      </c>
      <c r="M88" s="9">
        <f t="shared" si="22"/>
        <v>1200</v>
      </c>
      <c r="N88" s="58">
        <f t="shared" si="23"/>
        <v>27.27272727</v>
      </c>
      <c r="O88" s="58">
        <f t="shared" si="24"/>
        <v>4675.909091</v>
      </c>
    </row>
    <row r="89" ht="12.75" customHeight="1">
      <c r="A89" s="7">
        <v>18.0</v>
      </c>
      <c r="B89" s="7">
        <v>11300.0</v>
      </c>
      <c r="C89" s="7">
        <v>13290.0</v>
      </c>
      <c r="D89" s="7">
        <v>25255.0</v>
      </c>
      <c r="E89" s="7">
        <v>8640.0</v>
      </c>
      <c r="F89" s="7">
        <v>4.0</v>
      </c>
      <c r="G89" s="7">
        <v>53.0</v>
      </c>
      <c r="H89" s="9"/>
      <c r="J89" s="9">
        <f t="shared" si="21"/>
        <v>58485</v>
      </c>
      <c r="K89" s="9">
        <f t="shared" si="27"/>
        <v>264225</v>
      </c>
      <c r="L89" s="9">
        <f t="shared" si="25"/>
        <v>54</v>
      </c>
      <c r="M89" s="9">
        <f t="shared" si="22"/>
        <v>1296</v>
      </c>
      <c r="N89" s="58">
        <f t="shared" si="23"/>
        <v>24.45283019</v>
      </c>
      <c r="O89" s="58">
        <f t="shared" si="24"/>
        <v>4985.377358</v>
      </c>
    </row>
    <row r="90" ht="12.75" customHeight="1">
      <c r="A90" s="7">
        <v>19.0</v>
      </c>
      <c r="B90" s="7">
        <v>14460.0</v>
      </c>
      <c r="C90" s="7">
        <v>17015.0</v>
      </c>
      <c r="D90" s="7">
        <v>32325.0</v>
      </c>
      <c r="E90" s="7">
        <v>11060.0</v>
      </c>
      <c r="F90" s="7">
        <v>4.0</v>
      </c>
      <c r="G90" s="7">
        <v>64.0</v>
      </c>
      <c r="H90" s="9"/>
      <c r="J90" s="9">
        <f t="shared" si="21"/>
        <v>74860</v>
      </c>
      <c r="K90" s="9">
        <f t="shared" si="27"/>
        <v>339085</v>
      </c>
      <c r="L90" s="9">
        <f t="shared" si="25"/>
        <v>58</v>
      </c>
      <c r="M90" s="9">
        <f t="shared" si="22"/>
        <v>1392</v>
      </c>
      <c r="N90" s="58">
        <f t="shared" si="23"/>
        <v>21.75</v>
      </c>
      <c r="O90" s="58">
        <f t="shared" si="24"/>
        <v>5298.203125</v>
      </c>
    </row>
    <row r="91" ht="12.75" customHeight="1">
      <c r="A91" s="7">
        <v>20.0</v>
      </c>
      <c r="B91" s="7">
        <v>18510.0</v>
      </c>
      <c r="C91" s="7">
        <v>21780.0</v>
      </c>
      <c r="D91" s="7">
        <v>41380.0</v>
      </c>
      <c r="E91" s="7">
        <v>14155.0</v>
      </c>
      <c r="F91" s="7">
        <v>4.0</v>
      </c>
      <c r="G91" s="7">
        <v>77.0</v>
      </c>
      <c r="H91" s="9"/>
      <c r="J91" s="9">
        <f t="shared" si="21"/>
        <v>95825</v>
      </c>
      <c r="K91" s="9">
        <f t="shared" si="27"/>
        <v>434910</v>
      </c>
      <c r="L91" s="9">
        <f t="shared" si="25"/>
        <v>62</v>
      </c>
      <c r="M91" s="9">
        <f t="shared" si="22"/>
        <v>1488</v>
      </c>
      <c r="N91" s="58">
        <f t="shared" si="23"/>
        <v>19.32467532</v>
      </c>
      <c r="O91" s="58">
        <f t="shared" si="24"/>
        <v>5648.181818</v>
      </c>
    </row>
    <row r="92" ht="12.75" customHeight="1"/>
    <row r="93" ht="12.75" customHeight="1">
      <c r="A93" s="53" t="s">
        <v>194</v>
      </c>
      <c r="B93" s="17"/>
      <c r="C93" s="17"/>
      <c r="D93" s="17"/>
      <c r="E93" s="17"/>
      <c r="F93" s="17"/>
      <c r="G93" s="17"/>
      <c r="H93" s="18"/>
      <c r="J93" s="54" t="s">
        <v>163</v>
      </c>
      <c r="K93" s="54" t="s">
        <v>164</v>
      </c>
      <c r="L93" s="54" t="s">
        <v>165</v>
      </c>
      <c r="M93" s="54" t="s">
        <v>166</v>
      </c>
      <c r="N93" s="54" t="s">
        <v>167</v>
      </c>
      <c r="O93" s="54" t="s">
        <v>168</v>
      </c>
    </row>
    <row r="94" ht="12.75" customHeight="1">
      <c r="A94" s="59" t="s">
        <v>169</v>
      </c>
      <c r="B94" s="59"/>
      <c r="C94" s="59"/>
      <c r="D94" s="59"/>
      <c r="E94" s="59"/>
      <c r="F94" s="59"/>
      <c r="G94" s="59" t="s">
        <v>170</v>
      </c>
      <c r="H94" s="59" t="s">
        <v>195</v>
      </c>
      <c r="J94" s="56"/>
      <c r="K94" s="56"/>
      <c r="L94" s="56"/>
      <c r="M94" s="56"/>
      <c r="N94" s="56"/>
      <c r="O94" s="56"/>
    </row>
    <row r="95" ht="12.75" customHeight="1">
      <c r="A95" s="7">
        <v>1.0</v>
      </c>
      <c r="B95" s="7">
        <v>70.0</v>
      </c>
      <c r="C95" s="7">
        <v>90.0</v>
      </c>
      <c r="D95" s="7">
        <v>170.0</v>
      </c>
      <c r="E95" s="7">
        <v>70.0</v>
      </c>
      <c r="F95" s="7">
        <v>0.0</v>
      </c>
      <c r="G95" s="7">
        <v>1.0</v>
      </c>
      <c r="H95" s="60">
        <v>0.03</v>
      </c>
      <c r="J95" s="9">
        <f t="shared" ref="J95:J114" si="28">SUM(B95:E95)</f>
        <v>400</v>
      </c>
      <c r="K95" s="9">
        <f>J95</f>
        <v>400</v>
      </c>
      <c r="L95" s="9">
        <f>F95</f>
        <v>0</v>
      </c>
      <c r="M95" s="9">
        <f t="shared" ref="M95:M114" si="29">(L95*24)</f>
        <v>0</v>
      </c>
      <c r="N95" s="58">
        <f t="shared" ref="N95:N114" si="30">(M95/G95)</f>
        <v>0</v>
      </c>
      <c r="O95" s="58">
        <f t="shared" ref="O95:O114" si="31">(K95/G95)</f>
        <v>400</v>
      </c>
    </row>
    <row r="96" ht="12.75" customHeight="1">
      <c r="A96" s="7">
        <v>2.0</v>
      </c>
      <c r="B96" s="7">
        <v>90.0</v>
      </c>
      <c r="C96" s="7">
        <v>115.0</v>
      </c>
      <c r="D96" s="7">
        <v>220.0</v>
      </c>
      <c r="E96" s="7">
        <v>90.0</v>
      </c>
      <c r="F96" s="7">
        <v>0.0</v>
      </c>
      <c r="G96" s="7">
        <v>1.0</v>
      </c>
      <c r="H96" s="60">
        <v>0.06</v>
      </c>
      <c r="J96" s="9">
        <f t="shared" si="28"/>
        <v>515</v>
      </c>
      <c r="K96" s="9">
        <f>(J95+J96)</f>
        <v>915</v>
      </c>
      <c r="L96" s="9">
        <f t="shared" ref="L96:L114" si="32">(L95+F96)</f>
        <v>0</v>
      </c>
      <c r="M96" s="9">
        <f t="shared" si="29"/>
        <v>0</v>
      </c>
      <c r="N96" s="58">
        <f t="shared" si="30"/>
        <v>0</v>
      </c>
      <c r="O96" s="58">
        <f t="shared" si="31"/>
        <v>915</v>
      </c>
    </row>
    <row r="97" ht="12.75" customHeight="1">
      <c r="A97" s="7">
        <v>3.0</v>
      </c>
      <c r="B97" s="7">
        <v>115.0</v>
      </c>
      <c r="C97" s="7">
        <v>145.0</v>
      </c>
      <c r="D97" s="7">
        <v>280.0</v>
      </c>
      <c r="E97" s="7">
        <v>115.0</v>
      </c>
      <c r="F97" s="7">
        <v>0.0</v>
      </c>
      <c r="G97" s="7">
        <v>2.0</v>
      </c>
      <c r="H97" s="60">
        <v>0.09</v>
      </c>
      <c r="J97" s="9">
        <f t="shared" si="28"/>
        <v>655</v>
      </c>
      <c r="K97" s="9">
        <f t="shared" ref="K97:K114" si="33">(K96+J97)</f>
        <v>1570</v>
      </c>
      <c r="L97" s="9">
        <f t="shared" si="32"/>
        <v>0</v>
      </c>
      <c r="M97" s="9">
        <f t="shared" si="29"/>
        <v>0</v>
      </c>
      <c r="N97" s="58">
        <f t="shared" si="30"/>
        <v>0</v>
      </c>
      <c r="O97" s="58">
        <f t="shared" si="31"/>
        <v>785</v>
      </c>
    </row>
    <row r="98" ht="12.75" customHeight="1">
      <c r="A98" s="7">
        <v>4.0</v>
      </c>
      <c r="B98" s="7">
        <v>145.0</v>
      </c>
      <c r="C98" s="7">
        <v>190.0</v>
      </c>
      <c r="D98" s="7">
        <v>355.0</v>
      </c>
      <c r="E98" s="7">
        <v>145.0</v>
      </c>
      <c r="F98" s="7">
        <v>0.0</v>
      </c>
      <c r="G98" s="7">
        <v>2.0</v>
      </c>
      <c r="H98" s="60">
        <v>0.13</v>
      </c>
      <c r="J98" s="9">
        <f t="shared" si="28"/>
        <v>835</v>
      </c>
      <c r="K98" s="9">
        <f t="shared" si="33"/>
        <v>2405</v>
      </c>
      <c r="L98" s="9">
        <f t="shared" si="32"/>
        <v>0</v>
      </c>
      <c r="M98" s="9">
        <f t="shared" si="29"/>
        <v>0</v>
      </c>
      <c r="N98" s="58">
        <f t="shared" si="30"/>
        <v>0</v>
      </c>
      <c r="O98" s="58">
        <f t="shared" si="31"/>
        <v>1202.5</v>
      </c>
    </row>
    <row r="99" ht="12.75" customHeight="1">
      <c r="A99" s="7">
        <v>5.0</v>
      </c>
      <c r="B99" s="7">
        <v>190.0</v>
      </c>
      <c r="C99" s="7">
        <v>240.0</v>
      </c>
      <c r="D99" s="7">
        <v>455.0</v>
      </c>
      <c r="E99" s="7">
        <v>190.0</v>
      </c>
      <c r="F99" s="7">
        <v>0.0</v>
      </c>
      <c r="G99" s="7">
        <v>2.0</v>
      </c>
      <c r="H99" s="60">
        <v>0.16</v>
      </c>
      <c r="J99" s="9">
        <f t="shared" si="28"/>
        <v>1075</v>
      </c>
      <c r="K99" s="9">
        <f t="shared" si="33"/>
        <v>3480</v>
      </c>
      <c r="L99" s="9">
        <f t="shared" si="32"/>
        <v>0</v>
      </c>
      <c r="M99" s="9">
        <f t="shared" si="29"/>
        <v>0</v>
      </c>
      <c r="N99" s="58">
        <f t="shared" si="30"/>
        <v>0</v>
      </c>
      <c r="O99" s="58">
        <f t="shared" si="31"/>
        <v>1740</v>
      </c>
    </row>
    <row r="100" ht="12.75" customHeight="1">
      <c r="A100" s="7">
        <v>6.0</v>
      </c>
      <c r="B100" s="7">
        <v>240.0</v>
      </c>
      <c r="C100" s="7">
        <v>310.0</v>
      </c>
      <c r="D100" s="7">
        <v>585.0</v>
      </c>
      <c r="E100" s="7">
        <v>240.0</v>
      </c>
      <c r="F100" s="7">
        <v>1.0</v>
      </c>
      <c r="G100" s="7">
        <v>3.0</v>
      </c>
      <c r="H100" s="60">
        <v>0.19</v>
      </c>
      <c r="J100" s="9">
        <f t="shared" si="28"/>
        <v>1375</v>
      </c>
      <c r="K100" s="9">
        <f t="shared" si="33"/>
        <v>4855</v>
      </c>
      <c r="L100" s="9">
        <f t="shared" si="32"/>
        <v>1</v>
      </c>
      <c r="M100" s="9">
        <f t="shared" si="29"/>
        <v>24</v>
      </c>
      <c r="N100" s="58">
        <f t="shared" si="30"/>
        <v>8</v>
      </c>
      <c r="O100" s="58">
        <f t="shared" si="31"/>
        <v>1618.333333</v>
      </c>
    </row>
    <row r="101" ht="12.75" customHeight="1">
      <c r="A101" s="7">
        <v>7.0</v>
      </c>
      <c r="B101" s="7">
        <v>310.0</v>
      </c>
      <c r="C101" s="7">
        <v>395.0</v>
      </c>
      <c r="D101" s="7">
        <v>750.0</v>
      </c>
      <c r="E101" s="7">
        <v>310.0</v>
      </c>
      <c r="F101" s="7">
        <v>1.0</v>
      </c>
      <c r="G101" s="7">
        <v>4.0</v>
      </c>
      <c r="H101" s="60">
        <v>0.23</v>
      </c>
      <c r="J101" s="9">
        <f t="shared" si="28"/>
        <v>1765</v>
      </c>
      <c r="K101" s="9">
        <f t="shared" si="33"/>
        <v>6620</v>
      </c>
      <c r="L101" s="9">
        <f t="shared" si="32"/>
        <v>2</v>
      </c>
      <c r="M101" s="9">
        <f t="shared" si="29"/>
        <v>48</v>
      </c>
      <c r="N101" s="58">
        <f t="shared" si="30"/>
        <v>12</v>
      </c>
      <c r="O101" s="58">
        <f t="shared" si="31"/>
        <v>1655</v>
      </c>
    </row>
    <row r="102" ht="12.75" customHeight="1">
      <c r="A102" s="7">
        <v>8.0</v>
      </c>
      <c r="B102" s="7">
        <v>395.0</v>
      </c>
      <c r="C102" s="7">
        <v>505.0</v>
      </c>
      <c r="D102" s="7">
        <v>955.0</v>
      </c>
      <c r="E102" s="7">
        <v>395.0</v>
      </c>
      <c r="F102" s="7">
        <v>1.0</v>
      </c>
      <c r="G102" s="7">
        <v>4.0</v>
      </c>
      <c r="H102" s="60">
        <v>0.27</v>
      </c>
      <c r="J102" s="9">
        <f t="shared" si="28"/>
        <v>2250</v>
      </c>
      <c r="K102" s="9">
        <f t="shared" si="33"/>
        <v>8870</v>
      </c>
      <c r="L102" s="9">
        <f t="shared" si="32"/>
        <v>3</v>
      </c>
      <c r="M102" s="9">
        <f t="shared" si="29"/>
        <v>72</v>
      </c>
      <c r="N102" s="58">
        <f t="shared" si="30"/>
        <v>18</v>
      </c>
      <c r="O102" s="58">
        <f t="shared" si="31"/>
        <v>2217.5</v>
      </c>
    </row>
    <row r="103" ht="12.75" customHeight="1">
      <c r="A103" s="7">
        <v>9.0</v>
      </c>
      <c r="B103" s="7">
        <v>505.0</v>
      </c>
      <c r="C103" s="7">
        <v>650.0</v>
      </c>
      <c r="D103" s="7">
        <v>1225.0</v>
      </c>
      <c r="E103" s="7">
        <v>505.0</v>
      </c>
      <c r="F103" s="7">
        <v>1.0</v>
      </c>
      <c r="G103" s="7">
        <v>5.0</v>
      </c>
      <c r="H103" s="60">
        <v>0.3</v>
      </c>
      <c r="J103" s="9">
        <f t="shared" si="28"/>
        <v>2885</v>
      </c>
      <c r="K103" s="9">
        <f t="shared" si="33"/>
        <v>11755</v>
      </c>
      <c r="L103" s="9">
        <f t="shared" si="32"/>
        <v>4</v>
      </c>
      <c r="M103" s="9">
        <f t="shared" si="29"/>
        <v>96</v>
      </c>
      <c r="N103" s="58">
        <f t="shared" si="30"/>
        <v>19.2</v>
      </c>
      <c r="O103" s="58">
        <f t="shared" si="31"/>
        <v>2351</v>
      </c>
    </row>
    <row r="104" ht="12.75" customHeight="1">
      <c r="A104" s="7">
        <v>10.0</v>
      </c>
      <c r="B104" s="7">
        <v>645.0</v>
      </c>
      <c r="C104" s="7">
        <v>830.0</v>
      </c>
      <c r="D104" s="7">
        <v>1570.0</v>
      </c>
      <c r="E104" s="7">
        <v>645.0</v>
      </c>
      <c r="F104" s="7">
        <v>1.0</v>
      </c>
      <c r="G104" s="7">
        <v>6.0</v>
      </c>
      <c r="H104" s="60">
        <v>0.34</v>
      </c>
      <c r="J104" s="9">
        <f t="shared" si="28"/>
        <v>3690</v>
      </c>
      <c r="K104" s="9">
        <f t="shared" si="33"/>
        <v>15445</v>
      </c>
      <c r="L104" s="9">
        <f t="shared" si="32"/>
        <v>5</v>
      </c>
      <c r="M104" s="9">
        <f t="shared" si="29"/>
        <v>120</v>
      </c>
      <c r="N104" s="58">
        <f t="shared" si="30"/>
        <v>20</v>
      </c>
      <c r="O104" s="58">
        <f t="shared" si="31"/>
        <v>2574.166667</v>
      </c>
    </row>
    <row r="105" ht="12.75" customHeight="1">
      <c r="A105" s="7">
        <v>11.0</v>
      </c>
      <c r="B105" s="7">
        <v>825.0</v>
      </c>
      <c r="C105" s="7">
        <v>1065.0</v>
      </c>
      <c r="D105" s="7">
        <v>2005.0</v>
      </c>
      <c r="E105" s="7">
        <v>825.0</v>
      </c>
      <c r="F105" s="7">
        <v>1.0</v>
      </c>
      <c r="G105" s="7">
        <v>7.0</v>
      </c>
      <c r="H105" s="60">
        <v>0.38</v>
      </c>
      <c r="J105" s="9">
        <f t="shared" si="28"/>
        <v>4720</v>
      </c>
      <c r="K105" s="9">
        <f t="shared" si="33"/>
        <v>20165</v>
      </c>
      <c r="L105" s="9">
        <f t="shared" si="32"/>
        <v>6</v>
      </c>
      <c r="M105" s="9">
        <f t="shared" si="29"/>
        <v>144</v>
      </c>
      <c r="N105" s="58">
        <f t="shared" si="30"/>
        <v>20.57142857</v>
      </c>
      <c r="O105" s="58">
        <f t="shared" si="31"/>
        <v>2880.714286</v>
      </c>
    </row>
    <row r="106" ht="12.75" customHeight="1">
      <c r="A106" s="7">
        <v>12.0</v>
      </c>
      <c r="B106" s="7">
        <v>1060.0</v>
      </c>
      <c r="C106" s="7">
        <v>1360.0</v>
      </c>
      <c r="D106" s="7">
        <v>2570.0</v>
      </c>
      <c r="E106" s="7">
        <v>1060.0</v>
      </c>
      <c r="F106" s="7">
        <v>1.0</v>
      </c>
      <c r="G106" s="7">
        <v>9.0</v>
      </c>
      <c r="H106" s="60">
        <v>0.43</v>
      </c>
      <c r="J106" s="9">
        <f t="shared" si="28"/>
        <v>6050</v>
      </c>
      <c r="K106" s="9">
        <f t="shared" si="33"/>
        <v>26215</v>
      </c>
      <c r="L106" s="9">
        <f t="shared" si="32"/>
        <v>7</v>
      </c>
      <c r="M106" s="9">
        <f t="shared" si="29"/>
        <v>168</v>
      </c>
      <c r="N106" s="58">
        <f t="shared" si="30"/>
        <v>18.66666667</v>
      </c>
      <c r="O106" s="58">
        <f t="shared" si="31"/>
        <v>2912.777778</v>
      </c>
    </row>
    <row r="107" ht="12.75" customHeight="1">
      <c r="A107" s="7">
        <v>13.0</v>
      </c>
      <c r="B107" s="7">
        <v>1355.0</v>
      </c>
      <c r="C107" s="7">
        <v>1740.0</v>
      </c>
      <c r="D107" s="7">
        <v>3290.0</v>
      </c>
      <c r="E107" s="7">
        <v>1355.0</v>
      </c>
      <c r="F107" s="7">
        <v>1.0</v>
      </c>
      <c r="G107" s="7">
        <v>11.0</v>
      </c>
      <c r="H107" s="60">
        <v>0.47</v>
      </c>
      <c r="J107" s="9">
        <f t="shared" si="28"/>
        <v>7740</v>
      </c>
      <c r="K107" s="9">
        <f t="shared" si="33"/>
        <v>33955</v>
      </c>
      <c r="L107" s="9">
        <f t="shared" si="32"/>
        <v>8</v>
      </c>
      <c r="M107" s="9">
        <f t="shared" si="29"/>
        <v>192</v>
      </c>
      <c r="N107" s="58">
        <f t="shared" si="30"/>
        <v>17.45454545</v>
      </c>
      <c r="O107" s="58">
        <f t="shared" si="31"/>
        <v>3086.818182</v>
      </c>
    </row>
    <row r="108" ht="12.75" customHeight="1">
      <c r="A108" s="7">
        <v>14.0</v>
      </c>
      <c r="B108" s="7">
        <v>1735.0</v>
      </c>
      <c r="C108" s="7">
        <v>2230.0</v>
      </c>
      <c r="D108" s="7">
        <v>4210.0</v>
      </c>
      <c r="E108" s="7">
        <v>1735.0</v>
      </c>
      <c r="F108" s="7">
        <v>1.0</v>
      </c>
      <c r="G108" s="7">
        <v>13.0</v>
      </c>
      <c r="H108" s="60">
        <v>0.51</v>
      </c>
      <c r="J108" s="9">
        <f t="shared" si="28"/>
        <v>9910</v>
      </c>
      <c r="K108" s="9">
        <f t="shared" si="33"/>
        <v>43865</v>
      </c>
      <c r="L108" s="9">
        <f t="shared" si="32"/>
        <v>9</v>
      </c>
      <c r="M108" s="9">
        <f t="shared" si="29"/>
        <v>216</v>
      </c>
      <c r="N108" s="58">
        <f t="shared" si="30"/>
        <v>16.61538462</v>
      </c>
      <c r="O108" s="58">
        <f t="shared" si="31"/>
        <v>3374.230769</v>
      </c>
    </row>
    <row r="109" ht="12.75" customHeight="1">
      <c r="A109" s="7">
        <v>15.0</v>
      </c>
      <c r="B109" s="7">
        <v>2220.0</v>
      </c>
      <c r="C109" s="7">
        <v>2850.0</v>
      </c>
      <c r="D109" s="7">
        <v>5390.0</v>
      </c>
      <c r="E109" s="7">
        <v>2220.0</v>
      </c>
      <c r="F109" s="7">
        <v>1.0</v>
      </c>
      <c r="G109" s="7">
        <v>15.0</v>
      </c>
      <c r="H109" s="60">
        <v>0.56</v>
      </c>
      <c r="J109" s="9">
        <f t="shared" si="28"/>
        <v>12680</v>
      </c>
      <c r="K109" s="9">
        <f t="shared" si="33"/>
        <v>56545</v>
      </c>
      <c r="L109" s="9">
        <f t="shared" si="32"/>
        <v>10</v>
      </c>
      <c r="M109" s="9">
        <f t="shared" si="29"/>
        <v>240</v>
      </c>
      <c r="N109" s="58">
        <f t="shared" si="30"/>
        <v>16</v>
      </c>
      <c r="O109" s="58">
        <f t="shared" si="31"/>
        <v>3769.666667</v>
      </c>
    </row>
    <row r="110" ht="12.75" customHeight="1">
      <c r="A110" s="7">
        <v>16.0</v>
      </c>
      <c r="B110" s="7">
        <v>2840.0</v>
      </c>
      <c r="C110" s="7">
        <v>3650.0</v>
      </c>
      <c r="D110" s="7">
        <v>6895.0</v>
      </c>
      <c r="E110" s="7">
        <v>2840.0</v>
      </c>
      <c r="F110" s="7">
        <v>2.0</v>
      </c>
      <c r="G110" s="7">
        <v>18.0</v>
      </c>
      <c r="H110" s="60">
        <v>0.6</v>
      </c>
      <c r="J110" s="9">
        <f t="shared" si="28"/>
        <v>16225</v>
      </c>
      <c r="K110" s="9">
        <f t="shared" si="33"/>
        <v>72770</v>
      </c>
      <c r="L110" s="9">
        <f t="shared" si="32"/>
        <v>12</v>
      </c>
      <c r="M110" s="9">
        <f t="shared" si="29"/>
        <v>288</v>
      </c>
      <c r="N110" s="58">
        <f t="shared" si="30"/>
        <v>16</v>
      </c>
      <c r="O110" s="58">
        <f t="shared" si="31"/>
        <v>4042.777778</v>
      </c>
    </row>
    <row r="111" ht="12.75" customHeight="1">
      <c r="A111" s="7">
        <v>17.0</v>
      </c>
      <c r="B111" s="7">
        <v>3635.0</v>
      </c>
      <c r="C111" s="7">
        <v>4675.0</v>
      </c>
      <c r="D111" s="7">
        <v>8825.0</v>
      </c>
      <c r="E111" s="7">
        <v>3635.0</v>
      </c>
      <c r="F111" s="7">
        <v>2.0</v>
      </c>
      <c r="G111" s="7">
        <v>22.0</v>
      </c>
      <c r="H111" s="60">
        <v>0.65</v>
      </c>
      <c r="J111" s="9">
        <f t="shared" si="28"/>
        <v>20770</v>
      </c>
      <c r="K111" s="9">
        <f t="shared" si="33"/>
        <v>93540</v>
      </c>
      <c r="L111" s="9">
        <f t="shared" si="32"/>
        <v>14</v>
      </c>
      <c r="M111" s="9">
        <f t="shared" si="29"/>
        <v>336</v>
      </c>
      <c r="N111" s="58">
        <f t="shared" si="30"/>
        <v>15.27272727</v>
      </c>
      <c r="O111" s="58">
        <f t="shared" si="31"/>
        <v>4251.818182</v>
      </c>
    </row>
    <row r="112" ht="12.75" customHeight="1">
      <c r="A112" s="7">
        <v>18.0</v>
      </c>
      <c r="B112" s="7">
        <v>4650.0</v>
      </c>
      <c r="C112" s="7">
        <v>5980.0</v>
      </c>
      <c r="D112" s="7">
        <v>11300.0</v>
      </c>
      <c r="E112" s="7">
        <v>4650.0</v>
      </c>
      <c r="F112" s="7">
        <v>2.0</v>
      </c>
      <c r="G112" s="7">
        <v>27.0</v>
      </c>
      <c r="H112" s="60">
        <v>0.7</v>
      </c>
      <c r="J112" s="9">
        <f t="shared" si="28"/>
        <v>26580</v>
      </c>
      <c r="K112" s="9">
        <f t="shared" si="33"/>
        <v>120120</v>
      </c>
      <c r="L112" s="9">
        <f t="shared" si="32"/>
        <v>16</v>
      </c>
      <c r="M112" s="9">
        <f t="shared" si="29"/>
        <v>384</v>
      </c>
      <c r="N112" s="58">
        <f t="shared" si="30"/>
        <v>14.22222222</v>
      </c>
      <c r="O112" s="58">
        <f t="shared" si="31"/>
        <v>4448.888889</v>
      </c>
    </row>
    <row r="113" ht="12.75" customHeight="1">
      <c r="A113" s="7">
        <v>19.0</v>
      </c>
      <c r="B113" s="7">
        <v>5955.0</v>
      </c>
      <c r="C113" s="7">
        <v>7655.0</v>
      </c>
      <c r="D113" s="7">
        <v>14460.0</v>
      </c>
      <c r="E113" s="7">
        <v>5955.0</v>
      </c>
      <c r="F113" s="7">
        <v>2.0</v>
      </c>
      <c r="G113" s="7">
        <v>32.0</v>
      </c>
      <c r="H113" s="60">
        <v>0.75</v>
      </c>
      <c r="J113" s="9">
        <f t="shared" si="28"/>
        <v>34025</v>
      </c>
      <c r="K113" s="9">
        <f t="shared" si="33"/>
        <v>154145</v>
      </c>
      <c r="L113" s="9">
        <f t="shared" si="32"/>
        <v>18</v>
      </c>
      <c r="M113" s="9">
        <f t="shared" si="29"/>
        <v>432</v>
      </c>
      <c r="N113" s="58">
        <f t="shared" si="30"/>
        <v>13.5</v>
      </c>
      <c r="O113" s="58">
        <f t="shared" si="31"/>
        <v>4817.03125</v>
      </c>
    </row>
    <row r="114" ht="12.75" customHeight="1">
      <c r="A114" s="7">
        <v>20.0</v>
      </c>
      <c r="B114" s="7">
        <v>7620.0</v>
      </c>
      <c r="C114" s="7">
        <v>9800.0</v>
      </c>
      <c r="D114" s="7">
        <v>18510.0</v>
      </c>
      <c r="E114" s="7">
        <v>7620.0</v>
      </c>
      <c r="F114" s="7">
        <v>2.0</v>
      </c>
      <c r="G114" s="7">
        <v>38.0</v>
      </c>
      <c r="H114" s="60">
        <v>0.81</v>
      </c>
      <c r="J114" s="9">
        <f t="shared" si="28"/>
        <v>43550</v>
      </c>
      <c r="K114" s="9">
        <f t="shared" si="33"/>
        <v>197695</v>
      </c>
      <c r="L114" s="9">
        <f t="shared" si="32"/>
        <v>20</v>
      </c>
      <c r="M114" s="9">
        <f t="shared" si="29"/>
        <v>480</v>
      </c>
      <c r="N114" s="58">
        <f t="shared" si="30"/>
        <v>12.63157895</v>
      </c>
      <c r="O114" s="58">
        <f t="shared" si="31"/>
        <v>5202.5</v>
      </c>
    </row>
    <row r="115" ht="12.75" customHeight="1"/>
    <row r="116" ht="12.75" customHeight="1">
      <c r="A116" s="53" t="s">
        <v>196</v>
      </c>
      <c r="B116" s="17"/>
      <c r="C116" s="17"/>
      <c r="D116" s="17"/>
      <c r="E116" s="17"/>
      <c r="F116" s="17"/>
      <c r="G116" s="17"/>
      <c r="H116" s="18"/>
      <c r="J116" s="54" t="s">
        <v>163</v>
      </c>
      <c r="K116" s="54" t="s">
        <v>164</v>
      </c>
      <c r="L116" s="54" t="s">
        <v>165</v>
      </c>
      <c r="M116" s="54" t="s">
        <v>166</v>
      </c>
      <c r="N116" s="54" t="s">
        <v>167</v>
      </c>
      <c r="O116" s="54" t="s">
        <v>168</v>
      </c>
    </row>
    <row r="117" ht="12.75" customHeight="1">
      <c r="A117" s="59" t="s">
        <v>169</v>
      </c>
      <c r="B117" s="59"/>
      <c r="C117" s="59"/>
      <c r="D117" s="59"/>
      <c r="E117" s="59"/>
      <c r="F117" s="59"/>
      <c r="G117" s="59" t="s">
        <v>170</v>
      </c>
      <c r="H117" s="59" t="s">
        <v>195</v>
      </c>
      <c r="J117" s="56"/>
      <c r="K117" s="56"/>
      <c r="L117" s="56"/>
      <c r="M117" s="56"/>
      <c r="N117" s="56"/>
      <c r="O117" s="56"/>
    </row>
    <row r="118" ht="12.75" customHeight="1">
      <c r="A118" s="7">
        <v>1.0</v>
      </c>
      <c r="B118" s="7">
        <v>120.0</v>
      </c>
      <c r="C118" s="7">
        <v>200.0</v>
      </c>
      <c r="D118" s="7">
        <v>0.0</v>
      </c>
      <c r="E118" s="7">
        <v>80.0</v>
      </c>
      <c r="F118" s="7">
        <v>0.0</v>
      </c>
      <c r="G118" s="7">
        <v>1.0</v>
      </c>
      <c r="H118" s="60">
        <v>0.02</v>
      </c>
      <c r="J118" s="9">
        <f t="shared" ref="J118:J137" si="34">SUM(B118:E118)</f>
        <v>400</v>
      </c>
      <c r="K118" s="9">
        <f>J118</f>
        <v>400</v>
      </c>
      <c r="L118" s="9">
        <f>F118</f>
        <v>0</v>
      </c>
      <c r="M118" s="9">
        <f t="shared" ref="M118:M137" si="35">(L118*24)</f>
        <v>0</v>
      </c>
      <c r="N118" s="58">
        <f t="shared" ref="N118:N137" si="36">(M118/G118)</f>
        <v>0</v>
      </c>
      <c r="O118" s="58">
        <f t="shared" ref="O118:O137" si="37">(K118/G118)</f>
        <v>400</v>
      </c>
    </row>
    <row r="119" ht="12.75" customHeight="1">
      <c r="A119" s="7">
        <v>2.0</v>
      </c>
      <c r="B119" s="7">
        <v>155.0</v>
      </c>
      <c r="C119" s="7">
        <v>255.0</v>
      </c>
      <c r="D119" s="7">
        <v>0.0</v>
      </c>
      <c r="E119" s="7">
        <v>100.0</v>
      </c>
      <c r="F119" s="7">
        <v>0.0</v>
      </c>
      <c r="G119" s="7">
        <v>1.0</v>
      </c>
      <c r="H119" s="60">
        <v>0.04</v>
      </c>
      <c r="J119" s="9">
        <f t="shared" si="34"/>
        <v>510</v>
      </c>
      <c r="K119" s="9">
        <f>(J118+J119)</f>
        <v>910</v>
      </c>
      <c r="L119" s="9">
        <f t="shared" ref="L119:L137" si="38">(L118+F119)</f>
        <v>0</v>
      </c>
      <c r="M119" s="9">
        <f t="shared" si="35"/>
        <v>0</v>
      </c>
      <c r="N119" s="58">
        <f t="shared" si="36"/>
        <v>0</v>
      </c>
      <c r="O119" s="58">
        <f t="shared" si="37"/>
        <v>910</v>
      </c>
    </row>
    <row r="120" ht="12.75" customHeight="1">
      <c r="A120" s="7">
        <v>3.0</v>
      </c>
      <c r="B120" s="7">
        <v>195.0</v>
      </c>
      <c r="C120" s="7">
        <v>330.0</v>
      </c>
      <c r="D120" s="7">
        <v>0.0</v>
      </c>
      <c r="E120" s="7">
        <v>130.0</v>
      </c>
      <c r="F120" s="7">
        <v>0.0</v>
      </c>
      <c r="G120" s="7">
        <v>2.0</v>
      </c>
      <c r="H120" s="60">
        <v>0.06</v>
      </c>
      <c r="J120" s="9">
        <f t="shared" si="34"/>
        <v>655</v>
      </c>
      <c r="K120" s="9">
        <f t="shared" ref="K120:K137" si="39">(K119+J120)</f>
        <v>1565</v>
      </c>
      <c r="L120" s="9">
        <f t="shared" si="38"/>
        <v>0</v>
      </c>
      <c r="M120" s="9">
        <f t="shared" si="35"/>
        <v>0</v>
      </c>
      <c r="N120" s="58">
        <f t="shared" si="36"/>
        <v>0</v>
      </c>
      <c r="O120" s="58">
        <f t="shared" si="37"/>
        <v>782.5</v>
      </c>
    </row>
    <row r="121" ht="12.75" customHeight="1">
      <c r="A121" s="7">
        <v>4.0</v>
      </c>
      <c r="B121" s="7">
        <v>250.0</v>
      </c>
      <c r="C121" s="7">
        <v>420.0</v>
      </c>
      <c r="D121" s="7">
        <v>0.0</v>
      </c>
      <c r="E121" s="7">
        <v>170.0</v>
      </c>
      <c r="F121" s="7">
        <v>0.0</v>
      </c>
      <c r="G121" s="7">
        <v>2.0</v>
      </c>
      <c r="H121" s="60">
        <v>0.08</v>
      </c>
      <c r="J121" s="9">
        <f t="shared" si="34"/>
        <v>840</v>
      </c>
      <c r="K121" s="9">
        <f t="shared" si="39"/>
        <v>2405</v>
      </c>
      <c r="L121" s="9">
        <f t="shared" si="38"/>
        <v>0</v>
      </c>
      <c r="M121" s="9">
        <f t="shared" si="35"/>
        <v>0</v>
      </c>
      <c r="N121" s="58">
        <f t="shared" si="36"/>
        <v>0</v>
      </c>
      <c r="O121" s="58">
        <f t="shared" si="37"/>
        <v>1202.5</v>
      </c>
    </row>
    <row r="122" ht="12.75" customHeight="1">
      <c r="A122" s="7">
        <v>5.0</v>
      </c>
      <c r="B122" s="7">
        <v>320.0</v>
      </c>
      <c r="C122" s="7">
        <v>535.0</v>
      </c>
      <c r="D122" s="7">
        <v>0.0</v>
      </c>
      <c r="E122" s="7">
        <v>215.0</v>
      </c>
      <c r="F122" s="7">
        <v>0.0</v>
      </c>
      <c r="G122" s="7">
        <v>2.0</v>
      </c>
      <c r="H122" s="60">
        <v>0.1</v>
      </c>
      <c r="J122" s="9">
        <f t="shared" si="34"/>
        <v>1070</v>
      </c>
      <c r="K122" s="9">
        <f t="shared" si="39"/>
        <v>3475</v>
      </c>
      <c r="L122" s="9">
        <f t="shared" si="38"/>
        <v>0</v>
      </c>
      <c r="M122" s="9">
        <f t="shared" si="35"/>
        <v>0</v>
      </c>
      <c r="N122" s="58">
        <f t="shared" si="36"/>
        <v>0</v>
      </c>
      <c r="O122" s="58">
        <f t="shared" si="37"/>
        <v>1737.5</v>
      </c>
    </row>
    <row r="123" ht="12.75" customHeight="1">
      <c r="A123" s="7">
        <v>6.0</v>
      </c>
      <c r="B123" s="7">
        <v>410.0</v>
      </c>
      <c r="C123" s="7">
        <v>685.0</v>
      </c>
      <c r="D123" s="7">
        <v>0.0</v>
      </c>
      <c r="E123" s="7">
        <v>275.0</v>
      </c>
      <c r="F123" s="7">
        <v>1.0</v>
      </c>
      <c r="G123" s="7">
        <v>3.0</v>
      </c>
      <c r="H123" s="60">
        <v>0.13</v>
      </c>
      <c r="J123" s="9">
        <f t="shared" si="34"/>
        <v>1370</v>
      </c>
      <c r="K123" s="9">
        <f t="shared" si="39"/>
        <v>4845</v>
      </c>
      <c r="L123" s="9">
        <f t="shared" si="38"/>
        <v>1</v>
      </c>
      <c r="M123" s="9">
        <f t="shared" si="35"/>
        <v>24</v>
      </c>
      <c r="N123" s="58">
        <f t="shared" si="36"/>
        <v>8</v>
      </c>
      <c r="O123" s="58">
        <f t="shared" si="37"/>
        <v>1615</v>
      </c>
    </row>
    <row r="124" ht="12.75" customHeight="1">
      <c r="A124" s="7">
        <v>7.0</v>
      </c>
      <c r="B124" s="7">
        <v>530.0</v>
      </c>
      <c r="C124" s="7">
        <v>880.0</v>
      </c>
      <c r="D124" s="7">
        <v>0.0</v>
      </c>
      <c r="E124" s="7">
        <v>350.0</v>
      </c>
      <c r="F124" s="7">
        <v>1.0</v>
      </c>
      <c r="G124" s="7">
        <v>4.0</v>
      </c>
      <c r="H124" s="60">
        <v>0.15</v>
      </c>
      <c r="J124" s="9">
        <f t="shared" si="34"/>
        <v>1760</v>
      </c>
      <c r="K124" s="9">
        <f t="shared" si="39"/>
        <v>6605</v>
      </c>
      <c r="L124" s="9">
        <f t="shared" si="38"/>
        <v>2</v>
      </c>
      <c r="M124" s="9">
        <f t="shared" si="35"/>
        <v>48</v>
      </c>
      <c r="N124" s="58">
        <f t="shared" si="36"/>
        <v>12</v>
      </c>
      <c r="O124" s="58">
        <f t="shared" si="37"/>
        <v>1651.25</v>
      </c>
    </row>
    <row r="125" ht="12.75" customHeight="1">
      <c r="A125" s="7">
        <v>8.0</v>
      </c>
      <c r="B125" s="7">
        <v>675.0</v>
      </c>
      <c r="C125" s="7">
        <v>1125.0</v>
      </c>
      <c r="D125" s="7">
        <v>0.0</v>
      </c>
      <c r="E125" s="7">
        <v>450.0</v>
      </c>
      <c r="F125" s="7">
        <v>1.0</v>
      </c>
      <c r="G125" s="7">
        <v>4.0</v>
      </c>
      <c r="H125" s="60">
        <v>0.17</v>
      </c>
      <c r="J125" s="9">
        <f t="shared" si="34"/>
        <v>2250</v>
      </c>
      <c r="K125" s="9">
        <f t="shared" si="39"/>
        <v>8855</v>
      </c>
      <c r="L125" s="9">
        <f t="shared" si="38"/>
        <v>3</v>
      </c>
      <c r="M125" s="9">
        <f t="shared" si="35"/>
        <v>72</v>
      </c>
      <c r="N125" s="58">
        <f t="shared" si="36"/>
        <v>18</v>
      </c>
      <c r="O125" s="58">
        <f t="shared" si="37"/>
        <v>2213.75</v>
      </c>
    </row>
    <row r="126" ht="12.75" customHeight="1">
      <c r="A126" s="7">
        <v>9.0</v>
      </c>
      <c r="B126" s="7">
        <v>865.0</v>
      </c>
      <c r="C126" s="7">
        <v>1440.0</v>
      </c>
      <c r="D126" s="7">
        <v>0.0</v>
      </c>
      <c r="E126" s="7">
        <v>575.0</v>
      </c>
      <c r="F126" s="7">
        <v>1.0</v>
      </c>
      <c r="G126" s="7">
        <v>5.0</v>
      </c>
      <c r="H126" s="60">
        <v>0.2</v>
      </c>
      <c r="J126" s="9">
        <f t="shared" si="34"/>
        <v>2880</v>
      </c>
      <c r="K126" s="9">
        <f t="shared" si="39"/>
        <v>11735</v>
      </c>
      <c r="L126" s="9">
        <f t="shared" si="38"/>
        <v>4</v>
      </c>
      <c r="M126" s="9">
        <f t="shared" si="35"/>
        <v>96</v>
      </c>
      <c r="N126" s="58">
        <f t="shared" si="36"/>
        <v>19.2</v>
      </c>
      <c r="O126" s="58">
        <f t="shared" si="37"/>
        <v>2347</v>
      </c>
    </row>
    <row r="127" ht="12.75" customHeight="1">
      <c r="A127" s="7">
        <v>10.0</v>
      </c>
      <c r="B127" s="7">
        <v>1105.0</v>
      </c>
      <c r="C127" s="7">
        <v>1845.0</v>
      </c>
      <c r="D127" s="7">
        <v>0.0</v>
      </c>
      <c r="E127" s="7">
        <v>740.0</v>
      </c>
      <c r="F127" s="7">
        <v>1.0</v>
      </c>
      <c r="G127" s="7">
        <v>6.0</v>
      </c>
      <c r="H127" s="60">
        <v>0.22</v>
      </c>
      <c r="J127" s="9">
        <f t="shared" si="34"/>
        <v>3690</v>
      </c>
      <c r="K127" s="9">
        <f t="shared" si="39"/>
        <v>15425</v>
      </c>
      <c r="L127" s="9">
        <f t="shared" si="38"/>
        <v>5</v>
      </c>
      <c r="M127" s="9">
        <f t="shared" si="35"/>
        <v>120</v>
      </c>
      <c r="N127" s="58">
        <f t="shared" si="36"/>
        <v>20</v>
      </c>
      <c r="O127" s="58">
        <f t="shared" si="37"/>
        <v>2570.833333</v>
      </c>
    </row>
    <row r="128" ht="12.75" customHeight="1">
      <c r="A128" s="7">
        <v>11.0</v>
      </c>
      <c r="B128" s="7">
        <v>1415.0</v>
      </c>
      <c r="C128" s="7">
        <v>2360.0</v>
      </c>
      <c r="D128" s="7">
        <v>0.0</v>
      </c>
      <c r="E128" s="7">
        <v>945.0</v>
      </c>
      <c r="F128" s="7">
        <v>1.0</v>
      </c>
      <c r="G128" s="7">
        <v>7.0</v>
      </c>
      <c r="H128" s="60">
        <v>0.24</v>
      </c>
      <c r="J128" s="9">
        <f t="shared" si="34"/>
        <v>4720</v>
      </c>
      <c r="K128" s="9">
        <f t="shared" si="39"/>
        <v>20145</v>
      </c>
      <c r="L128" s="9">
        <f t="shared" si="38"/>
        <v>6</v>
      </c>
      <c r="M128" s="9">
        <f t="shared" si="35"/>
        <v>144</v>
      </c>
      <c r="N128" s="58">
        <f t="shared" si="36"/>
        <v>20.57142857</v>
      </c>
      <c r="O128" s="58">
        <f t="shared" si="37"/>
        <v>2877.857143</v>
      </c>
    </row>
    <row r="129" ht="12.75" customHeight="1">
      <c r="A129" s="7">
        <v>12.0</v>
      </c>
      <c r="B129" s="7">
        <v>1815.0</v>
      </c>
      <c r="C129" s="7">
        <v>3020.0</v>
      </c>
      <c r="D129" s="7">
        <v>0.0</v>
      </c>
      <c r="E129" s="7">
        <v>1210.0</v>
      </c>
      <c r="F129" s="7">
        <v>1.0</v>
      </c>
      <c r="G129" s="7">
        <v>9.0</v>
      </c>
      <c r="H129" s="60">
        <v>0.27</v>
      </c>
      <c r="J129" s="9">
        <f t="shared" si="34"/>
        <v>6045</v>
      </c>
      <c r="K129" s="9">
        <f t="shared" si="39"/>
        <v>26190</v>
      </c>
      <c r="L129" s="9">
        <f t="shared" si="38"/>
        <v>7</v>
      </c>
      <c r="M129" s="9">
        <f t="shared" si="35"/>
        <v>168</v>
      </c>
      <c r="N129" s="58">
        <f t="shared" si="36"/>
        <v>18.66666667</v>
      </c>
      <c r="O129" s="58">
        <f t="shared" si="37"/>
        <v>2910</v>
      </c>
    </row>
    <row r="130" ht="12.75" customHeight="1">
      <c r="A130" s="7">
        <v>13.0</v>
      </c>
      <c r="B130" s="7">
        <v>2320.0</v>
      </c>
      <c r="C130" s="7">
        <v>3870.0</v>
      </c>
      <c r="D130" s="7">
        <v>0.0</v>
      </c>
      <c r="E130" s="7">
        <v>1545.0</v>
      </c>
      <c r="F130" s="7">
        <v>1.0</v>
      </c>
      <c r="G130" s="7">
        <v>11.0</v>
      </c>
      <c r="H130" s="60">
        <v>0.29</v>
      </c>
      <c r="J130" s="9">
        <f t="shared" si="34"/>
        <v>7735</v>
      </c>
      <c r="K130" s="9">
        <f t="shared" si="39"/>
        <v>33925</v>
      </c>
      <c r="L130" s="9">
        <f t="shared" si="38"/>
        <v>8</v>
      </c>
      <c r="M130" s="9">
        <f t="shared" si="35"/>
        <v>192</v>
      </c>
      <c r="N130" s="58">
        <f t="shared" si="36"/>
        <v>17.45454545</v>
      </c>
      <c r="O130" s="58">
        <f t="shared" si="37"/>
        <v>3084.090909</v>
      </c>
    </row>
    <row r="131" ht="12.75" customHeight="1">
      <c r="A131" s="7">
        <v>14.0</v>
      </c>
      <c r="B131" s="7">
        <v>2970.0</v>
      </c>
      <c r="C131" s="7">
        <v>4950.0</v>
      </c>
      <c r="D131" s="7">
        <v>0.0</v>
      </c>
      <c r="E131" s="7">
        <v>1980.0</v>
      </c>
      <c r="F131" s="7">
        <v>1.0</v>
      </c>
      <c r="G131" s="7">
        <v>13.0</v>
      </c>
      <c r="H131" s="60">
        <v>0.32</v>
      </c>
      <c r="J131" s="9">
        <f t="shared" si="34"/>
        <v>9900</v>
      </c>
      <c r="K131" s="9">
        <f t="shared" si="39"/>
        <v>43825</v>
      </c>
      <c r="L131" s="9">
        <f t="shared" si="38"/>
        <v>9</v>
      </c>
      <c r="M131" s="9">
        <f t="shared" si="35"/>
        <v>216</v>
      </c>
      <c r="N131" s="58">
        <f t="shared" si="36"/>
        <v>16.61538462</v>
      </c>
      <c r="O131" s="58">
        <f t="shared" si="37"/>
        <v>3371.153846</v>
      </c>
    </row>
    <row r="132" ht="12.75" customHeight="1">
      <c r="A132" s="7">
        <v>15.0</v>
      </c>
      <c r="B132" s="7">
        <v>3805.0</v>
      </c>
      <c r="C132" s="7">
        <v>6340.0</v>
      </c>
      <c r="D132" s="7">
        <v>0.0</v>
      </c>
      <c r="E132" s="7">
        <v>2535.0</v>
      </c>
      <c r="F132" s="7">
        <v>1.0</v>
      </c>
      <c r="G132" s="7">
        <v>15.0</v>
      </c>
      <c r="H132" s="60">
        <v>0.35</v>
      </c>
      <c r="J132" s="9">
        <f t="shared" si="34"/>
        <v>12680</v>
      </c>
      <c r="K132" s="9">
        <f t="shared" si="39"/>
        <v>56505</v>
      </c>
      <c r="L132" s="9">
        <f t="shared" si="38"/>
        <v>10</v>
      </c>
      <c r="M132" s="9">
        <f t="shared" si="35"/>
        <v>240</v>
      </c>
      <c r="N132" s="58">
        <f t="shared" si="36"/>
        <v>16</v>
      </c>
      <c r="O132" s="58">
        <f t="shared" si="37"/>
        <v>3767</v>
      </c>
    </row>
    <row r="133" ht="12.75" customHeight="1">
      <c r="A133" s="7">
        <v>16.0</v>
      </c>
      <c r="B133" s="7">
        <v>4870.0</v>
      </c>
      <c r="C133" s="7">
        <v>8115.0</v>
      </c>
      <c r="D133" s="7">
        <v>0.0</v>
      </c>
      <c r="E133" s="7">
        <v>3245.0</v>
      </c>
      <c r="F133" s="7">
        <v>2.0</v>
      </c>
      <c r="G133" s="7">
        <v>18.0</v>
      </c>
      <c r="H133" s="60">
        <v>0.37</v>
      </c>
      <c r="J133" s="9">
        <f t="shared" si="34"/>
        <v>16230</v>
      </c>
      <c r="K133" s="9">
        <f t="shared" si="39"/>
        <v>72735</v>
      </c>
      <c r="L133" s="9">
        <f t="shared" si="38"/>
        <v>12</v>
      </c>
      <c r="M133" s="9">
        <f t="shared" si="35"/>
        <v>288</v>
      </c>
      <c r="N133" s="58">
        <f t="shared" si="36"/>
        <v>16</v>
      </c>
      <c r="O133" s="58">
        <f t="shared" si="37"/>
        <v>4040.833333</v>
      </c>
    </row>
    <row r="134" ht="12.75" customHeight="1">
      <c r="A134" s="7">
        <v>17.0</v>
      </c>
      <c r="B134" s="7">
        <v>6230.0</v>
      </c>
      <c r="C134" s="7">
        <v>10385.0</v>
      </c>
      <c r="D134" s="7">
        <v>0.0</v>
      </c>
      <c r="E134" s="7">
        <v>4155.0</v>
      </c>
      <c r="F134" s="7">
        <v>2.0</v>
      </c>
      <c r="G134" s="7">
        <v>22.0</v>
      </c>
      <c r="H134" s="60">
        <v>0.4</v>
      </c>
      <c r="J134" s="9">
        <f t="shared" si="34"/>
        <v>20770</v>
      </c>
      <c r="K134" s="9">
        <f t="shared" si="39"/>
        <v>93505</v>
      </c>
      <c r="L134" s="9">
        <f t="shared" si="38"/>
        <v>14</v>
      </c>
      <c r="M134" s="9">
        <f t="shared" si="35"/>
        <v>336</v>
      </c>
      <c r="N134" s="58">
        <f t="shared" si="36"/>
        <v>15.27272727</v>
      </c>
      <c r="O134" s="58">
        <f t="shared" si="37"/>
        <v>4250.227273</v>
      </c>
    </row>
    <row r="135" ht="12.75" customHeight="1">
      <c r="A135" s="7">
        <v>18.0</v>
      </c>
      <c r="B135" s="7">
        <v>7975.0</v>
      </c>
      <c r="C135" s="7">
        <v>13290.0</v>
      </c>
      <c r="D135" s="7">
        <v>0.0</v>
      </c>
      <c r="E135" s="7">
        <v>5315.0</v>
      </c>
      <c r="F135" s="7">
        <v>2.0</v>
      </c>
      <c r="G135" s="7">
        <v>27.0</v>
      </c>
      <c r="H135" s="60">
        <v>0.43</v>
      </c>
      <c r="J135" s="9">
        <f t="shared" si="34"/>
        <v>26580</v>
      </c>
      <c r="K135" s="9">
        <f t="shared" si="39"/>
        <v>120085</v>
      </c>
      <c r="L135" s="9">
        <f t="shared" si="38"/>
        <v>16</v>
      </c>
      <c r="M135" s="9">
        <f t="shared" si="35"/>
        <v>384</v>
      </c>
      <c r="N135" s="58">
        <f t="shared" si="36"/>
        <v>14.22222222</v>
      </c>
      <c r="O135" s="58">
        <f t="shared" si="37"/>
        <v>4447.592593</v>
      </c>
    </row>
    <row r="136" ht="12.75" customHeight="1">
      <c r="A136" s="7">
        <v>19.0</v>
      </c>
      <c r="B136" s="7">
        <v>10210.0</v>
      </c>
      <c r="C136" s="7">
        <v>17015.0</v>
      </c>
      <c r="D136" s="7">
        <v>0.0</v>
      </c>
      <c r="E136" s="7">
        <v>6805.0</v>
      </c>
      <c r="F136" s="7">
        <v>2.0</v>
      </c>
      <c r="G136" s="7">
        <v>32.0</v>
      </c>
      <c r="H136" s="60">
        <v>0.46</v>
      </c>
      <c r="J136" s="9">
        <f t="shared" si="34"/>
        <v>34030</v>
      </c>
      <c r="K136" s="9">
        <f t="shared" si="39"/>
        <v>154115</v>
      </c>
      <c r="L136" s="9">
        <f t="shared" si="38"/>
        <v>18</v>
      </c>
      <c r="M136" s="9">
        <f t="shared" si="35"/>
        <v>432</v>
      </c>
      <c r="N136" s="58">
        <f t="shared" si="36"/>
        <v>13.5</v>
      </c>
      <c r="O136" s="58">
        <f t="shared" si="37"/>
        <v>4816.09375</v>
      </c>
    </row>
    <row r="137" ht="12.75" customHeight="1">
      <c r="A137" s="7">
        <v>20.0</v>
      </c>
      <c r="B137" s="7">
        <v>13065.0</v>
      </c>
      <c r="C137" s="7">
        <v>21780.0</v>
      </c>
      <c r="D137" s="7">
        <v>0.0</v>
      </c>
      <c r="E137" s="7">
        <v>8710.0</v>
      </c>
      <c r="F137" s="7">
        <v>2.0</v>
      </c>
      <c r="G137" s="7">
        <v>38.0</v>
      </c>
      <c r="H137" s="60">
        <v>0.49</v>
      </c>
      <c r="J137" s="9">
        <f t="shared" si="34"/>
        <v>43555</v>
      </c>
      <c r="K137" s="9">
        <f t="shared" si="39"/>
        <v>197670</v>
      </c>
      <c r="L137" s="9">
        <f t="shared" si="38"/>
        <v>20</v>
      </c>
      <c r="M137" s="9">
        <f t="shared" si="35"/>
        <v>480</v>
      </c>
      <c r="N137" s="58">
        <f t="shared" si="36"/>
        <v>12.63157895</v>
      </c>
      <c r="O137" s="58">
        <f t="shared" si="37"/>
        <v>5201.842105</v>
      </c>
    </row>
    <row r="138" ht="12.75" customHeight="1">
      <c r="B138">
        <f t="shared" ref="B138:E138" si="40">SUM(B136:B137)</f>
        <v>23275</v>
      </c>
      <c r="C138">
        <f t="shared" si="40"/>
        <v>38795</v>
      </c>
      <c r="D138">
        <f t="shared" si="40"/>
        <v>0</v>
      </c>
      <c r="E138">
        <f t="shared" si="40"/>
        <v>15515</v>
      </c>
    </row>
    <row r="139" ht="12.75" customHeight="1">
      <c r="A139" s="53" t="s">
        <v>197</v>
      </c>
      <c r="B139" s="17"/>
      <c r="C139" s="17"/>
      <c r="D139" s="17"/>
      <c r="E139" s="17"/>
      <c r="F139" s="17"/>
      <c r="G139" s="17"/>
      <c r="H139" s="18"/>
      <c r="J139" s="54" t="s">
        <v>163</v>
      </c>
      <c r="K139" s="54" t="s">
        <v>164</v>
      </c>
      <c r="L139" s="54" t="s">
        <v>165</v>
      </c>
      <c r="M139" s="54" t="s">
        <v>166</v>
      </c>
      <c r="N139" s="54" t="s">
        <v>167</v>
      </c>
      <c r="O139" s="54" t="s">
        <v>168</v>
      </c>
    </row>
    <row r="140" ht="12.75" customHeight="1">
      <c r="A140" s="59" t="s">
        <v>169</v>
      </c>
      <c r="B140" s="59"/>
      <c r="C140" s="59"/>
      <c r="D140" s="59"/>
      <c r="E140" s="59"/>
      <c r="F140" s="59"/>
      <c r="G140" s="59" t="s">
        <v>170</v>
      </c>
      <c r="H140" s="59" t="s">
        <v>198</v>
      </c>
      <c r="J140" s="56"/>
      <c r="K140" s="56"/>
      <c r="L140" s="56"/>
      <c r="M140" s="56"/>
      <c r="N140" s="56"/>
      <c r="O140" s="56"/>
    </row>
    <row r="141" ht="12.75" customHeight="1">
      <c r="A141" s="7">
        <v>1.0</v>
      </c>
      <c r="B141" s="7">
        <v>630.0</v>
      </c>
      <c r="C141" s="7">
        <v>420.0</v>
      </c>
      <c r="D141" s="7">
        <v>780.0</v>
      </c>
      <c r="E141" s="7">
        <v>360.0</v>
      </c>
      <c r="F141" s="7">
        <v>4.0</v>
      </c>
      <c r="G141" s="7">
        <v>1.0</v>
      </c>
      <c r="H141" s="60">
        <v>1.0</v>
      </c>
      <c r="J141" s="9">
        <f t="shared" ref="J141:J160" si="41">SUM(B141:E141)</f>
        <v>2190</v>
      </c>
      <c r="K141" s="9">
        <f>J141</f>
        <v>2190</v>
      </c>
      <c r="L141" s="9">
        <f>F141</f>
        <v>4</v>
      </c>
      <c r="M141" s="9">
        <f t="shared" ref="M141:M160" si="42">(L141*24)</f>
        <v>96</v>
      </c>
      <c r="N141" s="58">
        <f t="shared" ref="N141:N160" si="43">(M141/G141)</f>
        <v>96</v>
      </c>
      <c r="O141" s="58">
        <f t="shared" ref="O141:O160" si="44">(K141/G141)</f>
        <v>2190</v>
      </c>
    </row>
    <row r="142" ht="12.75" customHeight="1">
      <c r="A142" s="7">
        <v>2.0</v>
      </c>
      <c r="B142" s="7">
        <v>805.0</v>
      </c>
      <c r="C142" s="7">
        <v>540.0</v>
      </c>
      <c r="D142" s="7">
        <v>1000.0</v>
      </c>
      <c r="E142" s="7">
        <v>460.0</v>
      </c>
      <c r="F142" s="7">
        <v>2.0</v>
      </c>
      <c r="G142" s="7">
        <v>1.0</v>
      </c>
      <c r="H142" s="60">
        <v>0.9</v>
      </c>
      <c r="J142" s="9">
        <f t="shared" si="41"/>
        <v>2805</v>
      </c>
      <c r="K142" s="9">
        <f>(J141+J142)</f>
        <v>4995</v>
      </c>
      <c r="L142" s="9">
        <f t="shared" ref="L142:L160" si="45">(L141+F142)</f>
        <v>6</v>
      </c>
      <c r="M142" s="9">
        <f t="shared" si="42"/>
        <v>144</v>
      </c>
      <c r="N142" s="58">
        <f t="shared" si="43"/>
        <v>144</v>
      </c>
      <c r="O142" s="58">
        <f t="shared" si="44"/>
        <v>4995</v>
      </c>
    </row>
    <row r="143" ht="12.75" customHeight="1">
      <c r="A143" s="7">
        <v>3.0</v>
      </c>
      <c r="B143" s="7">
        <v>1030.0</v>
      </c>
      <c r="C143" s="7">
        <v>690.0</v>
      </c>
      <c r="D143" s="7">
        <v>1280.0</v>
      </c>
      <c r="E143" s="7">
        <v>590.0</v>
      </c>
      <c r="F143" s="7">
        <v>2.0</v>
      </c>
      <c r="G143" s="7">
        <v>2.0</v>
      </c>
      <c r="H143" s="60">
        <v>0.81</v>
      </c>
      <c r="J143" s="9">
        <f t="shared" si="41"/>
        <v>3590</v>
      </c>
      <c r="K143" s="9">
        <f t="shared" ref="K143:K160" si="46">(K142+J143)</f>
        <v>8585</v>
      </c>
      <c r="L143" s="9">
        <f t="shared" si="45"/>
        <v>8</v>
      </c>
      <c r="M143" s="9">
        <f t="shared" si="42"/>
        <v>192</v>
      </c>
      <c r="N143" s="58">
        <f t="shared" si="43"/>
        <v>96</v>
      </c>
      <c r="O143" s="58">
        <f t="shared" si="44"/>
        <v>4292.5</v>
      </c>
    </row>
    <row r="144" ht="12.75" customHeight="1">
      <c r="A144" s="7">
        <v>4.0</v>
      </c>
      <c r="B144" s="7">
        <v>1320.0</v>
      </c>
      <c r="C144" s="7">
        <v>880.0</v>
      </c>
      <c r="D144" s="7">
        <v>1635.0</v>
      </c>
      <c r="E144" s="7">
        <v>755.0</v>
      </c>
      <c r="F144" s="7">
        <v>2.0</v>
      </c>
      <c r="G144" s="7">
        <v>2.0</v>
      </c>
      <c r="H144" s="60">
        <v>0.73</v>
      </c>
      <c r="J144" s="9">
        <f t="shared" si="41"/>
        <v>4590</v>
      </c>
      <c r="K144" s="9">
        <f t="shared" si="46"/>
        <v>13175</v>
      </c>
      <c r="L144" s="9">
        <f t="shared" si="45"/>
        <v>10</v>
      </c>
      <c r="M144" s="9">
        <f t="shared" si="42"/>
        <v>240</v>
      </c>
      <c r="N144" s="58">
        <f t="shared" si="43"/>
        <v>120</v>
      </c>
      <c r="O144" s="58">
        <f t="shared" si="44"/>
        <v>6587.5</v>
      </c>
    </row>
    <row r="145" ht="12.75" customHeight="1">
      <c r="A145" s="7">
        <v>5.0</v>
      </c>
      <c r="B145" s="7">
        <v>1690.0</v>
      </c>
      <c r="C145" s="7">
        <v>1125.0</v>
      </c>
      <c r="D145" s="7">
        <v>2095.0</v>
      </c>
      <c r="E145" s="7">
        <v>965.0</v>
      </c>
      <c r="F145" s="7">
        <v>2.0</v>
      </c>
      <c r="G145" s="7">
        <v>2.0</v>
      </c>
      <c r="H145" s="60">
        <v>0.66</v>
      </c>
      <c r="J145" s="9">
        <f t="shared" si="41"/>
        <v>5875</v>
      </c>
      <c r="K145" s="9">
        <f t="shared" si="46"/>
        <v>19050</v>
      </c>
      <c r="L145" s="9">
        <f t="shared" si="45"/>
        <v>12</v>
      </c>
      <c r="M145" s="9">
        <f t="shared" si="42"/>
        <v>288</v>
      </c>
      <c r="N145" s="58">
        <f t="shared" si="43"/>
        <v>144</v>
      </c>
      <c r="O145" s="58">
        <f t="shared" si="44"/>
        <v>9525</v>
      </c>
    </row>
    <row r="146" ht="12.75" customHeight="1">
      <c r="A146" s="7">
        <v>6.0</v>
      </c>
      <c r="B146" s="7">
        <v>2165.0</v>
      </c>
      <c r="C146" s="7">
        <v>1445.0</v>
      </c>
      <c r="D146" s="7">
        <v>2680.0</v>
      </c>
      <c r="E146" s="7">
        <v>1235.0</v>
      </c>
      <c r="F146" s="7">
        <v>3.0</v>
      </c>
      <c r="G146" s="7">
        <v>3.0</v>
      </c>
      <c r="H146" s="60">
        <v>0.59</v>
      </c>
      <c r="J146" s="9">
        <f t="shared" si="41"/>
        <v>7525</v>
      </c>
      <c r="K146" s="9">
        <f t="shared" si="46"/>
        <v>26575</v>
      </c>
      <c r="L146" s="9">
        <f t="shared" si="45"/>
        <v>15</v>
      </c>
      <c r="M146" s="9">
        <f t="shared" si="42"/>
        <v>360</v>
      </c>
      <c r="N146" s="58">
        <f t="shared" si="43"/>
        <v>120</v>
      </c>
      <c r="O146" s="58">
        <f t="shared" si="44"/>
        <v>8858.333333</v>
      </c>
    </row>
    <row r="147" ht="12.75" customHeight="1">
      <c r="A147" s="7">
        <v>7.0</v>
      </c>
      <c r="B147" s="7">
        <v>2770.0</v>
      </c>
      <c r="C147" s="7">
        <v>1845.0</v>
      </c>
      <c r="D147" s="7">
        <v>3430.0</v>
      </c>
      <c r="E147" s="7">
        <v>1585.0</v>
      </c>
      <c r="F147" s="7">
        <v>3.0</v>
      </c>
      <c r="G147" s="7">
        <v>4.0</v>
      </c>
      <c r="H147" s="60">
        <v>0.53</v>
      </c>
      <c r="J147" s="9">
        <f t="shared" si="41"/>
        <v>9630</v>
      </c>
      <c r="K147" s="9">
        <f t="shared" si="46"/>
        <v>36205</v>
      </c>
      <c r="L147" s="9">
        <f t="shared" si="45"/>
        <v>18</v>
      </c>
      <c r="M147" s="9">
        <f t="shared" si="42"/>
        <v>432</v>
      </c>
      <c r="N147" s="58">
        <f t="shared" si="43"/>
        <v>108</v>
      </c>
      <c r="O147" s="58">
        <f t="shared" si="44"/>
        <v>9051.25</v>
      </c>
    </row>
    <row r="148" ht="12.75" customHeight="1">
      <c r="A148" s="7">
        <v>8.0</v>
      </c>
      <c r="B148" s="7">
        <v>3545.0</v>
      </c>
      <c r="C148" s="7">
        <v>2365.0</v>
      </c>
      <c r="D148" s="7">
        <v>4390.0</v>
      </c>
      <c r="E148" s="7">
        <v>2025.0</v>
      </c>
      <c r="F148" s="7">
        <v>3.0</v>
      </c>
      <c r="G148" s="7">
        <v>4.0</v>
      </c>
      <c r="H148" s="60">
        <v>0.48</v>
      </c>
      <c r="J148" s="9">
        <f t="shared" si="41"/>
        <v>12325</v>
      </c>
      <c r="K148" s="9">
        <f t="shared" si="46"/>
        <v>48530</v>
      </c>
      <c r="L148" s="9">
        <f t="shared" si="45"/>
        <v>21</v>
      </c>
      <c r="M148" s="9">
        <f t="shared" si="42"/>
        <v>504</v>
      </c>
      <c r="N148" s="58">
        <f t="shared" si="43"/>
        <v>126</v>
      </c>
      <c r="O148" s="58">
        <f t="shared" si="44"/>
        <v>12132.5</v>
      </c>
    </row>
    <row r="149" ht="12.75" customHeight="1">
      <c r="A149" s="7">
        <v>9.0</v>
      </c>
      <c r="B149" s="7">
        <v>4540.0</v>
      </c>
      <c r="C149" s="7">
        <v>3025.0</v>
      </c>
      <c r="D149" s="7">
        <v>5620.0</v>
      </c>
      <c r="E149" s="7">
        <v>2595.0</v>
      </c>
      <c r="F149" s="7">
        <v>3.0</v>
      </c>
      <c r="G149" s="7">
        <v>5.0</v>
      </c>
      <c r="H149" s="60">
        <v>0.43</v>
      </c>
      <c r="J149" s="9">
        <f t="shared" si="41"/>
        <v>15780</v>
      </c>
      <c r="K149" s="9">
        <f t="shared" si="46"/>
        <v>64310</v>
      </c>
      <c r="L149" s="9">
        <f t="shared" si="45"/>
        <v>24</v>
      </c>
      <c r="M149" s="9">
        <f t="shared" si="42"/>
        <v>576</v>
      </c>
      <c r="N149" s="58">
        <f t="shared" si="43"/>
        <v>115.2</v>
      </c>
      <c r="O149" s="58">
        <f t="shared" si="44"/>
        <v>12862</v>
      </c>
    </row>
    <row r="150" ht="12.75" customHeight="1">
      <c r="A150" s="7">
        <v>10.0</v>
      </c>
      <c r="B150" s="7">
        <v>5810.0</v>
      </c>
      <c r="C150" s="7">
        <v>3875.0</v>
      </c>
      <c r="D150" s="7">
        <v>7195.0</v>
      </c>
      <c r="E150" s="7">
        <v>3320.0</v>
      </c>
      <c r="F150" s="7">
        <v>3.0</v>
      </c>
      <c r="G150" s="7">
        <v>6.0</v>
      </c>
      <c r="H150" s="60">
        <v>0.39</v>
      </c>
      <c r="J150" s="9">
        <f t="shared" si="41"/>
        <v>20200</v>
      </c>
      <c r="K150" s="9">
        <f t="shared" si="46"/>
        <v>84510</v>
      </c>
      <c r="L150" s="9">
        <f t="shared" si="45"/>
        <v>27</v>
      </c>
      <c r="M150" s="9">
        <f t="shared" si="42"/>
        <v>648</v>
      </c>
      <c r="N150" s="58">
        <f t="shared" si="43"/>
        <v>108</v>
      </c>
      <c r="O150" s="58">
        <f t="shared" si="44"/>
        <v>14085</v>
      </c>
    </row>
    <row r="151" ht="12.75" customHeight="1">
      <c r="A151" s="7">
        <v>11.0</v>
      </c>
      <c r="B151" s="7">
        <v>7440.0</v>
      </c>
      <c r="C151" s="7">
        <v>4960.0</v>
      </c>
      <c r="D151" s="7">
        <v>9210.0</v>
      </c>
      <c r="E151" s="7">
        <v>4250.0</v>
      </c>
      <c r="F151" s="7">
        <v>3.0</v>
      </c>
      <c r="G151" s="7">
        <v>7.0</v>
      </c>
      <c r="H151" s="60">
        <v>0.35</v>
      </c>
      <c r="J151" s="9">
        <f t="shared" si="41"/>
        <v>25860</v>
      </c>
      <c r="K151" s="9">
        <f t="shared" si="46"/>
        <v>110370</v>
      </c>
      <c r="L151" s="9">
        <f t="shared" si="45"/>
        <v>30</v>
      </c>
      <c r="M151" s="9">
        <f t="shared" si="42"/>
        <v>720</v>
      </c>
      <c r="N151" s="58">
        <f t="shared" si="43"/>
        <v>102.8571429</v>
      </c>
      <c r="O151" s="58">
        <f t="shared" si="44"/>
        <v>15767.14286</v>
      </c>
    </row>
    <row r="152" ht="12.75" customHeight="1">
      <c r="A152" s="7">
        <v>12.0</v>
      </c>
      <c r="B152" s="7">
        <v>9520.0</v>
      </c>
      <c r="C152" s="7">
        <v>6345.0</v>
      </c>
      <c r="D152" s="7">
        <v>11785.0</v>
      </c>
      <c r="E152" s="7">
        <v>5440.0</v>
      </c>
      <c r="F152" s="7">
        <v>3.0</v>
      </c>
      <c r="G152" s="7">
        <v>9.0</v>
      </c>
      <c r="H152" s="60">
        <v>0.31</v>
      </c>
      <c r="J152" s="9">
        <f t="shared" si="41"/>
        <v>33090</v>
      </c>
      <c r="K152" s="9">
        <f t="shared" si="46"/>
        <v>143460</v>
      </c>
      <c r="L152" s="9">
        <f t="shared" si="45"/>
        <v>33</v>
      </c>
      <c r="M152" s="9">
        <f t="shared" si="42"/>
        <v>792</v>
      </c>
      <c r="N152" s="58">
        <f t="shared" si="43"/>
        <v>88</v>
      </c>
      <c r="O152" s="58">
        <f t="shared" si="44"/>
        <v>15940</v>
      </c>
    </row>
    <row r="153" ht="12.75" customHeight="1">
      <c r="A153" s="7">
        <v>13.0</v>
      </c>
      <c r="B153" s="7">
        <v>12185.0</v>
      </c>
      <c r="C153" s="7">
        <v>8125.0</v>
      </c>
      <c r="D153" s="7">
        <v>15085.0</v>
      </c>
      <c r="E153" s="7">
        <v>6965.0</v>
      </c>
      <c r="F153" s="7">
        <v>3.0</v>
      </c>
      <c r="G153" s="7">
        <v>11.0</v>
      </c>
      <c r="H153" s="60">
        <v>0.28</v>
      </c>
      <c r="J153" s="9">
        <f t="shared" si="41"/>
        <v>42360</v>
      </c>
      <c r="K153" s="9">
        <f t="shared" si="46"/>
        <v>185820</v>
      </c>
      <c r="L153" s="9">
        <f t="shared" si="45"/>
        <v>36</v>
      </c>
      <c r="M153" s="9">
        <f t="shared" si="42"/>
        <v>864</v>
      </c>
      <c r="N153" s="58">
        <f t="shared" si="43"/>
        <v>78.54545455</v>
      </c>
      <c r="O153" s="58">
        <f t="shared" si="44"/>
        <v>16892.72727</v>
      </c>
    </row>
    <row r="154" ht="12.75" customHeight="1">
      <c r="A154" s="7">
        <v>14.0</v>
      </c>
      <c r="B154" s="7">
        <v>15600.0</v>
      </c>
      <c r="C154" s="7">
        <v>10400.0</v>
      </c>
      <c r="D154" s="7">
        <v>19310.0</v>
      </c>
      <c r="E154" s="7">
        <v>8915.0</v>
      </c>
      <c r="F154" s="7">
        <v>3.0</v>
      </c>
      <c r="G154" s="7">
        <v>13.0</v>
      </c>
      <c r="H154" s="60">
        <v>0.25</v>
      </c>
      <c r="J154" s="9">
        <f t="shared" si="41"/>
        <v>54225</v>
      </c>
      <c r="K154" s="9">
        <f t="shared" si="46"/>
        <v>240045</v>
      </c>
      <c r="L154" s="9">
        <f t="shared" si="45"/>
        <v>39</v>
      </c>
      <c r="M154" s="9">
        <f t="shared" si="42"/>
        <v>936</v>
      </c>
      <c r="N154" s="58">
        <f t="shared" si="43"/>
        <v>72</v>
      </c>
      <c r="O154" s="58">
        <f t="shared" si="44"/>
        <v>18465</v>
      </c>
    </row>
    <row r="155" ht="12.75" customHeight="1">
      <c r="A155" s="7">
        <v>15.0</v>
      </c>
      <c r="B155" s="7">
        <v>19965.0</v>
      </c>
      <c r="C155" s="7">
        <v>13310.0</v>
      </c>
      <c r="D155" s="7">
        <v>24720.0</v>
      </c>
      <c r="E155" s="7">
        <v>11410.0</v>
      </c>
      <c r="F155" s="7">
        <v>3.0</v>
      </c>
      <c r="G155" s="7">
        <v>15.0</v>
      </c>
      <c r="H155" s="60">
        <v>0.23</v>
      </c>
      <c r="J155" s="9">
        <f t="shared" si="41"/>
        <v>69405</v>
      </c>
      <c r="K155" s="9">
        <f t="shared" si="46"/>
        <v>309450</v>
      </c>
      <c r="L155" s="9">
        <f t="shared" si="45"/>
        <v>42</v>
      </c>
      <c r="M155" s="9">
        <f t="shared" si="42"/>
        <v>1008</v>
      </c>
      <c r="N155" s="58">
        <f t="shared" si="43"/>
        <v>67.2</v>
      </c>
      <c r="O155" s="58">
        <f t="shared" si="44"/>
        <v>20630</v>
      </c>
    </row>
    <row r="156" ht="12.75" customHeight="1">
      <c r="A156" s="7">
        <v>16.0</v>
      </c>
      <c r="B156" s="7">
        <v>25555.0</v>
      </c>
      <c r="C156" s="7">
        <v>17035.0</v>
      </c>
      <c r="D156" s="7">
        <v>31640.0</v>
      </c>
      <c r="E156" s="7">
        <v>14605.0</v>
      </c>
      <c r="F156" s="7">
        <v>4.0</v>
      </c>
      <c r="G156" s="7">
        <v>18.0</v>
      </c>
      <c r="H156" s="60">
        <v>0.21</v>
      </c>
      <c r="J156" s="9">
        <f t="shared" si="41"/>
        <v>88835</v>
      </c>
      <c r="K156" s="9">
        <f t="shared" si="46"/>
        <v>398285</v>
      </c>
      <c r="L156" s="9">
        <f t="shared" si="45"/>
        <v>46</v>
      </c>
      <c r="M156" s="9">
        <f t="shared" si="42"/>
        <v>1104</v>
      </c>
      <c r="N156" s="58">
        <f t="shared" si="43"/>
        <v>61.33333333</v>
      </c>
      <c r="O156" s="58">
        <f t="shared" si="44"/>
        <v>22126.94444</v>
      </c>
    </row>
    <row r="157" ht="12.75" customHeight="1">
      <c r="A157" s="7">
        <v>17.0</v>
      </c>
      <c r="B157" s="7">
        <v>32710.0</v>
      </c>
      <c r="C157" s="7">
        <v>21810.0</v>
      </c>
      <c r="D157" s="7">
        <v>40500.0</v>
      </c>
      <c r="E157" s="7">
        <v>18690.0</v>
      </c>
      <c r="F157" s="7">
        <v>4.0</v>
      </c>
      <c r="G157" s="7">
        <v>22.0</v>
      </c>
      <c r="H157" s="60">
        <v>0.19</v>
      </c>
      <c r="J157" s="9">
        <f t="shared" si="41"/>
        <v>113710</v>
      </c>
      <c r="K157" s="9">
        <f t="shared" si="46"/>
        <v>511995</v>
      </c>
      <c r="L157" s="9">
        <f t="shared" si="45"/>
        <v>50</v>
      </c>
      <c r="M157" s="9">
        <f t="shared" si="42"/>
        <v>1200</v>
      </c>
      <c r="N157" s="58">
        <f t="shared" si="43"/>
        <v>54.54545455</v>
      </c>
      <c r="O157" s="58">
        <f t="shared" si="44"/>
        <v>23272.5</v>
      </c>
    </row>
    <row r="158" ht="12.75" customHeight="1">
      <c r="A158" s="7">
        <v>18.0</v>
      </c>
      <c r="B158" s="7">
        <v>41870.0</v>
      </c>
      <c r="C158" s="7">
        <v>27915.0</v>
      </c>
      <c r="D158" s="7">
        <v>51840.0</v>
      </c>
      <c r="E158" s="7">
        <v>23925.0</v>
      </c>
      <c r="F158" s="7">
        <v>4.0</v>
      </c>
      <c r="G158" s="7">
        <v>27.0</v>
      </c>
      <c r="H158" s="60">
        <v>0.17</v>
      </c>
      <c r="J158" s="9">
        <f t="shared" si="41"/>
        <v>145550</v>
      </c>
      <c r="K158" s="9">
        <f t="shared" si="46"/>
        <v>657545</v>
      </c>
      <c r="L158" s="9">
        <f t="shared" si="45"/>
        <v>54</v>
      </c>
      <c r="M158" s="9">
        <f t="shared" si="42"/>
        <v>1296</v>
      </c>
      <c r="N158" s="58">
        <f t="shared" si="43"/>
        <v>48</v>
      </c>
      <c r="O158" s="58">
        <f t="shared" si="44"/>
        <v>24353.51852</v>
      </c>
    </row>
    <row r="159" ht="12.75" customHeight="1">
      <c r="A159" s="7">
        <v>19.0</v>
      </c>
      <c r="B159" s="7">
        <v>53595.0</v>
      </c>
      <c r="C159" s="7">
        <v>35730.0</v>
      </c>
      <c r="D159" s="7">
        <v>66355.0</v>
      </c>
      <c r="E159" s="7">
        <v>30625.0</v>
      </c>
      <c r="F159" s="7">
        <v>4.0</v>
      </c>
      <c r="G159" s="7">
        <v>32.0</v>
      </c>
      <c r="H159" s="60">
        <v>0.15</v>
      </c>
      <c r="J159" s="9">
        <f t="shared" si="41"/>
        <v>186305</v>
      </c>
      <c r="K159" s="9">
        <f t="shared" si="46"/>
        <v>843850</v>
      </c>
      <c r="L159" s="9">
        <f t="shared" si="45"/>
        <v>58</v>
      </c>
      <c r="M159" s="9">
        <f t="shared" si="42"/>
        <v>1392</v>
      </c>
      <c r="N159" s="58">
        <f t="shared" si="43"/>
        <v>43.5</v>
      </c>
      <c r="O159" s="58">
        <f t="shared" si="44"/>
        <v>26370.3125</v>
      </c>
    </row>
    <row r="160" ht="12.75" customHeight="1">
      <c r="A160" s="7">
        <v>20.0</v>
      </c>
      <c r="B160" s="7">
        <v>68600.0</v>
      </c>
      <c r="C160" s="7">
        <v>45735.0</v>
      </c>
      <c r="D160" s="7">
        <v>84935.0</v>
      </c>
      <c r="E160" s="7">
        <v>39200.0</v>
      </c>
      <c r="F160" s="7">
        <v>4.0</v>
      </c>
      <c r="G160" s="7">
        <v>38.0</v>
      </c>
      <c r="H160" s="60">
        <v>0.14</v>
      </c>
      <c r="J160" s="9">
        <f t="shared" si="41"/>
        <v>238470</v>
      </c>
      <c r="K160" s="9">
        <f t="shared" si="46"/>
        <v>1082320</v>
      </c>
      <c r="L160" s="9">
        <f t="shared" si="45"/>
        <v>62</v>
      </c>
      <c r="M160" s="9">
        <f t="shared" si="42"/>
        <v>1488</v>
      </c>
      <c r="N160" s="58">
        <f t="shared" si="43"/>
        <v>39.15789474</v>
      </c>
      <c r="O160" s="58">
        <f t="shared" si="44"/>
        <v>28482.10526</v>
      </c>
    </row>
    <row r="161" ht="12.75" customHeight="1"/>
    <row r="162" ht="12.75" customHeight="1">
      <c r="A162" s="53" t="s">
        <v>199</v>
      </c>
      <c r="B162" s="17"/>
      <c r="C162" s="17"/>
      <c r="D162" s="17"/>
      <c r="E162" s="17"/>
      <c r="F162" s="17"/>
      <c r="G162" s="17"/>
      <c r="H162" s="18"/>
      <c r="J162" s="54" t="s">
        <v>163</v>
      </c>
      <c r="K162" s="54" t="s">
        <v>164</v>
      </c>
      <c r="L162" s="54" t="s">
        <v>165</v>
      </c>
      <c r="M162" s="54" t="s">
        <v>166</v>
      </c>
      <c r="N162" s="54" t="s">
        <v>167</v>
      </c>
      <c r="O162" s="54" t="s">
        <v>168</v>
      </c>
    </row>
    <row r="163" ht="12.75" customHeight="1">
      <c r="A163" s="59" t="s">
        <v>169</v>
      </c>
      <c r="B163" s="59"/>
      <c r="C163" s="59"/>
      <c r="D163" s="59"/>
      <c r="E163" s="59"/>
      <c r="F163" s="59"/>
      <c r="G163" s="59" t="s">
        <v>170</v>
      </c>
      <c r="H163" s="59" t="s">
        <v>198</v>
      </c>
      <c r="J163" s="56"/>
      <c r="K163" s="56"/>
      <c r="L163" s="56"/>
      <c r="M163" s="56"/>
      <c r="N163" s="56"/>
      <c r="O163" s="56"/>
    </row>
    <row r="164" ht="12.75" customHeight="1">
      <c r="A164" s="7">
        <v>1.0</v>
      </c>
      <c r="B164" s="7">
        <v>780.0</v>
      </c>
      <c r="C164" s="7">
        <v>420.0</v>
      </c>
      <c r="D164" s="7">
        <v>660.0</v>
      </c>
      <c r="E164" s="7">
        <v>300.0</v>
      </c>
      <c r="F164" s="7">
        <v>5.0</v>
      </c>
      <c r="G164" s="7">
        <v>2.0</v>
      </c>
      <c r="H164" s="60">
        <v>1.0</v>
      </c>
      <c r="J164" s="9">
        <f t="shared" ref="J164:J183" si="47">SUM(B164:E164)</f>
        <v>2160</v>
      </c>
      <c r="K164" s="9">
        <f>J164</f>
        <v>2160</v>
      </c>
      <c r="L164" s="9">
        <f>F164</f>
        <v>5</v>
      </c>
      <c r="M164" s="9">
        <f t="shared" ref="M164:M183" si="48">(L164*24)</f>
        <v>120</v>
      </c>
      <c r="N164" s="58">
        <f t="shared" ref="N164:N183" si="49">(M164/G164)</f>
        <v>60</v>
      </c>
      <c r="O164" s="58">
        <f t="shared" ref="O164:O183" si="50">(K164/G164)</f>
        <v>1080</v>
      </c>
    </row>
    <row r="165" ht="12.75" customHeight="1">
      <c r="A165" s="7">
        <v>2.0</v>
      </c>
      <c r="B165" s="7">
        <v>1000.0</v>
      </c>
      <c r="C165" s="7">
        <v>540.0</v>
      </c>
      <c r="D165" s="7">
        <v>845.0</v>
      </c>
      <c r="E165" s="7">
        <v>385.0</v>
      </c>
      <c r="F165" s="7">
        <v>3.0</v>
      </c>
      <c r="G165" s="7">
        <v>3.0</v>
      </c>
      <c r="H165" s="60">
        <v>0.9</v>
      </c>
      <c r="J165" s="9">
        <f t="shared" si="47"/>
        <v>2770</v>
      </c>
      <c r="K165" s="9">
        <f>(J164+J165)</f>
        <v>4930</v>
      </c>
      <c r="L165" s="9">
        <f t="shared" ref="L165:L183" si="51">(L164+F165)</f>
        <v>8</v>
      </c>
      <c r="M165" s="9">
        <f t="shared" si="48"/>
        <v>192</v>
      </c>
      <c r="N165" s="58">
        <f t="shared" si="49"/>
        <v>64</v>
      </c>
      <c r="O165" s="58">
        <f t="shared" si="50"/>
        <v>1643.333333</v>
      </c>
    </row>
    <row r="166" ht="12.75" customHeight="1">
      <c r="A166" s="7">
        <v>3.0</v>
      </c>
      <c r="B166" s="7">
        <v>1280.0</v>
      </c>
      <c r="C166" s="7">
        <v>690.0</v>
      </c>
      <c r="D166" s="7">
        <v>1080.0</v>
      </c>
      <c r="E166" s="7">
        <v>490.0</v>
      </c>
      <c r="F166" s="7">
        <v>3.0</v>
      </c>
      <c r="G166" s="7">
        <v>3.0</v>
      </c>
      <c r="H166" s="60">
        <v>0.81</v>
      </c>
      <c r="J166" s="9">
        <f t="shared" si="47"/>
        <v>3540</v>
      </c>
      <c r="K166" s="9">
        <f t="shared" ref="K166:K183" si="52">(K165+J166)</f>
        <v>8470</v>
      </c>
      <c r="L166" s="9">
        <f t="shared" si="51"/>
        <v>11</v>
      </c>
      <c r="M166" s="9">
        <f t="shared" si="48"/>
        <v>264</v>
      </c>
      <c r="N166" s="58">
        <f t="shared" si="49"/>
        <v>88</v>
      </c>
      <c r="O166" s="58">
        <f t="shared" si="50"/>
        <v>2823.333333</v>
      </c>
    </row>
    <row r="167" ht="12.75" customHeight="1">
      <c r="A167" s="7">
        <v>4.0</v>
      </c>
      <c r="B167" s="7">
        <v>1635.0</v>
      </c>
      <c r="C167" s="7">
        <v>880.0</v>
      </c>
      <c r="D167" s="7">
        <v>1385.0</v>
      </c>
      <c r="E167" s="7">
        <v>630.0</v>
      </c>
      <c r="F167" s="7">
        <v>3.0</v>
      </c>
      <c r="G167" s="7">
        <v>4.0</v>
      </c>
      <c r="H167" s="60">
        <v>0.73</v>
      </c>
      <c r="J167" s="9">
        <f t="shared" si="47"/>
        <v>4530</v>
      </c>
      <c r="K167" s="9">
        <f t="shared" si="52"/>
        <v>13000</v>
      </c>
      <c r="L167" s="9">
        <f t="shared" si="51"/>
        <v>14</v>
      </c>
      <c r="M167" s="9">
        <f t="shared" si="48"/>
        <v>336</v>
      </c>
      <c r="N167" s="58">
        <f t="shared" si="49"/>
        <v>84</v>
      </c>
      <c r="O167" s="58">
        <f t="shared" si="50"/>
        <v>3250</v>
      </c>
    </row>
    <row r="168" ht="12.75" customHeight="1">
      <c r="A168" s="7">
        <v>5.0</v>
      </c>
      <c r="B168" s="7">
        <v>2095.0</v>
      </c>
      <c r="C168" s="7">
        <v>1125.0</v>
      </c>
      <c r="D168" s="7">
        <v>1770.0</v>
      </c>
      <c r="E168" s="7">
        <v>805.0</v>
      </c>
      <c r="F168" s="7">
        <v>3.0</v>
      </c>
      <c r="G168" s="7">
        <v>5.0</v>
      </c>
      <c r="H168" s="60">
        <v>0.66</v>
      </c>
      <c r="J168" s="9">
        <f t="shared" si="47"/>
        <v>5795</v>
      </c>
      <c r="K168" s="9">
        <f t="shared" si="52"/>
        <v>18795</v>
      </c>
      <c r="L168" s="9">
        <f t="shared" si="51"/>
        <v>17</v>
      </c>
      <c r="M168" s="9">
        <f t="shared" si="48"/>
        <v>408</v>
      </c>
      <c r="N168" s="58">
        <f t="shared" si="49"/>
        <v>81.6</v>
      </c>
      <c r="O168" s="58">
        <f t="shared" si="50"/>
        <v>3759</v>
      </c>
    </row>
    <row r="169" ht="12.75" customHeight="1">
      <c r="A169" s="7">
        <v>6.0</v>
      </c>
      <c r="B169" s="7">
        <v>2680.0</v>
      </c>
      <c r="C169" s="7">
        <v>1445.0</v>
      </c>
      <c r="D169" s="7">
        <v>2270.0</v>
      </c>
      <c r="E169" s="7">
        <v>1030.0</v>
      </c>
      <c r="F169" s="7">
        <v>3.0</v>
      </c>
      <c r="G169" s="7">
        <v>6.0</v>
      </c>
      <c r="H169" s="60">
        <v>0.59</v>
      </c>
      <c r="J169" s="9">
        <f t="shared" si="47"/>
        <v>7425</v>
      </c>
      <c r="K169" s="9">
        <f t="shared" si="52"/>
        <v>26220</v>
      </c>
      <c r="L169" s="9">
        <f t="shared" si="51"/>
        <v>20</v>
      </c>
      <c r="M169" s="9">
        <f t="shared" si="48"/>
        <v>480</v>
      </c>
      <c r="N169" s="58">
        <f t="shared" si="49"/>
        <v>80</v>
      </c>
      <c r="O169" s="58">
        <f t="shared" si="50"/>
        <v>4370</v>
      </c>
    </row>
    <row r="170" ht="12.75" customHeight="1">
      <c r="A170" s="7">
        <v>7.0</v>
      </c>
      <c r="B170" s="7">
        <v>3430.0</v>
      </c>
      <c r="C170" s="7">
        <v>1845.0</v>
      </c>
      <c r="D170" s="7">
        <v>2905.0</v>
      </c>
      <c r="E170" s="7">
        <v>1320.0</v>
      </c>
      <c r="F170" s="7">
        <v>3.0</v>
      </c>
      <c r="G170" s="7">
        <v>7.0</v>
      </c>
      <c r="H170" s="60">
        <v>0.53</v>
      </c>
      <c r="J170" s="9">
        <f t="shared" si="47"/>
        <v>9500</v>
      </c>
      <c r="K170" s="9">
        <f t="shared" si="52"/>
        <v>35720</v>
      </c>
      <c r="L170" s="9">
        <f t="shared" si="51"/>
        <v>23</v>
      </c>
      <c r="M170" s="9">
        <f t="shared" si="48"/>
        <v>552</v>
      </c>
      <c r="N170" s="58">
        <f t="shared" si="49"/>
        <v>78.85714286</v>
      </c>
      <c r="O170" s="58">
        <f t="shared" si="50"/>
        <v>5102.857143</v>
      </c>
    </row>
    <row r="171" ht="12.75" customHeight="1">
      <c r="A171" s="7">
        <v>8.0</v>
      </c>
      <c r="B171" s="7">
        <v>4390.0</v>
      </c>
      <c r="C171" s="7">
        <v>2365.0</v>
      </c>
      <c r="D171" s="7">
        <v>3715.0</v>
      </c>
      <c r="E171" s="7">
        <v>1690.0</v>
      </c>
      <c r="F171" s="7">
        <v>3.0</v>
      </c>
      <c r="G171" s="7">
        <v>9.0</v>
      </c>
      <c r="H171" s="60">
        <v>0.48</v>
      </c>
      <c r="J171" s="9">
        <f t="shared" si="47"/>
        <v>12160</v>
      </c>
      <c r="K171" s="9">
        <f t="shared" si="52"/>
        <v>47880</v>
      </c>
      <c r="L171" s="9">
        <f t="shared" si="51"/>
        <v>26</v>
      </c>
      <c r="M171" s="9">
        <f t="shared" si="48"/>
        <v>624</v>
      </c>
      <c r="N171" s="58">
        <f t="shared" si="49"/>
        <v>69.33333333</v>
      </c>
      <c r="O171" s="58">
        <f t="shared" si="50"/>
        <v>5320</v>
      </c>
    </row>
    <row r="172" ht="12.75" customHeight="1">
      <c r="A172" s="7">
        <v>9.0</v>
      </c>
      <c r="B172" s="7">
        <v>5620.0</v>
      </c>
      <c r="C172" s="7">
        <v>3025.0</v>
      </c>
      <c r="D172" s="7">
        <v>4755.0</v>
      </c>
      <c r="E172" s="7">
        <v>2160.0</v>
      </c>
      <c r="F172" s="7">
        <v>3.0</v>
      </c>
      <c r="G172" s="7">
        <v>10.0</v>
      </c>
      <c r="H172" s="60">
        <v>0.43</v>
      </c>
      <c r="J172" s="9">
        <f t="shared" si="47"/>
        <v>15560</v>
      </c>
      <c r="K172" s="9">
        <f t="shared" si="52"/>
        <v>63440</v>
      </c>
      <c r="L172" s="9">
        <f t="shared" si="51"/>
        <v>29</v>
      </c>
      <c r="M172" s="9">
        <f t="shared" si="48"/>
        <v>696</v>
      </c>
      <c r="N172" s="58">
        <f t="shared" si="49"/>
        <v>69.6</v>
      </c>
      <c r="O172" s="58">
        <f t="shared" si="50"/>
        <v>6344</v>
      </c>
    </row>
    <row r="173" ht="12.75" customHeight="1">
      <c r="A173" s="7">
        <v>10.0</v>
      </c>
      <c r="B173" s="7">
        <v>7195.0</v>
      </c>
      <c r="C173" s="7">
        <v>3875.0</v>
      </c>
      <c r="D173" s="7">
        <v>6085.0</v>
      </c>
      <c r="E173" s="7">
        <v>2765.0</v>
      </c>
      <c r="F173" s="7">
        <v>3.0</v>
      </c>
      <c r="G173" s="7">
        <v>12.0</v>
      </c>
      <c r="H173" s="60">
        <v>0.39</v>
      </c>
      <c r="J173" s="9">
        <f t="shared" si="47"/>
        <v>19920</v>
      </c>
      <c r="K173" s="9">
        <f t="shared" si="52"/>
        <v>83360</v>
      </c>
      <c r="L173" s="9">
        <f t="shared" si="51"/>
        <v>32</v>
      </c>
      <c r="M173" s="9">
        <f t="shared" si="48"/>
        <v>768</v>
      </c>
      <c r="N173" s="58">
        <f t="shared" si="49"/>
        <v>64</v>
      </c>
      <c r="O173" s="58">
        <f t="shared" si="50"/>
        <v>6946.666667</v>
      </c>
    </row>
    <row r="174" ht="12.75" customHeight="1">
      <c r="A174" s="7">
        <v>11.0</v>
      </c>
      <c r="B174" s="7">
        <v>9210.0</v>
      </c>
      <c r="C174" s="7">
        <v>4960.0</v>
      </c>
      <c r="D174" s="7">
        <v>7790.0</v>
      </c>
      <c r="E174" s="7">
        <v>3540.0</v>
      </c>
      <c r="F174" s="7">
        <v>4.0</v>
      </c>
      <c r="G174" s="7">
        <v>15.0</v>
      </c>
      <c r="H174" s="60">
        <v>0.35</v>
      </c>
      <c r="J174" s="9">
        <f t="shared" si="47"/>
        <v>25500</v>
      </c>
      <c r="K174" s="9">
        <f t="shared" si="52"/>
        <v>108860</v>
      </c>
      <c r="L174" s="9">
        <f t="shared" si="51"/>
        <v>36</v>
      </c>
      <c r="M174" s="9">
        <f t="shared" si="48"/>
        <v>864</v>
      </c>
      <c r="N174" s="58">
        <f t="shared" si="49"/>
        <v>57.6</v>
      </c>
      <c r="O174" s="58">
        <f t="shared" si="50"/>
        <v>7257.333333</v>
      </c>
    </row>
    <row r="175" ht="12.75" customHeight="1">
      <c r="A175" s="7">
        <v>12.0</v>
      </c>
      <c r="B175" s="7">
        <v>11785.0</v>
      </c>
      <c r="C175" s="7">
        <v>6345.0</v>
      </c>
      <c r="D175" s="7">
        <v>9975.0</v>
      </c>
      <c r="E175" s="7">
        <v>4535.0</v>
      </c>
      <c r="F175" s="7">
        <v>4.0</v>
      </c>
      <c r="G175" s="7">
        <v>18.0</v>
      </c>
      <c r="H175" s="60">
        <v>0.31</v>
      </c>
      <c r="J175" s="9">
        <f t="shared" si="47"/>
        <v>32640</v>
      </c>
      <c r="K175" s="9">
        <f t="shared" si="52"/>
        <v>141500</v>
      </c>
      <c r="L175" s="9">
        <f t="shared" si="51"/>
        <v>40</v>
      </c>
      <c r="M175" s="9">
        <f t="shared" si="48"/>
        <v>960</v>
      </c>
      <c r="N175" s="58">
        <f t="shared" si="49"/>
        <v>53.33333333</v>
      </c>
      <c r="O175" s="58">
        <f t="shared" si="50"/>
        <v>7861.111111</v>
      </c>
    </row>
    <row r="176" ht="12.75" customHeight="1">
      <c r="A176" s="7">
        <v>13.0</v>
      </c>
      <c r="B176" s="7">
        <v>15085.0</v>
      </c>
      <c r="C176" s="7">
        <v>8125.0</v>
      </c>
      <c r="D176" s="7">
        <v>12765.0</v>
      </c>
      <c r="E176" s="7">
        <v>5805.0</v>
      </c>
      <c r="F176" s="7">
        <v>4.0</v>
      </c>
      <c r="G176" s="7">
        <v>21.0</v>
      </c>
      <c r="H176" s="60">
        <v>0.28</v>
      </c>
      <c r="J176" s="9">
        <f t="shared" si="47"/>
        <v>41780</v>
      </c>
      <c r="K176" s="9">
        <f t="shared" si="52"/>
        <v>183280</v>
      </c>
      <c r="L176" s="9">
        <f t="shared" si="51"/>
        <v>44</v>
      </c>
      <c r="M176" s="9">
        <f t="shared" si="48"/>
        <v>1056</v>
      </c>
      <c r="N176" s="58">
        <f t="shared" si="49"/>
        <v>50.28571429</v>
      </c>
      <c r="O176" s="58">
        <f t="shared" si="50"/>
        <v>8727.619048</v>
      </c>
    </row>
    <row r="177" ht="12.75" customHeight="1">
      <c r="A177" s="7">
        <v>14.0</v>
      </c>
      <c r="B177" s="7">
        <v>19310.0</v>
      </c>
      <c r="C177" s="7">
        <v>10400.0</v>
      </c>
      <c r="D177" s="7">
        <v>16340.0</v>
      </c>
      <c r="E177" s="7">
        <v>7430.0</v>
      </c>
      <c r="F177" s="7">
        <v>4.0</v>
      </c>
      <c r="G177" s="7">
        <v>26.0</v>
      </c>
      <c r="H177" s="60">
        <v>0.25</v>
      </c>
      <c r="J177" s="9">
        <f t="shared" si="47"/>
        <v>53480</v>
      </c>
      <c r="K177" s="9">
        <f t="shared" si="52"/>
        <v>236760</v>
      </c>
      <c r="L177" s="9">
        <f t="shared" si="51"/>
        <v>48</v>
      </c>
      <c r="M177" s="9">
        <f t="shared" si="48"/>
        <v>1152</v>
      </c>
      <c r="N177" s="58">
        <f t="shared" si="49"/>
        <v>44.30769231</v>
      </c>
      <c r="O177" s="58">
        <f t="shared" si="50"/>
        <v>9106.153846</v>
      </c>
    </row>
    <row r="178" ht="12.75" customHeight="1">
      <c r="A178" s="7">
        <v>15.0</v>
      </c>
      <c r="B178" s="7">
        <v>24720.0</v>
      </c>
      <c r="C178" s="7">
        <v>13310.0</v>
      </c>
      <c r="D178" s="7">
        <v>20915.0</v>
      </c>
      <c r="E178" s="7">
        <v>9505.0</v>
      </c>
      <c r="F178" s="7">
        <v>4.0</v>
      </c>
      <c r="G178" s="7">
        <v>31.0</v>
      </c>
      <c r="H178" s="60">
        <v>0.23</v>
      </c>
      <c r="J178" s="9">
        <f t="shared" si="47"/>
        <v>68450</v>
      </c>
      <c r="K178" s="9">
        <f t="shared" si="52"/>
        <v>305210</v>
      </c>
      <c r="L178" s="9">
        <f t="shared" si="51"/>
        <v>52</v>
      </c>
      <c r="M178" s="9">
        <f t="shared" si="48"/>
        <v>1248</v>
      </c>
      <c r="N178" s="58">
        <f t="shared" si="49"/>
        <v>40.25806452</v>
      </c>
      <c r="O178" s="58">
        <f t="shared" si="50"/>
        <v>9845.483871</v>
      </c>
    </row>
    <row r="179" ht="12.75" customHeight="1">
      <c r="A179" s="7">
        <v>16.0</v>
      </c>
      <c r="B179" s="7">
        <v>31640.0</v>
      </c>
      <c r="C179" s="7">
        <v>17035.0</v>
      </c>
      <c r="D179" s="7">
        <v>26775.0</v>
      </c>
      <c r="E179" s="7">
        <v>12170.0</v>
      </c>
      <c r="F179" s="7">
        <v>4.0</v>
      </c>
      <c r="G179" s="7">
        <v>37.0</v>
      </c>
      <c r="H179" s="60">
        <v>0.21</v>
      </c>
      <c r="J179" s="9">
        <f t="shared" si="47"/>
        <v>87620</v>
      </c>
      <c r="K179" s="9">
        <f t="shared" si="52"/>
        <v>392830</v>
      </c>
      <c r="L179" s="9">
        <f t="shared" si="51"/>
        <v>56</v>
      </c>
      <c r="M179" s="9">
        <f t="shared" si="48"/>
        <v>1344</v>
      </c>
      <c r="N179" s="58">
        <f t="shared" si="49"/>
        <v>36.32432432</v>
      </c>
      <c r="O179" s="58">
        <f t="shared" si="50"/>
        <v>10617.02703</v>
      </c>
    </row>
    <row r="180" ht="12.75" customHeight="1">
      <c r="A180" s="7">
        <v>17.0</v>
      </c>
      <c r="B180" s="7">
        <v>40500.0</v>
      </c>
      <c r="C180" s="7">
        <v>21810.0</v>
      </c>
      <c r="D180" s="7">
        <v>34270.0</v>
      </c>
      <c r="E180" s="7">
        <v>15575.0</v>
      </c>
      <c r="F180" s="7">
        <v>4.0</v>
      </c>
      <c r="G180" s="7">
        <v>44.0</v>
      </c>
      <c r="H180" s="60">
        <v>0.19</v>
      </c>
      <c r="J180" s="9">
        <f t="shared" si="47"/>
        <v>112155</v>
      </c>
      <c r="K180" s="9">
        <f t="shared" si="52"/>
        <v>504985</v>
      </c>
      <c r="L180" s="9">
        <f t="shared" si="51"/>
        <v>60</v>
      </c>
      <c r="M180" s="9">
        <f t="shared" si="48"/>
        <v>1440</v>
      </c>
      <c r="N180" s="58">
        <f t="shared" si="49"/>
        <v>32.72727273</v>
      </c>
      <c r="O180" s="58">
        <f t="shared" si="50"/>
        <v>11476.93182</v>
      </c>
    </row>
    <row r="181" ht="12.75" customHeight="1">
      <c r="A181" s="7">
        <v>18.0</v>
      </c>
      <c r="B181" s="7">
        <v>51840.0</v>
      </c>
      <c r="C181" s="7">
        <v>27915.0</v>
      </c>
      <c r="D181" s="7">
        <v>43865.0</v>
      </c>
      <c r="E181" s="7">
        <v>19940.0</v>
      </c>
      <c r="F181" s="7">
        <v>4.0</v>
      </c>
      <c r="G181" s="7">
        <v>53.0</v>
      </c>
      <c r="H181" s="60">
        <v>0.17</v>
      </c>
      <c r="J181" s="9">
        <f t="shared" si="47"/>
        <v>143560</v>
      </c>
      <c r="K181" s="9">
        <f t="shared" si="52"/>
        <v>648545</v>
      </c>
      <c r="L181" s="9">
        <f t="shared" si="51"/>
        <v>64</v>
      </c>
      <c r="M181" s="9">
        <f t="shared" si="48"/>
        <v>1536</v>
      </c>
      <c r="N181" s="58">
        <f t="shared" si="49"/>
        <v>28.98113208</v>
      </c>
      <c r="O181" s="58">
        <f t="shared" si="50"/>
        <v>12236.69811</v>
      </c>
    </row>
    <row r="182" ht="12.75" customHeight="1">
      <c r="A182" s="7">
        <v>19.0</v>
      </c>
      <c r="B182" s="7">
        <v>66355.0</v>
      </c>
      <c r="C182" s="7">
        <v>35730.0</v>
      </c>
      <c r="D182" s="7">
        <v>56145.0</v>
      </c>
      <c r="E182" s="7">
        <v>25520.0</v>
      </c>
      <c r="F182" s="7">
        <v>4.0</v>
      </c>
      <c r="G182" s="7">
        <v>64.0</v>
      </c>
      <c r="H182" s="60">
        <v>0.15</v>
      </c>
      <c r="J182" s="9">
        <f t="shared" si="47"/>
        <v>183750</v>
      </c>
      <c r="K182" s="9">
        <f t="shared" si="52"/>
        <v>832295</v>
      </c>
      <c r="L182" s="9">
        <f t="shared" si="51"/>
        <v>68</v>
      </c>
      <c r="M182" s="9">
        <f t="shared" si="48"/>
        <v>1632</v>
      </c>
      <c r="N182" s="58">
        <f t="shared" si="49"/>
        <v>25.5</v>
      </c>
      <c r="O182" s="58">
        <f t="shared" si="50"/>
        <v>13004.60938</v>
      </c>
    </row>
    <row r="183" ht="12.75" customHeight="1">
      <c r="A183" s="7">
        <v>20.0</v>
      </c>
      <c r="B183" s="7">
        <v>84935.0</v>
      </c>
      <c r="C183" s="7">
        <v>45735.0</v>
      </c>
      <c r="D183" s="7">
        <v>71870.0</v>
      </c>
      <c r="E183" s="7">
        <v>32665.0</v>
      </c>
      <c r="F183" s="7">
        <v>4.0</v>
      </c>
      <c r="G183" s="7">
        <v>77.0</v>
      </c>
      <c r="H183" s="60">
        <v>0.14</v>
      </c>
      <c r="J183" s="9">
        <f t="shared" si="47"/>
        <v>235205</v>
      </c>
      <c r="K183" s="9">
        <f t="shared" si="52"/>
        <v>1067500</v>
      </c>
      <c r="L183" s="9">
        <f t="shared" si="51"/>
        <v>72</v>
      </c>
      <c r="M183" s="9">
        <f t="shared" si="48"/>
        <v>1728</v>
      </c>
      <c r="N183" s="58">
        <f t="shared" si="49"/>
        <v>22.44155844</v>
      </c>
      <c r="O183" s="58">
        <f t="shared" si="50"/>
        <v>13863.63636</v>
      </c>
    </row>
    <row r="184" ht="12.75" customHeight="1"/>
    <row r="185" ht="12.75" customHeight="1">
      <c r="A185" s="53" t="s">
        <v>200</v>
      </c>
      <c r="B185" s="17"/>
      <c r="C185" s="17"/>
      <c r="D185" s="17"/>
      <c r="E185" s="17"/>
      <c r="F185" s="17"/>
      <c r="G185" s="17"/>
      <c r="H185" s="18"/>
      <c r="J185" s="54" t="s">
        <v>163</v>
      </c>
      <c r="K185" s="54" t="s">
        <v>164</v>
      </c>
      <c r="L185" s="54" t="s">
        <v>165</v>
      </c>
      <c r="M185" s="54" t="s">
        <v>166</v>
      </c>
      <c r="N185" s="54" t="s">
        <v>167</v>
      </c>
      <c r="O185" s="54" t="s">
        <v>168</v>
      </c>
    </row>
    <row r="186" ht="12.75" customHeight="1">
      <c r="A186" s="59" t="s">
        <v>169</v>
      </c>
      <c r="B186" s="59"/>
      <c r="C186" s="59"/>
      <c r="D186" s="59"/>
      <c r="E186" s="59"/>
      <c r="F186" s="59"/>
      <c r="G186" s="59" t="s">
        <v>170</v>
      </c>
      <c r="H186" s="59" t="s">
        <v>201</v>
      </c>
      <c r="J186" s="56"/>
      <c r="K186" s="56"/>
      <c r="L186" s="56"/>
      <c r="M186" s="56"/>
      <c r="N186" s="56"/>
      <c r="O186" s="56"/>
    </row>
    <row r="187" ht="12.75" customHeight="1">
      <c r="A187" s="7">
        <v>1.0</v>
      </c>
      <c r="B187" s="7">
        <v>700.0</v>
      </c>
      <c r="C187" s="7">
        <v>670.0</v>
      </c>
      <c r="D187" s="7">
        <v>700.0</v>
      </c>
      <c r="E187" s="7">
        <v>240.0</v>
      </c>
      <c r="F187" s="7">
        <v>2.0</v>
      </c>
      <c r="G187" s="7">
        <v>1.0</v>
      </c>
      <c r="H187" s="7"/>
      <c r="J187" s="9">
        <f t="shared" ref="J187:J206" si="53">SUM(B187:E187)</f>
        <v>2310</v>
      </c>
      <c r="K187" s="9">
        <f>J187</f>
        <v>2310</v>
      </c>
      <c r="L187" s="9">
        <f>F187</f>
        <v>2</v>
      </c>
      <c r="M187" s="9">
        <f t="shared" ref="M187:M206" si="54">(L187*24)</f>
        <v>48</v>
      </c>
      <c r="N187" s="58">
        <f t="shared" ref="N187:N206" si="55">(M187/G187)</f>
        <v>48</v>
      </c>
      <c r="O187" s="58">
        <f t="shared" ref="O187:O206" si="56">(K187/G187)</f>
        <v>2310</v>
      </c>
    </row>
    <row r="188" ht="12.75" customHeight="1">
      <c r="A188" s="7">
        <v>2.0</v>
      </c>
      <c r="B188" s="7">
        <v>930.0</v>
      </c>
      <c r="C188" s="7">
        <v>890.0</v>
      </c>
      <c r="D188" s="7">
        <v>930.0</v>
      </c>
      <c r="E188" s="7">
        <v>320.0</v>
      </c>
      <c r="F188" s="7">
        <v>1.0</v>
      </c>
      <c r="G188" s="7">
        <v>1.0</v>
      </c>
      <c r="H188" s="7"/>
      <c r="J188" s="9">
        <f t="shared" si="53"/>
        <v>3070</v>
      </c>
      <c r="K188" s="9">
        <f>(J187+J188)</f>
        <v>5380</v>
      </c>
      <c r="L188" s="9">
        <f t="shared" ref="L188:L206" si="57">(L187+F188)</f>
        <v>3</v>
      </c>
      <c r="M188" s="9">
        <f t="shared" si="54"/>
        <v>72</v>
      </c>
      <c r="N188" s="58">
        <f t="shared" si="55"/>
        <v>72</v>
      </c>
      <c r="O188" s="58">
        <f t="shared" si="56"/>
        <v>5380</v>
      </c>
    </row>
    <row r="189" ht="12.75" customHeight="1">
      <c r="A189" s="7">
        <v>3.0</v>
      </c>
      <c r="B189" s="7">
        <v>1240.0</v>
      </c>
      <c r="C189" s="7">
        <v>1185.0</v>
      </c>
      <c r="D189" s="7">
        <v>1240.0</v>
      </c>
      <c r="E189" s="7">
        <v>425.0</v>
      </c>
      <c r="F189" s="7">
        <v>1.0</v>
      </c>
      <c r="G189" s="7">
        <v>2.0</v>
      </c>
      <c r="H189" s="7"/>
      <c r="J189" s="9">
        <f t="shared" si="53"/>
        <v>4090</v>
      </c>
      <c r="K189" s="9">
        <f t="shared" ref="K189:K206" si="58">(K188+J189)</f>
        <v>9470</v>
      </c>
      <c r="L189" s="9">
        <f t="shared" si="57"/>
        <v>4</v>
      </c>
      <c r="M189" s="9">
        <f t="shared" si="54"/>
        <v>96</v>
      </c>
      <c r="N189" s="58">
        <f t="shared" si="55"/>
        <v>48</v>
      </c>
      <c r="O189" s="58">
        <f t="shared" si="56"/>
        <v>4735</v>
      </c>
    </row>
    <row r="190" ht="12.75" customHeight="1">
      <c r="A190" s="7">
        <v>4.0</v>
      </c>
      <c r="B190" s="7">
        <v>1645.0</v>
      </c>
      <c r="C190" s="7">
        <v>1575.0</v>
      </c>
      <c r="D190" s="7">
        <v>1645.0</v>
      </c>
      <c r="E190" s="7">
        <v>565.0</v>
      </c>
      <c r="F190" s="7">
        <v>1.0</v>
      </c>
      <c r="G190" s="7">
        <v>2.0</v>
      </c>
      <c r="H190" s="7"/>
      <c r="J190" s="9">
        <f t="shared" si="53"/>
        <v>5430</v>
      </c>
      <c r="K190" s="9">
        <f t="shared" si="58"/>
        <v>14900</v>
      </c>
      <c r="L190" s="9">
        <f t="shared" si="57"/>
        <v>5</v>
      </c>
      <c r="M190" s="9">
        <f t="shared" si="54"/>
        <v>120</v>
      </c>
      <c r="N190" s="58">
        <f t="shared" si="55"/>
        <v>60</v>
      </c>
      <c r="O190" s="58">
        <f t="shared" si="56"/>
        <v>7450</v>
      </c>
    </row>
    <row r="191" ht="12.75" customHeight="1">
      <c r="A191" s="7">
        <v>5.0</v>
      </c>
      <c r="B191" s="7">
        <v>2190.0</v>
      </c>
      <c r="C191" s="7">
        <v>2095.0</v>
      </c>
      <c r="D191" s="7">
        <v>2190.0</v>
      </c>
      <c r="E191" s="7">
        <v>750.0</v>
      </c>
      <c r="F191" s="7">
        <v>1.0</v>
      </c>
      <c r="G191" s="7">
        <v>2.0</v>
      </c>
      <c r="H191" s="7"/>
      <c r="J191" s="9">
        <f t="shared" si="53"/>
        <v>7225</v>
      </c>
      <c r="K191" s="9">
        <f t="shared" si="58"/>
        <v>22125</v>
      </c>
      <c r="L191" s="9">
        <f t="shared" si="57"/>
        <v>6</v>
      </c>
      <c r="M191" s="9">
        <f t="shared" si="54"/>
        <v>144</v>
      </c>
      <c r="N191" s="58">
        <f t="shared" si="55"/>
        <v>72</v>
      </c>
      <c r="O191" s="58">
        <f t="shared" si="56"/>
        <v>11062.5</v>
      </c>
    </row>
    <row r="192" ht="12.75" customHeight="1">
      <c r="A192" s="7">
        <v>6.0</v>
      </c>
      <c r="B192" s="7">
        <v>2915.0</v>
      </c>
      <c r="C192" s="7">
        <v>2790.0</v>
      </c>
      <c r="D192" s="7">
        <v>2915.0</v>
      </c>
      <c r="E192" s="7">
        <v>1000.0</v>
      </c>
      <c r="F192" s="7">
        <v>2.0</v>
      </c>
      <c r="G192" s="7">
        <v>3.0</v>
      </c>
      <c r="H192" s="7"/>
      <c r="J192" s="9">
        <f t="shared" si="53"/>
        <v>9620</v>
      </c>
      <c r="K192" s="9">
        <f t="shared" si="58"/>
        <v>31745</v>
      </c>
      <c r="L192" s="9">
        <f t="shared" si="57"/>
        <v>8</v>
      </c>
      <c r="M192" s="9">
        <f t="shared" si="54"/>
        <v>192</v>
      </c>
      <c r="N192" s="58">
        <f t="shared" si="55"/>
        <v>64</v>
      </c>
      <c r="O192" s="58">
        <f t="shared" si="56"/>
        <v>10581.66667</v>
      </c>
    </row>
    <row r="193" ht="12.75" customHeight="1">
      <c r="A193" s="7">
        <v>7.0</v>
      </c>
      <c r="B193" s="7">
        <v>3875.0</v>
      </c>
      <c r="C193" s="7">
        <v>3710.0</v>
      </c>
      <c r="D193" s="7">
        <v>3875.0</v>
      </c>
      <c r="E193" s="7">
        <v>1330.0</v>
      </c>
      <c r="F193" s="7">
        <v>2.0</v>
      </c>
      <c r="G193" s="7">
        <v>4.0</v>
      </c>
      <c r="H193" s="7"/>
      <c r="J193" s="9">
        <f t="shared" si="53"/>
        <v>12790</v>
      </c>
      <c r="K193" s="9">
        <f t="shared" si="58"/>
        <v>44535</v>
      </c>
      <c r="L193" s="9">
        <f t="shared" si="57"/>
        <v>10</v>
      </c>
      <c r="M193" s="9">
        <f t="shared" si="54"/>
        <v>240</v>
      </c>
      <c r="N193" s="58">
        <f t="shared" si="55"/>
        <v>60</v>
      </c>
      <c r="O193" s="58">
        <f t="shared" si="56"/>
        <v>11133.75</v>
      </c>
    </row>
    <row r="194" ht="12.75" customHeight="1">
      <c r="A194" s="7">
        <v>8.0</v>
      </c>
      <c r="B194" s="7">
        <v>5155.0</v>
      </c>
      <c r="C194" s="7">
        <v>4930.0</v>
      </c>
      <c r="D194" s="7">
        <v>5155.0</v>
      </c>
      <c r="E194" s="7">
        <v>1765.0</v>
      </c>
      <c r="F194" s="7">
        <v>2.0</v>
      </c>
      <c r="G194" s="7">
        <v>4.0</v>
      </c>
      <c r="H194" s="7"/>
      <c r="J194" s="9">
        <f t="shared" si="53"/>
        <v>17005</v>
      </c>
      <c r="K194" s="9">
        <f t="shared" si="58"/>
        <v>61540</v>
      </c>
      <c r="L194" s="9">
        <f t="shared" si="57"/>
        <v>12</v>
      </c>
      <c r="M194" s="9">
        <f t="shared" si="54"/>
        <v>288</v>
      </c>
      <c r="N194" s="58">
        <f t="shared" si="55"/>
        <v>72</v>
      </c>
      <c r="O194" s="58">
        <f t="shared" si="56"/>
        <v>15385</v>
      </c>
    </row>
    <row r="195" ht="12.75" customHeight="1">
      <c r="A195" s="7">
        <v>9.0</v>
      </c>
      <c r="B195" s="7">
        <v>6855.0</v>
      </c>
      <c r="C195" s="7">
        <v>6560.0</v>
      </c>
      <c r="D195" s="7">
        <v>6855.0</v>
      </c>
      <c r="E195" s="7">
        <v>2350.0</v>
      </c>
      <c r="F195" s="7">
        <v>2.0</v>
      </c>
      <c r="G195" s="7">
        <v>5.0</v>
      </c>
      <c r="H195" s="7"/>
      <c r="J195" s="9">
        <f t="shared" si="53"/>
        <v>22620</v>
      </c>
      <c r="K195" s="9">
        <f t="shared" si="58"/>
        <v>84160</v>
      </c>
      <c r="L195" s="9">
        <f t="shared" si="57"/>
        <v>14</v>
      </c>
      <c r="M195" s="9">
        <f t="shared" si="54"/>
        <v>336</v>
      </c>
      <c r="N195" s="58">
        <f t="shared" si="55"/>
        <v>67.2</v>
      </c>
      <c r="O195" s="58">
        <f t="shared" si="56"/>
        <v>16832</v>
      </c>
    </row>
    <row r="196" ht="12.75" customHeight="1">
      <c r="A196" s="7">
        <v>10.0</v>
      </c>
      <c r="B196" s="7">
        <v>9115.0</v>
      </c>
      <c r="C196" s="7">
        <v>8725.0</v>
      </c>
      <c r="D196" s="7">
        <v>9115.0</v>
      </c>
      <c r="E196" s="7">
        <v>3125.0</v>
      </c>
      <c r="F196" s="7">
        <v>2.0</v>
      </c>
      <c r="G196" s="7">
        <v>6.0</v>
      </c>
      <c r="H196" s="7">
        <v>1.0</v>
      </c>
      <c r="J196" s="9">
        <f t="shared" si="53"/>
        <v>30080</v>
      </c>
      <c r="K196" s="9">
        <f t="shared" si="58"/>
        <v>114240</v>
      </c>
      <c r="L196" s="9">
        <f t="shared" si="57"/>
        <v>16</v>
      </c>
      <c r="M196" s="9">
        <f t="shared" si="54"/>
        <v>384</v>
      </c>
      <c r="N196" s="58">
        <f t="shared" si="55"/>
        <v>64</v>
      </c>
      <c r="O196" s="58">
        <f t="shared" si="56"/>
        <v>19040</v>
      </c>
      <c r="P196">
        <f>SUM(J191:J196)</f>
        <v>99340</v>
      </c>
    </row>
    <row r="197" ht="12.75" customHeight="1">
      <c r="A197" s="7">
        <v>11.0</v>
      </c>
      <c r="B197" s="7">
        <v>12125.0</v>
      </c>
      <c r="C197" s="7">
        <v>11605.0</v>
      </c>
      <c r="D197" s="7">
        <v>12125.0</v>
      </c>
      <c r="E197" s="7">
        <v>4155.0</v>
      </c>
      <c r="F197" s="7">
        <v>2.0</v>
      </c>
      <c r="G197" s="7">
        <v>7.0</v>
      </c>
      <c r="H197" s="7">
        <v>1.0</v>
      </c>
      <c r="J197" s="9">
        <f t="shared" si="53"/>
        <v>40010</v>
      </c>
      <c r="K197" s="9">
        <f t="shared" si="58"/>
        <v>154250</v>
      </c>
      <c r="L197" s="9">
        <f t="shared" si="57"/>
        <v>18</v>
      </c>
      <c r="M197" s="9">
        <f t="shared" si="54"/>
        <v>432</v>
      </c>
      <c r="N197" s="58">
        <f t="shared" si="55"/>
        <v>61.71428571</v>
      </c>
      <c r="O197" s="58">
        <f t="shared" si="56"/>
        <v>22035.71429</v>
      </c>
    </row>
    <row r="198" ht="12.75" customHeight="1">
      <c r="A198" s="7">
        <v>12.0</v>
      </c>
      <c r="B198" s="7">
        <v>16125.0</v>
      </c>
      <c r="C198" s="7">
        <v>15435.0</v>
      </c>
      <c r="D198" s="7">
        <v>16125.0</v>
      </c>
      <c r="E198" s="7">
        <v>5530.0</v>
      </c>
      <c r="F198" s="7">
        <v>2.0</v>
      </c>
      <c r="G198" s="7">
        <v>9.0</v>
      </c>
      <c r="H198" s="7">
        <v>1.0</v>
      </c>
      <c r="J198" s="9">
        <f t="shared" si="53"/>
        <v>53215</v>
      </c>
      <c r="K198" s="9">
        <f t="shared" si="58"/>
        <v>207465</v>
      </c>
      <c r="L198" s="9">
        <f t="shared" si="57"/>
        <v>20</v>
      </c>
      <c r="M198" s="9">
        <f t="shared" si="54"/>
        <v>480</v>
      </c>
      <c r="N198" s="58">
        <f t="shared" si="55"/>
        <v>53.33333333</v>
      </c>
      <c r="O198" s="58">
        <f t="shared" si="56"/>
        <v>23051.66667</v>
      </c>
    </row>
    <row r="199" ht="12.75" customHeight="1">
      <c r="A199" s="7">
        <v>13.0</v>
      </c>
      <c r="B199" s="7">
        <v>21445.0</v>
      </c>
      <c r="C199" s="7">
        <v>20525.0</v>
      </c>
      <c r="D199" s="7">
        <v>21445.0</v>
      </c>
      <c r="E199" s="7">
        <v>7350.0</v>
      </c>
      <c r="F199" s="7">
        <v>2.0</v>
      </c>
      <c r="G199" s="7">
        <v>11.0</v>
      </c>
      <c r="H199" s="7">
        <v>1.0</v>
      </c>
      <c r="J199" s="9">
        <f t="shared" si="53"/>
        <v>70765</v>
      </c>
      <c r="K199" s="9">
        <f t="shared" si="58"/>
        <v>278230</v>
      </c>
      <c r="L199" s="9">
        <f t="shared" si="57"/>
        <v>22</v>
      </c>
      <c r="M199" s="9">
        <f t="shared" si="54"/>
        <v>528</v>
      </c>
      <c r="N199" s="58">
        <f t="shared" si="55"/>
        <v>48</v>
      </c>
      <c r="O199" s="58">
        <f t="shared" si="56"/>
        <v>25293.63636</v>
      </c>
    </row>
    <row r="200" ht="12.75" customHeight="1">
      <c r="A200" s="7">
        <v>14.0</v>
      </c>
      <c r="B200" s="7">
        <v>28520.0</v>
      </c>
      <c r="C200" s="7">
        <v>27300.0</v>
      </c>
      <c r="D200" s="7">
        <v>28520.0</v>
      </c>
      <c r="E200" s="7">
        <v>9780.0</v>
      </c>
      <c r="F200" s="7">
        <v>2.0</v>
      </c>
      <c r="G200" s="7">
        <v>13.0</v>
      </c>
      <c r="H200" s="7">
        <v>1.0</v>
      </c>
      <c r="J200" s="9">
        <f t="shared" si="53"/>
        <v>94120</v>
      </c>
      <c r="K200" s="9">
        <f t="shared" si="58"/>
        <v>372350</v>
      </c>
      <c r="L200" s="9">
        <f t="shared" si="57"/>
        <v>24</v>
      </c>
      <c r="M200" s="9">
        <f t="shared" si="54"/>
        <v>576</v>
      </c>
      <c r="N200" s="58">
        <f t="shared" si="55"/>
        <v>44.30769231</v>
      </c>
      <c r="O200" s="58">
        <f t="shared" si="56"/>
        <v>28642.30769</v>
      </c>
    </row>
    <row r="201" ht="12.75" customHeight="1">
      <c r="A201" s="7">
        <v>15.0</v>
      </c>
      <c r="B201" s="7">
        <v>37935.0</v>
      </c>
      <c r="C201" s="7">
        <v>36310.0</v>
      </c>
      <c r="D201" s="7">
        <v>37935.0</v>
      </c>
      <c r="E201" s="7">
        <v>13005.0</v>
      </c>
      <c r="F201" s="7">
        <v>2.0</v>
      </c>
      <c r="G201" s="7">
        <v>15.0</v>
      </c>
      <c r="H201" s="7">
        <v>2.0</v>
      </c>
      <c r="J201" s="9">
        <f t="shared" si="53"/>
        <v>125185</v>
      </c>
      <c r="K201" s="9">
        <f t="shared" si="58"/>
        <v>497535</v>
      </c>
      <c r="L201" s="9">
        <f t="shared" si="57"/>
        <v>26</v>
      </c>
      <c r="M201" s="9">
        <f t="shared" si="54"/>
        <v>624</v>
      </c>
      <c r="N201" s="58">
        <f t="shared" si="55"/>
        <v>41.6</v>
      </c>
      <c r="O201" s="58">
        <f t="shared" si="56"/>
        <v>33169</v>
      </c>
      <c r="P201">
        <f>SUM(J197:J201)</f>
        <v>383295</v>
      </c>
    </row>
    <row r="202" ht="12.75" customHeight="1">
      <c r="A202" s="7">
        <v>16.0</v>
      </c>
      <c r="B202" s="7">
        <v>50450.0</v>
      </c>
      <c r="C202" s="7">
        <v>48290.0</v>
      </c>
      <c r="D202" s="7">
        <v>50450.0</v>
      </c>
      <c r="E202" s="7">
        <v>17300.0</v>
      </c>
      <c r="F202" s="7">
        <v>3.0</v>
      </c>
      <c r="G202" s="7">
        <v>18.0</v>
      </c>
      <c r="H202" s="7">
        <v>2.0</v>
      </c>
      <c r="J202" s="9">
        <f t="shared" si="53"/>
        <v>166490</v>
      </c>
      <c r="K202" s="9">
        <f t="shared" si="58"/>
        <v>664025</v>
      </c>
      <c r="L202" s="9">
        <f t="shared" si="57"/>
        <v>29</v>
      </c>
      <c r="M202" s="9">
        <f t="shared" si="54"/>
        <v>696</v>
      </c>
      <c r="N202" s="58">
        <f t="shared" si="55"/>
        <v>38.66666667</v>
      </c>
      <c r="O202" s="58">
        <f t="shared" si="56"/>
        <v>36890.27778</v>
      </c>
    </row>
    <row r="203" ht="12.75" customHeight="1">
      <c r="A203" s="7">
        <v>17.0</v>
      </c>
      <c r="B203" s="7">
        <v>67100.0</v>
      </c>
      <c r="C203" s="7">
        <v>64225.0</v>
      </c>
      <c r="D203" s="7">
        <v>67100.0</v>
      </c>
      <c r="E203" s="7">
        <v>23005.0</v>
      </c>
      <c r="F203" s="7">
        <v>3.0</v>
      </c>
      <c r="G203" s="7">
        <v>22.0</v>
      </c>
      <c r="H203" s="7">
        <v>2.0</v>
      </c>
      <c r="J203" s="9">
        <f t="shared" si="53"/>
        <v>221430</v>
      </c>
      <c r="K203" s="9">
        <f t="shared" si="58"/>
        <v>885455</v>
      </c>
      <c r="L203" s="9">
        <f t="shared" si="57"/>
        <v>32</v>
      </c>
      <c r="M203" s="9">
        <f t="shared" si="54"/>
        <v>768</v>
      </c>
      <c r="N203" s="58">
        <f t="shared" si="55"/>
        <v>34.90909091</v>
      </c>
      <c r="O203" s="58">
        <f t="shared" si="56"/>
        <v>40247.95455</v>
      </c>
    </row>
    <row r="204" ht="12.75" customHeight="1">
      <c r="A204" s="7">
        <v>18.0</v>
      </c>
      <c r="B204" s="7">
        <v>89245.0</v>
      </c>
      <c r="C204" s="7">
        <v>85420.0</v>
      </c>
      <c r="D204" s="7">
        <v>89245.0</v>
      </c>
      <c r="E204" s="7">
        <v>30600.0</v>
      </c>
      <c r="F204" s="7">
        <v>3.0</v>
      </c>
      <c r="G204" s="7">
        <v>27.0</v>
      </c>
      <c r="H204" s="7">
        <v>2.0</v>
      </c>
      <c r="J204" s="9">
        <f t="shared" si="53"/>
        <v>294510</v>
      </c>
      <c r="K204" s="9">
        <f t="shared" si="58"/>
        <v>1179965</v>
      </c>
      <c r="L204" s="9">
        <f t="shared" si="57"/>
        <v>35</v>
      </c>
      <c r="M204" s="9">
        <f t="shared" si="54"/>
        <v>840</v>
      </c>
      <c r="N204" s="58">
        <f t="shared" si="55"/>
        <v>31.11111111</v>
      </c>
      <c r="O204" s="58">
        <f t="shared" si="56"/>
        <v>43702.40741</v>
      </c>
    </row>
    <row r="205" ht="12.75" customHeight="1">
      <c r="A205" s="7">
        <v>19.0</v>
      </c>
      <c r="B205" s="7">
        <v>118695.0</v>
      </c>
      <c r="C205" s="7">
        <v>113605.0</v>
      </c>
      <c r="D205" s="7">
        <v>118695.0</v>
      </c>
      <c r="E205" s="7">
        <v>40695.0</v>
      </c>
      <c r="F205" s="7">
        <v>3.0</v>
      </c>
      <c r="G205" s="7">
        <v>32.0</v>
      </c>
      <c r="H205" s="7">
        <v>2.0</v>
      </c>
      <c r="J205" s="9">
        <f t="shared" si="53"/>
        <v>391690</v>
      </c>
      <c r="K205" s="9">
        <f t="shared" si="58"/>
        <v>1571655</v>
      </c>
      <c r="L205" s="9">
        <f t="shared" si="57"/>
        <v>38</v>
      </c>
      <c r="M205" s="9">
        <f t="shared" si="54"/>
        <v>912</v>
      </c>
      <c r="N205" s="58">
        <f t="shared" si="55"/>
        <v>28.5</v>
      </c>
      <c r="O205" s="58">
        <f t="shared" si="56"/>
        <v>49114.21875</v>
      </c>
    </row>
    <row r="206" ht="12.75" customHeight="1">
      <c r="A206" s="7">
        <v>20.0</v>
      </c>
      <c r="B206" s="7">
        <v>157865.0</v>
      </c>
      <c r="C206" s="7">
        <v>151095.0</v>
      </c>
      <c r="D206" s="7">
        <v>157865.0</v>
      </c>
      <c r="E206" s="7">
        <v>54125.0</v>
      </c>
      <c r="F206" s="7">
        <v>3.0</v>
      </c>
      <c r="G206" s="7">
        <v>38.0</v>
      </c>
      <c r="H206" s="7">
        <v>3.0</v>
      </c>
      <c r="J206" s="9">
        <f t="shared" si="53"/>
        <v>520950</v>
      </c>
      <c r="K206" s="9">
        <f t="shared" si="58"/>
        <v>2092605</v>
      </c>
      <c r="L206" s="9">
        <f t="shared" si="57"/>
        <v>41</v>
      </c>
      <c r="M206" s="9">
        <f t="shared" si="54"/>
        <v>984</v>
      </c>
      <c r="N206" s="58">
        <f t="shared" si="55"/>
        <v>25.89473684</v>
      </c>
      <c r="O206" s="58">
        <f t="shared" si="56"/>
        <v>55068.55263</v>
      </c>
    </row>
    <row r="207" ht="12.75" customHeight="1"/>
    <row r="208" ht="12.75" customHeight="1">
      <c r="A208" s="53" t="s">
        <v>202</v>
      </c>
      <c r="B208" s="17"/>
      <c r="C208" s="17"/>
      <c r="D208" s="17"/>
      <c r="E208" s="17"/>
      <c r="F208" s="17"/>
      <c r="G208" s="17"/>
      <c r="H208" s="18"/>
      <c r="J208" s="54" t="s">
        <v>163</v>
      </c>
      <c r="K208" s="54" t="s">
        <v>164</v>
      </c>
      <c r="L208" s="54" t="s">
        <v>165</v>
      </c>
      <c r="M208" s="54" t="s">
        <v>166</v>
      </c>
      <c r="N208" s="54" t="s">
        <v>167</v>
      </c>
      <c r="O208" s="54" t="s">
        <v>168</v>
      </c>
    </row>
    <row r="209" ht="12.75" customHeight="1">
      <c r="A209" s="59" t="s">
        <v>169</v>
      </c>
      <c r="B209" s="59"/>
      <c r="C209" s="59"/>
      <c r="D209" s="59"/>
      <c r="E209" s="59"/>
      <c r="F209" s="59"/>
      <c r="G209" s="59" t="s">
        <v>170</v>
      </c>
      <c r="H209" s="59" t="s">
        <v>195</v>
      </c>
      <c r="J209" s="56"/>
      <c r="K209" s="56"/>
      <c r="L209" s="56"/>
      <c r="M209" s="56"/>
      <c r="N209" s="56"/>
      <c r="O209" s="56"/>
    </row>
    <row r="210" ht="12.75" customHeight="1">
      <c r="A210" s="7">
        <v>1.0</v>
      </c>
      <c r="B210" s="7">
        <v>160.0</v>
      </c>
      <c r="C210" s="7">
        <v>100.0</v>
      </c>
      <c r="D210" s="7">
        <v>80.0</v>
      </c>
      <c r="E210" s="7">
        <v>60.0</v>
      </c>
      <c r="F210" s="7">
        <v>0.0</v>
      </c>
      <c r="G210" s="7">
        <v>1.0</v>
      </c>
      <c r="H210" s="60">
        <v>0.03</v>
      </c>
      <c r="J210" s="9">
        <f t="shared" ref="J210:J229" si="59">SUM(B210:E210)</f>
        <v>400</v>
      </c>
      <c r="K210" s="9">
        <f>J210</f>
        <v>400</v>
      </c>
      <c r="L210" s="9">
        <f>F210</f>
        <v>0</v>
      </c>
      <c r="M210" s="9">
        <f t="shared" ref="M210:M229" si="60">(L210*24)</f>
        <v>0</v>
      </c>
      <c r="N210" s="58">
        <f t="shared" ref="N210:N229" si="61">(M210/G210)</f>
        <v>0</v>
      </c>
      <c r="O210" s="58">
        <f t="shared" ref="O210:O229" si="62">(K210/G210)</f>
        <v>400</v>
      </c>
    </row>
    <row r="211" ht="12.75" customHeight="1">
      <c r="A211" s="7">
        <v>2.0</v>
      </c>
      <c r="B211" s="7">
        <v>205.0</v>
      </c>
      <c r="C211" s="7">
        <v>130.0</v>
      </c>
      <c r="D211" s="7">
        <v>100.0</v>
      </c>
      <c r="E211" s="7">
        <v>75.0</v>
      </c>
      <c r="F211" s="7">
        <v>0.0</v>
      </c>
      <c r="G211" s="7">
        <v>1.0</v>
      </c>
      <c r="H211" s="60">
        <v>0.05</v>
      </c>
      <c r="J211" s="9">
        <f t="shared" si="59"/>
        <v>510</v>
      </c>
      <c r="K211" s="9">
        <f>(J210+J211)</f>
        <v>910</v>
      </c>
      <c r="L211" s="9">
        <f t="shared" ref="L211:L229" si="63">(L210+F211)</f>
        <v>0</v>
      </c>
      <c r="M211" s="9">
        <f t="shared" si="60"/>
        <v>0</v>
      </c>
      <c r="N211" s="58">
        <f t="shared" si="61"/>
        <v>0</v>
      </c>
      <c r="O211" s="58">
        <f t="shared" si="62"/>
        <v>910</v>
      </c>
    </row>
    <row r="212" ht="12.75" customHeight="1">
      <c r="A212" s="7">
        <v>3.0</v>
      </c>
      <c r="B212" s="7">
        <v>260.0</v>
      </c>
      <c r="C212" s="7">
        <v>165.0</v>
      </c>
      <c r="D212" s="7">
        <v>130.0</v>
      </c>
      <c r="E212" s="7">
        <v>100.0</v>
      </c>
      <c r="F212" s="7">
        <v>0.0</v>
      </c>
      <c r="G212" s="7">
        <v>2.0</v>
      </c>
      <c r="H212" s="60">
        <v>0.08</v>
      </c>
      <c r="J212" s="9">
        <f t="shared" si="59"/>
        <v>655</v>
      </c>
      <c r="K212" s="9">
        <f t="shared" ref="K212:K229" si="64">(K211+J212)</f>
        <v>1565</v>
      </c>
      <c r="L212" s="9">
        <f t="shared" si="63"/>
        <v>0</v>
      </c>
      <c r="M212" s="9">
        <f t="shared" si="60"/>
        <v>0</v>
      </c>
      <c r="N212" s="58">
        <f t="shared" si="61"/>
        <v>0</v>
      </c>
      <c r="O212" s="58">
        <f t="shared" si="62"/>
        <v>782.5</v>
      </c>
    </row>
    <row r="213" ht="12.75" customHeight="1">
      <c r="A213" s="7">
        <v>4.0</v>
      </c>
      <c r="B213" s="7">
        <v>335.0</v>
      </c>
      <c r="C213" s="7">
        <v>210.0</v>
      </c>
      <c r="D213" s="7">
        <v>170.0</v>
      </c>
      <c r="E213" s="7">
        <v>125.0</v>
      </c>
      <c r="F213" s="7">
        <v>0.0</v>
      </c>
      <c r="G213" s="7">
        <v>2.0</v>
      </c>
      <c r="H213" s="60">
        <v>0.1</v>
      </c>
      <c r="J213" s="9">
        <f t="shared" si="59"/>
        <v>840</v>
      </c>
      <c r="K213" s="9">
        <f t="shared" si="64"/>
        <v>2405</v>
      </c>
      <c r="L213" s="9">
        <f t="shared" si="63"/>
        <v>0</v>
      </c>
      <c r="M213" s="9">
        <f t="shared" si="60"/>
        <v>0</v>
      </c>
      <c r="N213" s="58">
        <f t="shared" si="61"/>
        <v>0</v>
      </c>
      <c r="O213" s="58">
        <f t="shared" si="62"/>
        <v>1202.5</v>
      </c>
    </row>
    <row r="214" ht="12.75" customHeight="1">
      <c r="A214" s="7">
        <v>5.0</v>
      </c>
      <c r="B214" s="7">
        <v>430.0</v>
      </c>
      <c r="C214" s="7">
        <v>270.0</v>
      </c>
      <c r="D214" s="7">
        <v>215.0</v>
      </c>
      <c r="E214" s="7">
        <v>160.0</v>
      </c>
      <c r="F214" s="7">
        <v>0.0</v>
      </c>
      <c r="G214" s="7">
        <v>2.0</v>
      </c>
      <c r="H214" s="60">
        <v>0.13</v>
      </c>
      <c r="J214" s="9">
        <f t="shared" si="59"/>
        <v>1075</v>
      </c>
      <c r="K214" s="9">
        <f t="shared" si="64"/>
        <v>3480</v>
      </c>
      <c r="L214" s="9">
        <f t="shared" si="63"/>
        <v>0</v>
      </c>
      <c r="M214" s="9">
        <f t="shared" si="60"/>
        <v>0</v>
      </c>
      <c r="N214" s="58">
        <f t="shared" si="61"/>
        <v>0</v>
      </c>
      <c r="O214" s="58">
        <f t="shared" si="62"/>
        <v>1740</v>
      </c>
    </row>
    <row r="215" ht="12.75" customHeight="1">
      <c r="A215" s="7">
        <v>6.0</v>
      </c>
      <c r="B215" s="7">
        <v>550.0</v>
      </c>
      <c r="C215" s="7">
        <v>345.0</v>
      </c>
      <c r="D215" s="7">
        <v>275.0</v>
      </c>
      <c r="E215" s="7">
        <v>205.0</v>
      </c>
      <c r="F215" s="7">
        <v>1.0</v>
      </c>
      <c r="G215" s="7">
        <v>3.0</v>
      </c>
      <c r="H215" s="60">
        <v>0.16</v>
      </c>
      <c r="J215" s="9">
        <f t="shared" si="59"/>
        <v>1375</v>
      </c>
      <c r="K215" s="9">
        <f t="shared" si="64"/>
        <v>4855</v>
      </c>
      <c r="L215" s="9">
        <f t="shared" si="63"/>
        <v>1</v>
      </c>
      <c r="M215" s="9">
        <f t="shared" si="60"/>
        <v>24</v>
      </c>
      <c r="N215" s="58">
        <f t="shared" si="61"/>
        <v>8</v>
      </c>
      <c r="O215" s="58">
        <f t="shared" si="62"/>
        <v>1618.333333</v>
      </c>
    </row>
    <row r="216" ht="12.75" customHeight="1">
      <c r="A216" s="7">
        <v>7.0</v>
      </c>
      <c r="B216" s="7">
        <v>705.0</v>
      </c>
      <c r="C216" s="7">
        <v>440.0</v>
      </c>
      <c r="D216" s="7">
        <v>350.0</v>
      </c>
      <c r="E216" s="7">
        <v>265.0</v>
      </c>
      <c r="F216" s="7">
        <v>1.0</v>
      </c>
      <c r="G216" s="7">
        <v>4.0</v>
      </c>
      <c r="H216" s="60">
        <v>0.19</v>
      </c>
      <c r="J216" s="9">
        <f t="shared" si="59"/>
        <v>1760</v>
      </c>
      <c r="K216" s="9">
        <f t="shared" si="64"/>
        <v>6615</v>
      </c>
      <c r="L216" s="9">
        <f t="shared" si="63"/>
        <v>2</v>
      </c>
      <c r="M216" s="9">
        <f t="shared" si="60"/>
        <v>48</v>
      </c>
      <c r="N216" s="58">
        <f t="shared" si="61"/>
        <v>12</v>
      </c>
      <c r="O216" s="58">
        <f t="shared" si="62"/>
        <v>1653.75</v>
      </c>
    </row>
    <row r="217" ht="12.75" customHeight="1">
      <c r="A217" s="7">
        <v>8.0</v>
      </c>
      <c r="B217" s="7">
        <v>900.0</v>
      </c>
      <c r="C217" s="7">
        <v>565.0</v>
      </c>
      <c r="D217" s="7">
        <v>450.0</v>
      </c>
      <c r="E217" s="7">
        <v>340.0</v>
      </c>
      <c r="F217" s="7">
        <v>1.0</v>
      </c>
      <c r="G217" s="7">
        <v>4.0</v>
      </c>
      <c r="H217" s="60">
        <v>0.22</v>
      </c>
      <c r="J217" s="9">
        <f t="shared" si="59"/>
        <v>2255</v>
      </c>
      <c r="K217" s="9">
        <f t="shared" si="64"/>
        <v>8870</v>
      </c>
      <c r="L217" s="9">
        <f t="shared" si="63"/>
        <v>3</v>
      </c>
      <c r="M217" s="9">
        <f t="shared" si="60"/>
        <v>72</v>
      </c>
      <c r="N217" s="58">
        <f t="shared" si="61"/>
        <v>18</v>
      </c>
      <c r="O217" s="58">
        <f t="shared" si="62"/>
        <v>2217.5</v>
      </c>
    </row>
    <row r="218" ht="12.75" customHeight="1">
      <c r="A218" s="7">
        <v>9.0</v>
      </c>
      <c r="B218" s="7">
        <v>1155.0</v>
      </c>
      <c r="C218" s="7">
        <v>720.0</v>
      </c>
      <c r="D218" s="7">
        <v>575.0</v>
      </c>
      <c r="E218" s="7">
        <v>430.0</v>
      </c>
      <c r="F218" s="7">
        <v>1.0</v>
      </c>
      <c r="G218" s="7">
        <v>5.0</v>
      </c>
      <c r="H218" s="60">
        <v>0.25</v>
      </c>
      <c r="J218" s="9">
        <f t="shared" si="59"/>
        <v>2880</v>
      </c>
      <c r="K218" s="9">
        <f t="shared" si="64"/>
        <v>11750</v>
      </c>
      <c r="L218" s="9">
        <f t="shared" si="63"/>
        <v>4</v>
      </c>
      <c r="M218" s="9">
        <f t="shared" si="60"/>
        <v>96</v>
      </c>
      <c r="N218" s="58">
        <f t="shared" si="61"/>
        <v>19.2</v>
      </c>
      <c r="O218" s="58">
        <f t="shared" si="62"/>
        <v>2350</v>
      </c>
    </row>
    <row r="219" ht="12.75" customHeight="1">
      <c r="A219" s="7">
        <v>10.0</v>
      </c>
      <c r="B219" s="7">
        <v>1475.0</v>
      </c>
      <c r="C219" s="7">
        <v>920.0</v>
      </c>
      <c r="D219" s="7">
        <v>740.0</v>
      </c>
      <c r="E219" s="7">
        <v>555.0</v>
      </c>
      <c r="F219" s="7">
        <v>1.0</v>
      </c>
      <c r="G219" s="7">
        <v>6.0</v>
      </c>
      <c r="H219" s="60">
        <v>0.28</v>
      </c>
      <c r="J219" s="9">
        <f t="shared" si="59"/>
        <v>3690</v>
      </c>
      <c r="K219" s="9">
        <f t="shared" si="64"/>
        <v>15440</v>
      </c>
      <c r="L219" s="9">
        <f t="shared" si="63"/>
        <v>5</v>
      </c>
      <c r="M219" s="9">
        <f t="shared" si="60"/>
        <v>120</v>
      </c>
      <c r="N219" s="58">
        <f t="shared" si="61"/>
        <v>20</v>
      </c>
      <c r="O219" s="58">
        <f t="shared" si="62"/>
        <v>2573.333333</v>
      </c>
    </row>
    <row r="220" ht="12.75" customHeight="1">
      <c r="A220" s="7">
        <v>11.0</v>
      </c>
      <c r="B220" s="7">
        <v>1890.0</v>
      </c>
      <c r="C220" s="7">
        <v>1180.0</v>
      </c>
      <c r="D220" s="7">
        <v>945.0</v>
      </c>
      <c r="E220" s="7">
        <v>710.0</v>
      </c>
      <c r="F220" s="7">
        <v>1.0</v>
      </c>
      <c r="G220" s="7">
        <v>7.0</v>
      </c>
      <c r="H220" s="60">
        <v>0.31</v>
      </c>
      <c r="J220" s="9">
        <f t="shared" si="59"/>
        <v>4725</v>
      </c>
      <c r="K220" s="9">
        <f t="shared" si="64"/>
        <v>20165</v>
      </c>
      <c r="L220" s="9">
        <f t="shared" si="63"/>
        <v>6</v>
      </c>
      <c r="M220" s="9">
        <f t="shared" si="60"/>
        <v>144</v>
      </c>
      <c r="N220" s="58">
        <f t="shared" si="61"/>
        <v>20.57142857</v>
      </c>
      <c r="O220" s="58">
        <f t="shared" si="62"/>
        <v>2880.714286</v>
      </c>
    </row>
    <row r="221" ht="12.75" customHeight="1">
      <c r="A221" s="7">
        <v>12.0</v>
      </c>
      <c r="B221" s="7">
        <v>2420.0</v>
      </c>
      <c r="C221" s="7">
        <v>1510.0</v>
      </c>
      <c r="D221" s="7">
        <v>1210.0</v>
      </c>
      <c r="E221" s="7">
        <v>905.0</v>
      </c>
      <c r="F221" s="7">
        <v>1.0</v>
      </c>
      <c r="G221" s="7">
        <v>9.0</v>
      </c>
      <c r="H221" s="60">
        <v>0.34</v>
      </c>
      <c r="J221" s="9">
        <f t="shared" si="59"/>
        <v>6045</v>
      </c>
      <c r="K221" s="9">
        <f t="shared" si="64"/>
        <v>26210</v>
      </c>
      <c r="L221" s="9">
        <f t="shared" si="63"/>
        <v>7</v>
      </c>
      <c r="M221" s="9">
        <f t="shared" si="60"/>
        <v>168</v>
      </c>
      <c r="N221" s="58">
        <f t="shared" si="61"/>
        <v>18.66666667</v>
      </c>
      <c r="O221" s="58">
        <f t="shared" si="62"/>
        <v>2912.222222</v>
      </c>
    </row>
    <row r="222" ht="12.75" customHeight="1">
      <c r="A222" s="7">
        <v>13.0</v>
      </c>
      <c r="B222" s="7">
        <v>3095.0</v>
      </c>
      <c r="C222" s="7">
        <v>1935.0</v>
      </c>
      <c r="D222" s="7">
        <v>1545.0</v>
      </c>
      <c r="E222" s="7">
        <v>1160.0</v>
      </c>
      <c r="F222" s="7">
        <v>1.0</v>
      </c>
      <c r="G222" s="7">
        <v>11.0</v>
      </c>
      <c r="H222" s="60">
        <v>0.38</v>
      </c>
      <c r="J222" s="9">
        <f t="shared" si="59"/>
        <v>7735</v>
      </c>
      <c r="K222" s="9">
        <f t="shared" si="64"/>
        <v>33945</v>
      </c>
      <c r="L222" s="9">
        <f t="shared" si="63"/>
        <v>8</v>
      </c>
      <c r="M222" s="9">
        <f t="shared" si="60"/>
        <v>192</v>
      </c>
      <c r="N222" s="58">
        <f t="shared" si="61"/>
        <v>17.45454545</v>
      </c>
      <c r="O222" s="58">
        <f t="shared" si="62"/>
        <v>3085.909091</v>
      </c>
    </row>
    <row r="223" ht="12.75" customHeight="1">
      <c r="A223" s="7">
        <v>14.0</v>
      </c>
      <c r="B223" s="7">
        <v>3960.0</v>
      </c>
      <c r="C223" s="7">
        <v>2475.0</v>
      </c>
      <c r="D223" s="7">
        <v>1980.0</v>
      </c>
      <c r="E223" s="7">
        <v>1485.0</v>
      </c>
      <c r="F223" s="7">
        <v>1.0</v>
      </c>
      <c r="G223" s="7">
        <v>13.0</v>
      </c>
      <c r="H223" s="60">
        <v>0.41</v>
      </c>
      <c r="J223" s="9">
        <f t="shared" si="59"/>
        <v>9900</v>
      </c>
      <c r="K223" s="9">
        <f t="shared" si="64"/>
        <v>43845</v>
      </c>
      <c r="L223" s="9">
        <f t="shared" si="63"/>
        <v>9</v>
      </c>
      <c r="M223" s="9">
        <f t="shared" si="60"/>
        <v>216</v>
      </c>
      <c r="N223" s="58">
        <f t="shared" si="61"/>
        <v>16.61538462</v>
      </c>
      <c r="O223" s="58">
        <f t="shared" si="62"/>
        <v>3372.692308</v>
      </c>
    </row>
    <row r="224" ht="12.75" customHeight="1">
      <c r="A224" s="7">
        <v>15.0</v>
      </c>
      <c r="B224" s="7">
        <v>5070.0</v>
      </c>
      <c r="C224" s="7">
        <v>3170.0</v>
      </c>
      <c r="D224" s="7">
        <v>2535.0</v>
      </c>
      <c r="E224" s="7">
        <v>1900.0</v>
      </c>
      <c r="F224" s="7">
        <v>1.0</v>
      </c>
      <c r="G224" s="7">
        <v>15.0</v>
      </c>
      <c r="H224" s="60">
        <v>0.45</v>
      </c>
      <c r="J224" s="9">
        <f t="shared" si="59"/>
        <v>12675</v>
      </c>
      <c r="K224" s="9">
        <f t="shared" si="64"/>
        <v>56520</v>
      </c>
      <c r="L224" s="9">
        <f t="shared" si="63"/>
        <v>10</v>
      </c>
      <c r="M224" s="9">
        <f t="shared" si="60"/>
        <v>240</v>
      </c>
      <c r="N224" s="58">
        <f t="shared" si="61"/>
        <v>16</v>
      </c>
      <c r="O224" s="58">
        <f t="shared" si="62"/>
        <v>3768</v>
      </c>
    </row>
    <row r="225" ht="12.75" customHeight="1">
      <c r="A225" s="7">
        <v>16.0</v>
      </c>
      <c r="B225" s="7">
        <v>6490.0</v>
      </c>
      <c r="C225" s="7">
        <v>4055.0</v>
      </c>
      <c r="D225" s="7">
        <v>3245.0</v>
      </c>
      <c r="E225" s="7">
        <v>2435.0</v>
      </c>
      <c r="F225" s="7">
        <v>2.0</v>
      </c>
      <c r="G225" s="7">
        <v>18.0</v>
      </c>
      <c r="H225" s="60">
        <v>0.48</v>
      </c>
      <c r="J225" s="9">
        <f t="shared" si="59"/>
        <v>16225</v>
      </c>
      <c r="K225" s="9">
        <f t="shared" si="64"/>
        <v>72745</v>
      </c>
      <c r="L225" s="9">
        <f t="shared" si="63"/>
        <v>12</v>
      </c>
      <c r="M225" s="9">
        <f t="shared" si="60"/>
        <v>288</v>
      </c>
      <c r="N225" s="58">
        <f t="shared" si="61"/>
        <v>16</v>
      </c>
      <c r="O225" s="58">
        <f t="shared" si="62"/>
        <v>4041.388889</v>
      </c>
    </row>
    <row r="226" ht="12.75" customHeight="1">
      <c r="A226" s="7">
        <v>17.0</v>
      </c>
      <c r="B226" s="7">
        <v>8310.0</v>
      </c>
      <c r="C226" s="7">
        <v>5190.0</v>
      </c>
      <c r="D226" s="7">
        <v>4155.0</v>
      </c>
      <c r="E226" s="7">
        <v>3115.0</v>
      </c>
      <c r="F226" s="7">
        <v>2.0</v>
      </c>
      <c r="G226" s="7">
        <v>22.0</v>
      </c>
      <c r="H226" s="60">
        <v>0.52</v>
      </c>
      <c r="J226" s="9">
        <f t="shared" si="59"/>
        <v>20770</v>
      </c>
      <c r="K226" s="9">
        <f t="shared" si="64"/>
        <v>93515</v>
      </c>
      <c r="L226" s="9">
        <f t="shared" si="63"/>
        <v>14</v>
      </c>
      <c r="M226" s="9">
        <f t="shared" si="60"/>
        <v>336</v>
      </c>
      <c r="N226" s="58">
        <f t="shared" si="61"/>
        <v>15.27272727</v>
      </c>
      <c r="O226" s="58">
        <f t="shared" si="62"/>
        <v>4250.681818</v>
      </c>
    </row>
    <row r="227" ht="12.75" customHeight="1">
      <c r="A227" s="7">
        <v>18.0</v>
      </c>
      <c r="B227" s="7">
        <v>10635.0</v>
      </c>
      <c r="C227" s="7">
        <v>6645.0</v>
      </c>
      <c r="D227" s="7">
        <v>5315.0</v>
      </c>
      <c r="E227" s="7">
        <v>3990.0</v>
      </c>
      <c r="F227" s="7">
        <v>2.0</v>
      </c>
      <c r="G227" s="7">
        <v>27.0</v>
      </c>
      <c r="H227" s="60">
        <v>0.56</v>
      </c>
      <c r="J227" s="9">
        <f t="shared" si="59"/>
        <v>26585</v>
      </c>
      <c r="K227" s="9">
        <f t="shared" si="64"/>
        <v>120100</v>
      </c>
      <c r="L227" s="9">
        <f t="shared" si="63"/>
        <v>16</v>
      </c>
      <c r="M227" s="9">
        <f t="shared" si="60"/>
        <v>384</v>
      </c>
      <c r="N227" s="58">
        <f t="shared" si="61"/>
        <v>14.22222222</v>
      </c>
      <c r="O227" s="58">
        <f t="shared" si="62"/>
        <v>4448.148148</v>
      </c>
    </row>
    <row r="228" ht="12.75" customHeight="1">
      <c r="A228" s="7">
        <v>19.0</v>
      </c>
      <c r="B228" s="7">
        <v>13610.0</v>
      </c>
      <c r="C228" s="7">
        <v>8505.0</v>
      </c>
      <c r="D228" s="7">
        <v>6805.0</v>
      </c>
      <c r="E228" s="7">
        <v>5105.0</v>
      </c>
      <c r="F228" s="7">
        <v>2.0</v>
      </c>
      <c r="G228" s="7">
        <v>32.0</v>
      </c>
      <c r="H228" s="60">
        <v>0.6</v>
      </c>
      <c r="J228" s="9">
        <f t="shared" si="59"/>
        <v>34025</v>
      </c>
      <c r="K228" s="9">
        <f t="shared" si="64"/>
        <v>154125</v>
      </c>
      <c r="L228" s="9">
        <f t="shared" si="63"/>
        <v>18</v>
      </c>
      <c r="M228" s="9">
        <f t="shared" si="60"/>
        <v>432</v>
      </c>
      <c r="N228" s="58">
        <f t="shared" si="61"/>
        <v>13.5</v>
      </c>
      <c r="O228" s="58">
        <f t="shared" si="62"/>
        <v>4816.40625</v>
      </c>
    </row>
    <row r="229" ht="12.75" customHeight="1">
      <c r="A229" s="7">
        <v>20.0</v>
      </c>
      <c r="B229" s="7">
        <v>17420.0</v>
      </c>
      <c r="C229" s="7">
        <v>10890.0</v>
      </c>
      <c r="D229" s="7">
        <v>8710.0</v>
      </c>
      <c r="E229" s="7">
        <v>6535.0</v>
      </c>
      <c r="F229" s="7">
        <v>2.0</v>
      </c>
      <c r="G229" s="7">
        <v>38.0</v>
      </c>
      <c r="H229" s="60">
        <v>0.64</v>
      </c>
      <c r="J229" s="9">
        <f t="shared" si="59"/>
        <v>43555</v>
      </c>
      <c r="K229" s="9">
        <f t="shared" si="64"/>
        <v>197680</v>
      </c>
      <c r="L229" s="9">
        <f t="shared" si="63"/>
        <v>20</v>
      </c>
      <c r="M229" s="9">
        <f t="shared" si="60"/>
        <v>480</v>
      </c>
      <c r="N229" s="58">
        <f t="shared" si="61"/>
        <v>12.63157895</v>
      </c>
      <c r="O229" s="58">
        <f t="shared" si="62"/>
        <v>5202.105263</v>
      </c>
    </row>
    <row r="230" ht="12.75" customHeight="1"/>
    <row r="231" ht="12.75" customHeight="1">
      <c r="A231" s="53" t="s">
        <v>203</v>
      </c>
      <c r="B231" s="17"/>
      <c r="C231" s="17"/>
      <c r="D231" s="17"/>
      <c r="E231" s="17"/>
      <c r="F231" s="17"/>
      <c r="G231" s="17"/>
      <c r="H231" s="18"/>
      <c r="J231" s="54" t="s">
        <v>163</v>
      </c>
      <c r="K231" s="54" t="s">
        <v>164</v>
      </c>
      <c r="L231" s="54" t="s">
        <v>165</v>
      </c>
      <c r="M231" s="54" t="s">
        <v>166</v>
      </c>
      <c r="N231" s="54" t="s">
        <v>167</v>
      </c>
      <c r="O231" s="54" t="s">
        <v>168</v>
      </c>
    </row>
    <row r="232" ht="12.75" customHeight="1">
      <c r="A232" s="59" t="s">
        <v>169</v>
      </c>
      <c r="B232" s="59"/>
      <c r="C232" s="59"/>
      <c r="D232" s="59"/>
      <c r="E232" s="59"/>
      <c r="F232" s="59"/>
      <c r="G232" s="59" t="s">
        <v>170</v>
      </c>
      <c r="H232" s="9"/>
      <c r="J232" s="56"/>
      <c r="K232" s="56"/>
      <c r="L232" s="56"/>
      <c r="M232" s="56"/>
      <c r="N232" s="56"/>
      <c r="O232" s="56"/>
    </row>
    <row r="233" ht="12.75" customHeight="1">
      <c r="A233" s="7">
        <v>1.0</v>
      </c>
      <c r="B233" s="7">
        <v>110.0</v>
      </c>
      <c r="C233" s="7">
        <v>160.0</v>
      </c>
      <c r="D233" s="7">
        <v>90.0</v>
      </c>
      <c r="E233" s="7">
        <v>70.0</v>
      </c>
      <c r="F233" s="7">
        <v>1.0</v>
      </c>
      <c r="G233" s="7">
        <v>1.0</v>
      </c>
      <c r="H233" s="9"/>
      <c r="J233" s="9">
        <f t="shared" ref="J233:J252" si="65">SUM(B233:E233)</f>
        <v>430</v>
      </c>
      <c r="K233" s="9">
        <f>J233</f>
        <v>430</v>
      </c>
      <c r="L233" s="9">
        <f>F233</f>
        <v>1</v>
      </c>
      <c r="M233" s="9">
        <f t="shared" ref="M233:M252" si="66">(L233*24)</f>
        <v>24</v>
      </c>
      <c r="N233" s="58">
        <f t="shared" ref="N233:N252" si="67">(M233/G233)</f>
        <v>24</v>
      </c>
      <c r="O233" s="58">
        <f t="shared" ref="O233:O252" si="68">(K233/G233)</f>
        <v>430</v>
      </c>
    </row>
    <row r="234" ht="12.75" customHeight="1">
      <c r="A234" s="7">
        <v>2.0</v>
      </c>
      <c r="B234" s="7">
        <v>140.0</v>
      </c>
      <c r="C234" s="7">
        <v>205.0</v>
      </c>
      <c r="D234" s="7">
        <v>115.0</v>
      </c>
      <c r="E234" s="7">
        <v>90.0</v>
      </c>
      <c r="F234" s="7">
        <v>1.0</v>
      </c>
      <c r="G234" s="7">
        <v>1.0</v>
      </c>
      <c r="H234" s="9"/>
      <c r="J234" s="9">
        <f t="shared" si="65"/>
        <v>550</v>
      </c>
      <c r="K234" s="9">
        <f>(J233+J234)</f>
        <v>980</v>
      </c>
      <c r="L234" s="9">
        <f t="shared" ref="L234:L252" si="69">(L233+F234)</f>
        <v>2</v>
      </c>
      <c r="M234" s="9">
        <f t="shared" si="66"/>
        <v>48</v>
      </c>
      <c r="N234" s="58">
        <f t="shared" si="67"/>
        <v>48</v>
      </c>
      <c r="O234" s="58">
        <f t="shared" si="68"/>
        <v>980</v>
      </c>
    </row>
    <row r="235" ht="12.75" customHeight="1">
      <c r="A235" s="7">
        <v>3.0</v>
      </c>
      <c r="B235" s="7">
        <v>180.0</v>
      </c>
      <c r="C235" s="7">
        <v>260.0</v>
      </c>
      <c r="D235" s="7">
        <v>145.0</v>
      </c>
      <c r="E235" s="7">
        <v>115.0</v>
      </c>
      <c r="F235" s="7">
        <v>1.0</v>
      </c>
      <c r="G235" s="7">
        <v>2.0</v>
      </c>
      <c r="H235" s="9"/>
      <c r="J235" s="9">
        <f t="shared" si="65"/>
        <v>700</v>
      </c>
      <c r="K235" s="9">
        <f t="shared" ref="K235:K252" si="70">(K234+J235)</f>
        <v>1680</v>
      </c>
      <c r="L235" s="9">
        <f t="shared" si="69"/>
        <v>3</v>
      </c>
      <c r="M235" s="9">
        <f t="shared" si="66"/>
        <v>72</v>
      </c>
      <c r="N235" s="58">
        <f t="shared" si="67"/>
        <v>36</v>
      </c>
      <c r="O235" s="58">
        <f t="shared" si="68"/>
        <v>840</v>
      </c>
    </row>
    <row r="236" ht="12.75" customHeight="1">
      <c r="A236" s="7">
        <v>4.0</v>
      </c>
      <c r="B236" s="7">
        <v>230.0</v>
      </c>
      <c r="C236" s="7">
        <v>335.0</v>
      </c>
      <c r="D236" s="7">
        <v>190.0</v>
      </c>
      <c r="E236" s="7">
        <v>145.0</v>
      </c>
      <c r="F236" s="7">
        <v>1.0</v>
      </c>
      <c r="G236" s="7">
        <v>2.0</v>
      </c>
      <c r="H236" s="9"/>
      <c r="J236" s="9">
        <f t="shared" si="65"/>
        <v>900</v>
      </c>
      <c r="K236" s="9">
        <f t="shared" si="70"/>
        <v>2580</v>
      </c>
      <c r="L236" s="9">
        <f t="shared" si="69"/>
        <v>4</v>
      </c>
      <c r="M236" s="9">
        <f t="shared" si="66"/>
        <v>96</v>
      </c>
      <c r="N236" s="58">
        <f t="shared" si="67"/>
        <v>48</v>
      </c>
      <c r="O236" s="58">
        <f t="shared" si="68"/>
        <v>1290</v>
      </c>
    </row>
    <row r="237" ht="12.75" customHeight="1">
      <c r="A237" s="7">
        <v>5.0</v>
      </c>
      <c r="B237" s="7">
        <v>295.0</v>
      </c>
      <c r="C237" s="7">
        <v>430.0</v>
      </c>
      <c r="D237" s="7">
        <v>240.0</v>
      </c>
      <c r="E237" s="7">
        <v>190.0</v>
      </c>
      <c r="F237" s="7">
        <v>1.0</v>
      </c>
      <c r="G237" s="7">
        <v>2.0</v>
      </c>
      <c r="H237" s="9"/>
      <c r="J237" s="9">
        <f t="shared" si="65"/>
        <v>1155</v>
      </c>
      <c r="K237" s="9">
        <f t="shared" si="70"/>
        <v>3735</v>
      </c>
      <c r="L237" s="9">
        <f t="shared" si="69"/>
        <v>5</v>
      </c>
      <c r="M237" s="9">
        <f t="shared" si="66"/>
        <v>120</v>
      </c>
      <c r="N237" s="58">
        <f t="shared" si="67"/>
        <v>60</v>
      </c>
      <c r="O237" s="58">
        <f t="shared" si="68"/>
        <v>1867.5</v>
      </c>
    </row>
    <row r="238" ht="12.75" customHeight="1">
      <c r="A238" s="7">
        <v>6.0</v>
      </c>
      <c r="B238" s="7">
        <v>380.0</v>
      </c>
      <c r="C238" s="7">
        <v>550.0</v>
      </c>
      <c r="D238" s="7">
        <v>310.0</v>
      </c>
      <c r="E238" s="7">
        <v>240.0</v>
      </c>
      <c r="F238" s="7">
        <v>1.0</v>
      </c>
      <c r="G238" s="7">
        <v>3.0</v>
      </c>
      <c r="H238" s="9"/>
      <c r="J238" s="9">
        <f t="shared" si="65"/>
        <v>1480</v>
      </c>
      <c r="K238" s="9">
        <f t="shared" si="70"/>
        <v>5215</v>
      </c>
      <c r="L238" s="9">
        <f t="shared" si="69"/>
        <v>6</v>
      </c>
      <c r="M238" s="9">
        <f t="shared" si="66"/>
        <v>144</v>
      </c>
      <c r="N238" s="58">
        <f t="shared" si="67"/>
        <v>48</v>
      </c>
      <c r="O238" s="58">
        <f t="shared" si="68"/>
        <v>1738.333333</v>
      </c>
    </row>
    <row r="239" ht="12.75" customHeight="1">
      <c r="A239" s="7">
        <v>7.0</v>
      </c>
      <c r="B239" s="7">
        <v>485.0</v>
      </c>
      <c r="C239" s="7">
        <v>705.0</v>
      </c>
      <c r="D239" s="7">
        <v>395.0</v>
      </c>
      <c r="E239" s="7">
        <v>310.0</v>
      </c>
      <c r="F239" s="7">
        <v>1.0</v>
      </c>
      <c r="G239" s="7">
        <v>4.0</v>
      </c>
      <c r="H239" s="9"/>
      <c r="J239" s="9">
        <f t="shared" si="65"/>
        <v>1895</v>
      </c>
      <c r="K239" s="9">
        <f t="shared" si="70"/>
        <v>7110</v>
      </c>
      <c r="L239" s="9">
        <f t="shared" si="69"/>
        <v>7</v>
      </c>
      <c r="M239" s="9">
        <f t="shared" si="66"/>
        <v>168</v>
      </c>
      <c r="N239" s="58">
        <f t="shared" si="67"/>
        <v>42</v>
      </c>
      <c r="O239" s="58">
        <f t="shared" si="68"/>
        <v>1777.5</v>
      </c>
    </row>
    <row r="240" ht="12.75" customHeight="1">
      <c r="A240" s="7">
        <v>8.0</v>
      </c>
      <c r="B240" s="7">
        <v>620.0</v>
      </c>
      <c r="C240" s="7">
        <v>900.0</v>
      </c>
      <c r="D240" s="7">
        <v>505.0</v>
      </c>
      <c r="E240" s="7">
        <v>395.0</v>
      </c>
      <c r="F240" s="7">
        <v>1.0</v>
      </c>
      <c r="G240" s="7">
        <v>4.0</v>
      </c>
      <c r="H240" s="9"/>
      <c r="J240" s="9">
        <f t="shared" si="65"/>
        <v>2420</v>
      </c>
      <c r="K240" s="9">
        <f t="shared" si="70"/>
        <v>9530</v>
      </c>
      <c r="L240" s="9">
        <f t="shared" si="69"/>
        <v>8</v>
      </c>
      <c r="M240" s="9">
        <f t="shared" si="66"/>
        <v>192</v>
      </c>
      <c r="N240" s="58">
        <f t="shared" si="67"/>
        <v>48</v>
      </c>
      <c r="O240" s="58">
        <f t="shared" si="68"/>
        <v>2382.5</v>
      </c>
    </row>
    <row r="241" ht="12.75" customHeight="1">
      <c r="A241" s="7">
        <v>9.0</v>
      </c>
      <c r="B241" s="7">
        <v>795.0</v>
      </c>
      <c r="C241" s="7">
        <v>1155.0</v>
      </c>
      <c r="D241" s="7">
        <v>650.0</v>
      </c>
      <c r="E241" s="7">
        <v>505.0</v>
      </c>
      <c r="F241" s="7">
        <v>1.0</v>
      </c>
      <c r="G241" s="7">
        <v>5.0</v>
      </c>
      <c r="H241" s="9"/>
      <c r="J241" s="9">
        <f t="shared" si="65"/>
        <v>3105</v>
      </c>
      <c r="K241" s="9">
        <f t="shared" si="70"/>
        <v>12635</v>
      </c>
      <c r="L241" s="9">
        <f t="shared" si="69"/>
        <v>9</v>
      </c>
      <c r="M241" s="9">
        <f t="shared" si="66"/>
        <v>216</v>
      </c>
      <c r="N241" s="58">
        <f t="shared" si="67"/>
        <v>43.2</v>
      </c>
      <c r="O241" s="58">
        <f t="shared" si="68"/>
        <v>2527</v>
      </c>
    </row>
    <row r="242" ht="12.75" customHeight="1">
      <c r="A242" s="7">
        <v>10.0</v>
      </c>
      <c r="B242" s="7">
        <v>1015.0</v>
      </c>
      <c r="C242" s="7">
        <v>1475.0</v>
      </c>
      <c r="D242" s="7">
        <v>830.0</v>
      </c>
      <c r="E242" s="7">
        <v>645.0</v>
      </c>
      <c r="F242" s="7">
        <v>1.0</v>
      </c>
      <c r="G242" s="7">
        <v>6.0</v>
      </c>
      <c r="H242" s="9"/>
      <c r="J242" s="9">
        <f t="shared" si="65"/>
        <v>3965</v>
      </c>
      <c r="K242" s="9">
        <f t="shared" si="70"/>
        <v>16600</v>
      </c>
      <c r="L242" s="9">
        <f t="shared" si="69"/>
        <v>10</v>
      </c>
      <c r="M242" s="9">
        <f t="shared" si="66"/>
        <v>240</v>
      </c>
      <c r="N242" s="58">
        <f t="shared" si="67"/>
        <v>40</v>
      </c>
      <c r="O242" s="58">
        <f t="shared" si="68"/>
        <v>2766.666667</v>
      </c>
    </row>
    <row r="243" ht="12.75" customHeight="1">
      <c r="A243" s="7">
        <v>11.0</v>
      </c>
      <c r="B243" s="7">
        <v>1300.0</v>
      </c>
      <c r="C243" s="7">
        <v>1890.0</v>
      </c>
      <c r="D243" s="7">
        <v>1065.0</v>
      </c>
      <c r="E243" s="7">
        <v>825.0</v>
      </c>
      <c r="F243" s="7">
        <v>2.0</v>
      </c>
      <c r="G243" s="7">
        <v>7.0</v>
      </c>
      <c r="H243" s="9"/>
      <c r="J243" s="9">
        <f t="shared" si="65"/>
        <v>5080</v>
      </c>
      <c r="K243" s="9">
        <f t="shared" si="70"/>
        <v>21680</v>
      </c>
      <c r="L243" s="9">
        <f t="shared" si="69"/>
        <v>12</v>
      </c>
      <c r="M243" s="9">
        <f t="shared" si="66"/>
        <v>288</v>
      </c>
      <c r="N243" s="58">
        <f t="shared" si="67"/>
        <v>41.14285714</v>
      </c>
      <c r="O243" s="58">
        <f t="shared" si="68"/>
        <v>3097.142857</v>
      </c>
    </row>
    <row r="244" ht="12.75" customHeight="1">
      <c r="A244" s="7">
        <v>12.0</v>
      </c>
      <c r="B244" s="7">
        <v>1660.0</v>
      </c>
      <c r="C244" s="7">
        <v>2420.0</v>
      </c>
      <c r="D244" s="7">
        <v>1360.0</v>
      </c>
      <c r="E244" s="7">
        <v>1060.0</v>
      </c>
      <c r="F244" s="7">
        <v>2.0</v>
      </c>
      <c r="G244" s="7">
        <v>9.0</v>
      </c>
      <c r="H244" s="9"/>
      <c r="J244" s="9">
        <f t="shared" si="65"/>
        <v>6500</v>
      </c>
      <c r="K244" s="9">
        <f t="shared" si="70"/>
        <v>28180</v>
      </c>
      <c r="L244" s="9">
        <f t="shared" si="69"/>
        <v>14</v>
      </c>
      <c r="M244" s="9">
        <f t="shared" si="66"/>
        <v>336</v>
      </c>
      <c r="N244" s="58">
        <f t="shared" si="67"/>
        <v>37.33333333</v>
      </c>
      <c r="O244" s="58">
        <f t="shared" si="68"/>
        <v>3131.111111</v>
      </c>
    </row>
    <row r="245" ht="12.75" customHeight="1">
      <c r="A245" s="7">
        <v>13.0</v>
      </c>
      <c r="B245" s="7">
        <v>2130.0</v>
      </c>
      <c r="C245" s="7">
        <v>3095.0</v>
      </c>
      <c r="D245" s="7">
        <v>1740.0</v>
      </c>
      <c r="E245" s="7">
        <v>1355.0</v>
      </c>
      <c r="F245" s="7">
        <v>2.0</v>
      </c>
      <c r="G245" s="7">
        <v>11.0</v>
      </c>
      <c r="H245" s="9"/>
      <c r="J245" s="9">
        <f t="shared" si="65"/>
        <v>8320</v>
      </c>
      <c r="K245" s="9">
        <f t="shared" si="70"/>
        <v>36500</v>
      </c>
      <c r="L245" s="9">
        <f t="shared" si="69"/>
        <v>16</v>
      </c>
      <c r="M245" s="9">
        <f t="shared" si="66"/>
        <v>384</v>
      </c>
      <c r="N245" s="58">
        <f t="shared" si="67"/>
        <v>34.90909091</v>
      </c>
      <c r="O245" s="58">
        <f t="shared" si="68"/>
        <v>3318.181818</v>
      </c>
    </row>
    <row r="246" ht="12.75" customHeight="1">
      <c r="A246" s="7">
        <v>14.0</v>
      </c>
      <c r="B246" s="7">
        <v>2725.0</v>
      </c>
      <c r="C246" s="7">
        <v>3960.0</v>
      </c>
      <c r="D246" s="7">
        <v>2230.0</v>
      </c>
      <c r="E246" s="7">
        <v>1735.0</v>
      </c>
      <c r="F246" s="7">
        <v>2.0</v>
      </c>
      <c r="G246" s="7">
        <v>13.0</v>
      </c>
      <c r="H246" s="9"/>
      <c r="J246" s="9">
        <f t="shared" si="65"/>
        <v>10650</v>
      </c>
      <c r="K246" s="9">
        <f t="shared" si="70"/>
        <v>47150</v>
      </c>
      <c r="L246" s="9">
        <f t="shared" si="69"/>
        <v>18</v>
      </c>
      <c r="M246" s="9">
        <f t="shared" si="66"/>
        <v>432</v>
      </c>
      <c r="N246" s="58">
        <f t="shared" si="67"/>
        <v>33.23076923</v>
      </c>
      <c r="O246" s="58">
        <f t="shared" si="68"/>
        <v>3626.923077</v>
      </c>
    </row>
    <row r="247" ht="12.75" customHeight="1">
      <c r="A247" s="7">
        <v>15.0</v>
      </c>
      <c r="B247" s="7">
        <v>3485.0</v>
      </c>
      <c r="C247" s="7">
        <v>5070.0</v>
      </c>
      <c r="D247" s="7">
        <v>2850.0</v>
      </c>
      <c r="E247" s="7">
        <v>2220.0</v>
      </c>
      <c r="F247" s="7">
        <v>2.0</v>
      </c>
      <c r="G247" s="7">
        <v>15.0</v>
      </c>
      <c r="H247" s="9"/>
      <c r="J247" s="9">
        <f t="shared" si="65"/>
        <v>13625</v>
      </c>
      <c r="K247" s="9">
        <f t="shared" si="70"/>
        <v>60775</v>
      </c>
      <c r="L247" s="9">
        <f t="shared" si="69"/>
        <v>20</v>
      </c>
      <c r="M247" s="9">
        <f t="shared" si="66"/>
        <v>480</v>
      </c>
      <c r="N247" s="58">
        <f t="shared" si="67"/>
        <v>32</v>
      </c>
      <c r="O247" s="58">
        <f t="shared" si="68"/>
        <v>4051.666667</v>
      </c>
    </row>
    <row r="248" ht="12.75" customHeight="1">
      <c r="A248" s="7">
        <v>16.0</v>
      </c>
      <c r="B248" s="7">
        <v>4460.0</v>
      </c>
      <c r="C248" s="7">
        <v>6490.0</v>
      </c>
      <c r="D248" s="7">
        <v>3650.0</v>
      </c>
      <c r="E248" s="7">
        <v>2840.0</v>
      </c>
      <c r="F248" s="7">
        <v>2.0</v>
      </c>
      <c r="G248" s="7">
        <v>18.0</v>
      </c>
      <c r="H248" s="9"/>
      <c r="J248" s="9">
        <f t="shared" si="65"/>
        <v>17440</v>
      </c>
      <c r="K248" s="9">
        <f t="shared" si="70"/>
        <v>78215</v>
      </c>
      <c r="L248" s="9">
        <f t="shared" si="69"/>
        <v>22</v>
      </c>
      <c r="M248" s="9">
        <f t="shared" si="66"/>
        <v>528</v>
      </c>
      <c r="N248" s="58">
        <f t="shared" si="67"/>
        <v>29.33333333</v>
      </c>
      <c r="O248" s="58">
        <f t="shared" si="68"/>
        <v>4345.277778</v>
      </c>
    </row>
    <row r="249" ht="12.75" customHeight="1">
      <c r="A249" s="7">
        <v>17.0</v>
      </c>
      <c r="B249" s="7">
        <v>5710.0</v>
      </c>
      <c r="C249" s="7">
        <v>8310.0</v>
      </c>
      <c r="D249" s="7">
        <v>4675.0</v>
      </c>
      <c r="E249" s="7">
        <v>3635.0</v>
      </c>
      <c r="F249" s="7">
        <v>2.0</v>
      </c>
      <c r="G249" s="7">
        <v>22.0</v>
      </c>
      <c r="H249" s="9"/>
      <c r="J249" s="9">
        <f t="shared" si="65"/>
        <v>22330</v>
      </c>
      <c r="K249" s="9">
        <f t="shared" si="70"/>
        <v>100545</v>
      </c>
      <c r="L249" s="9">
        <f t="shared" si="69"/>
        <v>24</v>
      </c>
      <c r="M249" s="9">
        <f t="shared" si="66"/>
        <v>576</v>
      </c>
      <c r="N249" s="58">
        <f t="shared" si="67"/>
        <v>26.18181818</v>
      </c>
      <c r="O249" s="58">
        <f t="shared" si="68"/>
        <v>4570.227273</v>
      </c>
    </row>
    <row r="250" ht="12.75" customHeight="1">
      <c r="A250" s="7">
        <v>18.0</v>
      </c>
      <c r="B250" s="7">
        <v>7310.0</v>
      </c>
      <c r="C250" s="7">
        <v>10635.0</v>
      </c>
      <c r="D250" s="7">
        <v>5980.0</v>
      </c>
      <c r="E250" s="7">
        <v>4650.0</v>
      </c>
      <c r="F250" s="7">
        <v>2.0</v>
      </c>
      <c r="G250" s="7">
        <v>27.0</v>
      </c>
      <c r="H250" s="9"/>
      <c r="J250" s="9">
        <f t="shared" si="65"/>
        <v>28575</v>
      </c>
      <c r="K250" s="9">
        <f t="shared" si="70"/>
        <v>129120</v>
      </c>
      <c r="L250" s="9">
        <f t="shared" si="69"/>
        <v>26</v>
      </c>
      <c r="M250" s="9">
        <f t="shared" si="66"/>
        <v>624</v>
      </c>
      <c r="N250" s="58">
        <f t="shared" si="67"/>
        <v>23.11111111</v>
      </c>
      <c r="O250" s="58">
        <f t="shared" si="68"/>
        <v>4782.222222</v>
      </c>
    </row>
    <row r="251" ht="12.75" customHeight="1">
      <c r="A251" s="7">
        <v>19.0</v>
      </c>
      <c r="B251" s="7">
        <v>9360.0</v>
      </c>
      <c r="C251" s="7">
        <v>13610.0</v>
      </c>
      <c r="D251" s="7">
        <v>7655.0</v>
      </c>
      <c r="E251" s="7">
        <v>5955.0</v>
      </c>
      <c r="F251" s="7">
        <v>2.0</v>
      </c>
      <c r="G251" s="7">
        <v>32.0</v>
      </c>
      <c r="H251" s="9"/>
      <c r="J251" s="9">
        <f t="shared" si="65"/>
        <v>36580</v>
      </c>
      <c r="K251" s="9">
        <f t="shared" si="70"/>
        <v>165700</v>
      </c>
      <c r="L251" s="9">
        <f t="shared" si="69"/>
        <v>28</v>
      </c>
      <c r="M251" s="9">
        <f t="shared" si="66"/>
        <v>672</v>
      </c>
      <c r="N251" s="58">
        <f t="shared" si="67"/>
        <v>21</v>
      </c>
      <c r="O251" s="58">
        <f t="shared" si="68"/>
        <v>5178.125</v>
      </c>
    </row>
    <row r="252" ht="12.75" customHeight="1">
      <c r="A252" s="7">
        <v>20.0</v>
      </c>
      <c r="B252" s="7">
        <v>11980.0</v>
      </c>
      <c r="C252" s="7">
        <v>17420.0</v>
      </c>
      <c r="D252" s="7">
        <v>9800.0</v>
      </c>
      <c r="E252" s="7">
        <v>7620.0</v>
      </c>
      <c r="F252" s="7">
        <v>2.0</v>
      </c>
      <c r="G252" s="7">
        <v>38.0</v>
      </c>
      <c r="H252" s="9"/>
      <c r="J252" s="9">
        <f t="shared" si="65"/>
        <v>46820</v>
      </c>
      <c r="K252" s="9">
        <f t="shared" si="70"/>
        <v>212520</v>
      </c>
      <c r="L252" s="9">
        <f t="shared" si="69"/>
        <v>30</v>
      </c>
      <c r="M252" s="9">
        <f t="shared" si="66"/>
        <v>720</v>
      </c>
      <c r="N252" s="58">
        <f t="shared" si="67"/>
        <v>18.94736842</v>
      </c>
      <c r="O252" s="58">
        <f t="shared" si="68"/>
        <v>5592.631579</v>
      </c>
    </row>
    <row r="253" ht="12.75" customHeight="1"/>
    <row r="254" ht="12.75" customHeight="1">
      <c r="A254" s="53" t="s">
        <v>204</v>
      </c>
      <c r="B254" s="17"/>
      <c r="C254" s="17"/>
      <c r="D254" s="17"/>
      <c r="E254" s="17"/>
      <c r="F254" s="17"/>
      <c r="G254" s="17"/>
      <c r="H254" s="18"/>
      <c r="J254" s="54" t="s">
        <v>163</v>
      </c>
      <c r="K254" s="54" t="s">
        <v>164</v>
      </c>
      <c r="L254" s="54" t="s">
        <v>165</v>
      </c>
      <c r="M254" s="54" t="s">
        <v>166</v>
      </c>
      <c r="N254" s="54" t="s">
        <v>167</v>
      </c>
      <c r="O254" s="54" t="s">
        <v>168</v>
      </c>
    </row>
    <row r="255" ht="12.75" customHeight="1">
      <c r="A255" s="59" t="s">
        <v>169</v>
      </c>
      <c r="B255" s="59"/>
      <c r="C255" s="59"/>
      <c r="D255" s="59"/>
      <c r="E255" s="59"/>
      <c r="F255" s="59"/>
      <c r="G255" s="59" t="s">
        <v>170</v>
      </c>
      <c r="H255" s="59" t="s">
        <v>192</v>
      </c>
      <c r="J255" s="56"/>
      <c r="K255" s="56"/>
      <c r="L255" s="56"/>
      <c r="M255" s="56"/>
      <c r="N255" s="56"/>
      <c r="O255" s="56"/>
    </row>
    <row r="256" ht="12.75" customHeight="1">
      <c r="A256" s="7">
        <v>1.0</v>
      </c>
      <c r="B256" s="7">
        <v>260.0</v>
      </c>
      <c r="C256" s="7">
        <v>140.0</v>
      </c>
      <c r="D256" s="7">
        <v>220.0</v>
      </c>
      <c r="E256" s="7">
        <v>100.0</v>
      </c>
      <c r="F256" s="7">
        <v>5.0</v>
      </c>
      <c r="G256" s="7">
        <v>2.0</v>
      </c>
      <c r="H256" s="60">
        <v>1.0</v>
      </c>
      <c r="J256" s="9">
        <f t="shared" ref="J256:J275" si="71">SUM(B256:E256)</f>
        <v>720</v>
      </c>
      <c r="K256" s="9">
        <f>J256</f>
        <v>720</v>
      </c>
      <c r="L256" s="9">
        <f>F256</f>
        <v>5</v>
      </c>
      <c r="M256" s="9">
        <f t="shared" ref="M256:M275" si="72">(L256*24)</f>
        <v>120</v>
      </c>
      <c r="N256" s="58">
        <f t="shared" ref="N256:N275" si="73">(M256/G256)</f>
        <v>60</v>
      </c>
      <c r="O256" s="58">
        <f t="shared" ref="O256:O275" si="74">(K256/G256)</f>
        <v>360</v>
      </c>
    </row>
    <row r="257" ht="12.75" customHeight="1">
      <c r="A257" s="7">
        <v>2.0</v>
      </c>
      <c r="B257" s="7">
        <v>335.0</v>
      </c>
      <c r="C257" s="7">
        <v>180.0</v>
      </c>
      <c r="D257" s="7">
        <v>280.0</v>
      </c>
      <c r="E257" s="7">
        <v>130.0</v>
      </c>
      <c r="F257" s="7">
        <v>3.0</v>
      </c>
      <c r="G257" s="7">
        <v>3.0</v>
      </c>
      <c r="H257" s="60">
        <v>0.9</v>
      </c>
      <c r="J257" s="9">
        <f t="shared" si="71"/>
        <v>925</v>
      </c>
      <c r="K257" s="9">
        <f>(J256+J257)</f>
        <v>1645</v>
      </c>
      <c r="L257" s="9">
        <f t="shared" ref="L257:L275" si="75">(L256+F257)</f>
        <v>8</v>
      </c>
      <c r="M257" s="9">
        <f t="shared" si="72"/>
        <v>192</v>
      </c>
      <c r="N257" s="58">
        <f t="shared" si="73"/>
        <v>64</v>
      </c>
      <c r="O257" s="58">
        <f t="shared" si="74"/>
        <v>548.3333333</v>
      </c>
    </row>
    <row r="258" ht="12.75" customHeight="1">
      <c r="A258" s="7">
        <v>3.0</v>
      </c>
      <c r="B258" s="7">
        <v>425.0</v>
      </c>
      <c r="C258" s="7">
        <v>230.0</v>
      </c>
      <c r="D258" s="7">
        <v>360.0</v>
      </c>
      <c r="E258" s="7">
        <v>165.0</v>
      </c>
      <c r="F258" s="7">
        <v>3.0</v>
      </c>
      <c r="G258" s="7">
        <v>3.0</v>
      </c>
      <c r="H258" s="60">
        <v>0.81</v>
      </c>
      <c r="J258" s="9">
        <f t="shared" si="71"/>
        <v>1180</v>
      </c>
      <c r="K258" s="9">
        <f t="shared" ref="K258:K275" si="76">(K257+J258)</f>
        <v>2825</v>
      </c>
      <c r="L258" s="9">
        <f t="shared" si="75"/>
        <v>11</v>
      </c>
      <c r="M258" s="9">
        <f t="shared" si="72"/>
        <v>264</v>
      </c>
      <c r="N258" s="58">
        <f t="shared" si="73"/>
        <v>88</v>
      </c>
      <c r="O258" s="58">
        <f t="shared" si="74"/>
        <v>941.6666667</v>
      </c>
    </row>
    <row r="259" ht="12.75" customHeight="1">
      <c r="A259" s="7">
        <v>4.0</v>
      </c>
      <c r="B259" s="7">
        <v>545.0</v>
      </c>
      <c r="C259" s="7">
        <v>295.0</v>
      </c>
      <c r="D259" s="7">
        <v>460.0</v>
      </c>
      <c r="E259" s="7">
        <v>210.0</v>
      </c>
      <c r="F259" s="7">
        <v>3.0</v>
      </c>
      <c r="G259" s="7">
        <v>4.0</v>
      </c>
      <c r="H259" s="60">
        <v>0.73</v>
      </c>
      <c r="J259" s="9">
        <f t="shared" si="71"/>
        <v>1510</v>
      </c>
      <c r="K259" s="9">
        <f t="shared" si="76"/>
        <v>4335</v>
      </c>
      <c r="L259" s="9">
        <f t="shared" si="75"/>
        <v>14</v>
      </c>
      <c r="M259" s="9">
        <f t="shared" si="72"/>
        <v>336</v>
      </c>
      <c r="N259" s="58">
        <f t="shared" si="73"/>
        <v>84</v>
      </c>
      <c r="O259" s="58">
        <f t="shared" si="74"/>
        <v>1083.75</v>
      </c>
    </row>
    <row r="260" ht="12.75" customHeight="1">
      <c r="A260" s="7">
        <v>5.0</v>
      </c>
      <c r="B260" s="7">
        <v>700.0</v>
      </c>
      <c r="C260" s="7">
        <v>375.0</v>
      </c>
      <c r="D260" s="7">
        <v>590.0</v>
      </c>
      <c r="E260" s="7">
        <v>270.0</v>
      </c>
      <c r="F260" s="7">
        <v>3.0</v>
      </c>
      <c r="G260" s="7">
        <v>5.0</v>
      </c>
      <c r="H260" s="60">
        <v>0.66</v>
      </c>
      <c r="J260" s="9">
        <f t="shared" si="71"/>
        <v>1935</v>
      </c>
      <c r="K260" s="9">
        <f t="shared" si="76"/>
        <v>6270</v>
      </c>
      <c r="L260" s="9">
        <f t="shared" si="75"/>
        <v>17</v>
      </c>
      <c r="M260" s="9">
        <f t="shared" si="72"/>
        <v>408</v>
      </c>
      <c r="N260" s="58">
        <f t="shared" si="73"/>
        <v>81.6</v>
      </c>
      <c r="O260" s="58">
        <f t="shared" si="74"/>
        <v>1254</v>
      </c>
    </row>
    <row r="261" ht="12.75" customHeight="1">
      <c r="A261" s="7">
        <v>6.0</v>
      </c>
      <c r="B261" s="7">
        <v>895.0</v>
      </c>
      <c r="C261" s="7">
        <v>480.0</v>
      </c>
      <c r="D261" s="7">
        <v>755.0</v>
      </c>
      <c r="E261" s="7">
        <v>345.0</v>
      </c>
      <c r="F261" s="7">
        <v>3.0</v>
      </c>
      <c r="G261" s="7">
        <v>6.0</v>
      </c>
      <c r="H261" s="60">
        <v>0.59</v>
      </c>
      <c r="J261" s="9">
        <f t="shared" si="71"/>
        <v>2475</v>
      </c>
      <c r="K261" s="9">
        <f t="shared" si="76"/>
        <v>8745</v>
      </c>
      <c r="L261" s="9">
        <f t="shared" si="75"/>
        <v>20</v>
      </c>
      <c r="M261" s="9">
        <f t="shared" si="72"/>
        <v>480</v>
      </c>
      <c r="N261" s="58">
        <f t="shared" si="73"/>
        <v>80</v>
      </c>
      <c r="O261" s="58">
        <f t="shared" si="74"/>
        <v>1457.5</v>
      </c>
    </row>
    <row r="262" ht="12.75" customHeight="1">
      <c r="A262" s="7">
        <v>7.0</v>
      </c>
      <c r="B262" s="7">
        <v>1145.0</v>
      </c>
      <c r="C262" s="7">
        <v>615.0</v>
      </c>
      <c r="D262" s="7">
        <v>970.0</v>
      </c>
      <c r="E262" s="7">
        <v>440.0</v>
      </c>
      <c r="F262" s="7">
        <v>3.0</v>
      </c>
      <c r="G262" s="7">
        <v>7.0</v>
      </c>
      <c r="H262" s="60">
        <v>0.53</v>
      </c>
      <c r="J262" s="9">
        <f t="shared" si="71"/>
        <v>3170</v>
      </c>
      <c r="K262" s="9">
        <f t="shared" si="76"/>
        <v>11915</v>
      </c>
      <c r="L262" s="9">
        <f t="shared" si="75"/>
        <v>23</v>
      </c>
      <c r="M262" s="9">
        <f t="shared" si="72"/>
        <v>552</v>
      </c>
      <c r="N262" s="58">
        <f t="shared" si="73"/>
        <v>78.85714286</v>
      </c>
      <c r="O262" s="58">
        <f t="shared" si="74"/>
        <v>1702.142857</v>
      </c>
    </row>
    <row r="263" ht="12.75" customHeight="1">
      <c r="A263" s="7">
        <v>8.0</v>
      </c>
      <c r="B263" s="7">
        <v>1465.0</v>
      </c>
      <c r="C263" s="7">
        <v>790.0</v>
      </c>
      <c r="D263" s="7">
        <v>1240.0</v>
      </c>
      <c r="E263" s="7">
        <v>565.0</v>
      </c>
      <c r="F263" s="7">
        <v>3.0</v>
      </c>
      <c r="G263" s="7">
        <v>9.0</v>
      </c>
      <c r="H263" s="60">
        <v>0.48</v>
      </c>
      <c r="J263" s="9">
        <f t="shared" si="71"/>
        <v>4060</v>
      </c>
      <c r="K263" s="9">
        <f t="shared" si="76"/>
        <v>15975</v>
      </c>
      <c r="L263" s="9">
        <f t="shared" si="75"/>
        <v>26</v>
      </c>
      <c r="M263" s="9">
        <f t="shared" si="72"/>
        <v>624</v>
      </c>
      <c r="N263" s="58">
        <f t="shared" si="73"/>
        <v>69.33333333</v>
      </c>
      <c r="O263" s="58">
        <f t="shared" si="74"/>
        <v>1775</v>
      </c>
    </row>
    <row r="264" ht="12.75" customHeight="1">
      <c r="A264" s="7">
        <v>9.0</v>
      </c>
      <c r="B264" s="7">
        <v>1875.0</v>
      </c>
      <c r="C264" s="7">
        <v>1010.0</v>
      </c>
      <c r="D264" s="7">
        <v>1585.0</v>
      </c>
      <c r="E264" s="7">
        <v>720.0</v>
      </c>
      <c r="F264" s="7">
        <v>3.0</v>
      </c>
      <c r="G264" s="7">
        <v>10.0</v>
      </c>
      <c r="H264" s="60">
        <v>0.43</v>
      </c>
      <c r="J264" s="9">
        <f t="shared" si="71"/>
        <v>5190</v>
      </c>
      <c r="K264" s="9">
        <f t="shared" si="76"/>
        <v>21165</v>
      </c>
      <c r="L264" s="9">
        <f t="shared" si="75"/>
        <v>29</v>
      </c>
      <c r="M264" s="9">
        <f t="shared" si="72"/>
        <v>696</v>
      </c>
      <c r="N264" s="58">
        <f t="shared" si="73"/>
        <v>69.6</v>
      </c>
      <c r="O264" s="58">
        <f t="shared" si="74"/>
        <v>2116.5</v>
      </c>
      <c r="P264">
        <f t="shared" ref="P264:S264" si="77">SUM(B260:B263)</f>
        <v>4205</v>
      </c>
      <c r="Q264">
        <f t="shared" si="77"/>
        <v>2260</v>
      </c>
      <c r="R264">
        <f t="shared" si="77"/>
        <v>3555</v>
      </c>
      <c r="S264">
        <f t="shared" si="77"/>
        <v>1620</v>
      </c>
    </row>
    <row r="265" ht="12.75" customHeight="1">
      <c r="A265" s="7">
        <v>10.0</v>
      </c>
      <c r="B265" s="7">
        <v>2400.0</v>
      </c>
      <c r="C265" s="7">
        <v>1290.0</v>
      </c>
      <c r="D265" s="7">
        <v>2030.0</v>
      </c>
      <c r="E265" s="7">
        <v>920.0</v>
      </c>
      <c r="F265" s="7">
        <v>3.0</v>
      </c>
      <c r="G265" s="7">
        <v>12.0</v>
      </c>
      <c r="H265" s="60">
        <v>0.39</v>
      </c>
      <c r="J265" s="9">
        <f t="shared" si="71"/>
        <v>6640</v>
      </c>
      <c r="K265" s="9">
        <f t="shared" si="76"/>
        <v>27805</v>
      </c>
      <c r="L265" s="9">
        <f t="shared" si="75"/>
        <v>32</v>
      </c>
      <c r="M265" s="9">
        <f t="shared" si="72"/>
        <v>768</v>
      </c>
      <c r="N265" s="58">
        <f t="shared" si="73"/>
        <v>64</v>
      </c>
      <c r="O265" s="58">
        <f t="shared" si="74"/>
        <v>2317.083333</v>
      </c>
      <c r="P265">
        <f>SUM(J258:J265)</f>
        <v>26160</v>
      </c>
    </row>
    <row r="266" ht="12.75" customHeight="1">
      <c r="A266" s="7">
        <v>11.0</v>
      </c>
      <c r="B266" s="7">
        <v>3070.0</v>
      </c>
      <c r="C266" s="7">
        <v>1655.0</v>
      </c>
      <c r="D266" s="7">
        <v>2595.0</v>
      </c>
      <c r="E266" s="7">
        <v>1180.0</v>
      </c>
      <c r="F266" s="7">
        <v>4.0</v>
      </c>
      <c r="G266" s="7">
        <v>15.0</v>
      </c>
      <c r="H266" s="60">
        <v>0.35</v>
      </c>
      <c r="J266" s="9">
        <f t="shared" si="71"/>
        <v>8500</v>
      </c>
      <c r="K266" s="9">
        <f t="shared" si="76"/>
        <v>36305</v>
      </c>
      <c r="L266" s="9">
        <f t="shared" si="75"/>
        <v>36</v>
      </c>
      <c r="M266" s="9">
        <f t="shared" si="72"/>
        <v>864</v>
      </c>
      <c r="N266" s="58">
        <f t="shared" si="73"/>
        <v>57.6</v>
      </c>
      <c r="O266" s="58">
        <f t="shared" si="74"/>
        <v>2420.333333</v>
      </c>
    </row>
    <row r="267" ht="12.75" customHeight="1">
      <c r="A267" s="7">
        <v>12.0</v>
      </c>
      <c r="B267" s="7">
        <v>3930.0</v>
      </c>
      <c r="C267" s="7">
        <v>2115.0</v>
      </c>
      <c r="D267" s="7">
        <v>3325.0</v>
      </c>
      <c r="E267" s="7">
        <v>1510.0</v>
      </c>
      <c r="F267" s="7">
        <v>4.0</v>
      </c>
      <c r="G267" s="7">
        <v>18.0</v>
      </c>
      <c r="H267" s="60">
        <v>0.31</v>
      </c>
      <c r="J267" s="9">
        <f t="shared" si="71"/>
        <v>10880</v>
      </c>
      <c r="K267" s="9">
        <f t="shared" si="76"/>
        <v>47185</v>
      </c>
      <c r="L267" s="9">
        <f t="shared" si="75"/>
        <v>40</v>
      </c>
      <c r="M267" s="9">
        <f t="shared" si="72"/>
        <v>960</v>
      </c>
      <c r="N267" s="58">
        <f t="shared" si="73"/>
        <v>53.33333333</v>
      </c>
      <c r="O267" s="58">
        <f t="shared" si="74"/>
        <v>2621.388889</v>
      </c>
    </row>
    <row r="268" ht="12.75" customHeight="1">
      <c r="A268" s="7">
        <v>13.0</v>
      </c>
      <c r="B268" s="7">
        <v>5030.0</v>
      </c>
      <c r="C268" s="7">
        <v>2710.0</v>
      </c>
      <c r="D268" s="7">
        <v>4255.0</v>
      </c>
      <c r="E268" s="7">
        <v>1935.0</v>
      </c>
      <c r="F268" s="7">
        <v>4.0</v>
      </c>
      <c r="G268" s="7">
        <v>21.0</v>
      </c>
      <c r="H268" s="60">
        <v>0.28</v>
      </c>
      <c r="J268" s="9">
        <f t="shared" si="71"/>
        <v>13930</v>
      </c>
      <c r="K268" s="9">
        <f t="shared" si="76"/>
        <v>61115</v>
      </c>
      <c r="L268" s="9">
        <f t="shared" si="75"/>
        <v>44</v>
      </c>
      <c r="M268" s="9">
        <f t="shared" si="72"/>
        <v>1056</v>
      </c>
      <c r="N268" s="58">
        <f t="shared" si="73"/>
        <v>50.28571429</v>
      </c>
      <c r="O268" s="58">
        <f t="shared" si="74"/>
        <v>2910.238095</v>
      </c>
    </row>
    <row r="269" ht="12.75" customHeight="1">
      <c r="A269" s="7">
        <v>14.0</v>
      </c>
      <c r="B269" s="7">
        <v>6435.0</v>
      </c>
      <c r="C269" s="7">
        <v>3465.0</v>
      </c>
      <c r="D269" s="7">
        <v>5445.0</v>
      </c>
      <c r="E269" s="7">
        <v>2475.0</v>
      </c>
      <c r="F269" s="7">
        <v>4.0</v>
      </c>
      <c r="G269" s="7">
        <v>26.0</v>
      </c>
      <c r="H269" s="60">
        <v>0.25</v>
      </c>
      <c r="J269" s="9">
        <f t="shared" si="71"/>
        <v>17820</v>
      </c>
      <c r="K269" s="9">
        <f t="shared" si="76"/>
        <v>78935</v>
      </c>
      <c r="L269" s="9">
        <f t="shared" si="75"/>
        <v>48</v>
      </c>
      <c r="M269" s="9">
        <f t="shared" si="72"/>
        <v>1152</v>
      </c>
      <c r="N269" s="58">
        <f t="shared" si="73"/>
        <v>44.30769231</v>
      </c>
      <c r="O269" s="58">
        <f t="shared" si="74"/>
        <v>3035.961538</v>
      </c>
    </row>
    <row r="270" ht="12.75" customHeight="1">
      <c r="A270" s="7">
        <v>15.0</v>
      </c>
      <c r="B270" s="7">
        <v>8240.0</v>
      </c>
      <c r="C270" s="7">
        <v>4435.0</v>
      </c>
      <c r="D270" s="7">
        <v>6970.0</v>
      </c>
      <c r="E270" s="7">
        <v>3170.0</v>
      </c>
      <c r="F270" s="7">
        <v>4.0</v>
      </c>
      <c r="G270" s="7">
        <v>31.0</v>
      </c>
      <c r="H270" s="60">
        <v>0.23</v>
      </c>
      <c r="J270" s="9">
        <f t="shared" si="71"/>
        <v>22815</v>
      </c>
      <c r="K270" s="9">
        <f t="shared" si="76"/>
        <v>101750</v>
      </c>
      <c r="L270" s="9">
        <f t="shared" si="75"/>
        <v>52</v>
      </c>
      <c r="M270" s="9">
        <f t="shared" si="72"/>
        <v>1248</v>
      </c>
      <c r="N270" s="58">
        <f t="shared" si="73"/>
        <v>40.25806452</v>
      </c>
      <c r="O270" s="58">
        <f t="shared" si="74"/>
        <v>3282.258065</v>
      </c>
    </row>
    <row r="271" ht="12.75" customHeight="1">
      <c r="A271" s="7">
        <v>16.0</v>
      </c>
      <c r="B271" s="7">
        <v>10545.0</v>
      </c>
      <c r="C271" s="7">
        <v>5680.0</v>
      </c>
      <c r="D271" s="7">
        <v>8925.0</v>
      </c>
      <c r="E271" s="7">
        <v>4055.0</v>
      </c>
      <c r="F271" s="7">
        <v>4.0</v>
      </c>
      <c r="G271" s="7">
        <v>37.0</v>
      </c>
      <c r="H271" s="60">
        <v>0.21</v>
      </c>
      <c r="J271" s="9">
        <f t="shared" si="71"/>
        <v>29205</v>
      </c>
      <c r="K271" s="9">
        <f t="shared" si="76"/>
        <v>130955</v>
      </c>
      <c r="L271" s="9">
        <f t="shared" si="75"/>
        <v>56</v>
      </c>
      <c r="M271" s="9">
        <f t="shared" si="72"/>
        <v>1344</v>
      </c>
      <c r="N271" s="58">
        <f t="shared" si="73"/>
        <v>36.32432432</v>
      </c>
      <c r="O271" s="58">
        <f t="shared" si="74"/>
        <v>3539.324324</v>
      </c>
    </row>
    <row r="272" ht="12.75" customHeight="1">
      <c r="A272" s="7">
        <v>17.0</v>
      </c>
      <c r="B272" s="7">
        <v>13500.0</v>
      </c>
      <c r="C272" s="7">
        <v>7270.0</v>
      </c>
      <c r="D272" s="7">
        <v>11425.0</v>
      </c>
      <c r="E272" s="7">
        <v>5190.0</v>
      </c>
      <c r="F272" s="7">
        <v>4.0</v>
      </c>
      <c r="G272" s="7">
        <v>44.0</v>
      </c>
      <c r="H272" s="60">
        <v>0.19</v>
      </c>
      <c r="J272" s="9">
        <f t="shared" si="71"/>
        <v>37385</v>
      </c>
      <c r="K272" s="9">
        <f t="shared" si="76"/>
        <v>168340</v>
      </c>
      <c r="L272" s="9">
        <f t="shared" si="75"/>
        <v>60</v>
      </c>
      <c r="M272" s="9">
        <f t="shared" si="72"/>
        <v>1440</v>
      </c>
      <c r="N272" s="58">
        <f t="shared" si="73"/>
        <v>32.72727273</v>
      </c>
      <c r="O272" s="58">
        <f t="shared" si="74"/>
        <v>3825.909091</v>
      </c>
    </row>
    <row r="273" ht="12.75" customHeight="1">
      <c r="A273" s="7">
        <v>18.0</v>
      </c>
      <c r="B273" s="7">
        <v>17280.0</v>
      </c>
      <c r="C273" s="7">
        <v>9305.0</v>
      </c>
      <c r="D273" s="7">
        <v>14620.0</v>
      </c>
      <c r="E273" s="7">
        <v>6645.0</v>
      </c>
      <c r="F273" s="7">
        <v>4.0</v>
      </c>
      <c r="G273" s="7">
        <v>53.0</v>
      </c>
      <c r="H273" s="60">
        <v>0.17</v>
      </c>
      <c r="J273" s="9">
        <f t="shared" si="71"/>
        <v>47850</v>
      </c>
      <c r="K273" s="9">
        <f t="shared" si="76"/>
        <v>216190</v>
      </c>
      <c r="L273" s="9">
        <f t="shared" si="75"/>
        <v>64</v>
      </c>
      <c r="M273" s="9">
        <f t="shared" si="72"/>
        <v>1536</v>
      </c>
      <c r="N273" s="58">
        <f t="shared" si="73"/>
        <v>28.98113208</v>
      </c>
      <c r="O273" s="58">
        <f t="shared" si="74"/>
        <v>4079.056604</v>
      </c>
    </row>
    <row r="274" ht="12.75" customHeight="1">
      <c r="A274" s="7">
        <v>19.0</v>
      </c>
      <c r="B274" s="7">
        <v>22120.0</v>
      </c>
      <c r="C274" s="7">
        <v>11910.0</v>
      </c>
      <c r="D274" s="7">
        <v>18715.0</v>
      </c>
      <c r="E274" s="7">
        <v>8505.0</v>
      </c>
      <c r="F274" s="7">
        <v>4.0</v>
      </c>
      <c r="G274" s="7">
        <v>64.0</v>
      </c>
      <c r="H274" s="60">
        <v>0.15</v>
      </c>
      <c r="J274" s="9">
        <f t="shared" si="71"/>
        <v>61250</v>
      </c>
      <c r="K274" s="9">
        <f t="shared" si="76"/>
        <v>277440</v>
      </c>
      <c r="L274" s="9">
        <f t="shared" si="75"/>
        <v>68</v>
      </c>
      <c r="M274" s="9">
        <f t="shared" si="72"/>
        <v>1632</v>
      </c>
      <c r="N274" s="58">
        <f t="shared" si="73"/>
        <v>25.5</v>
      </c>
      <c r="O274" s="58">
        <f t="shared" si="74"/>
        <v>4335</v>
      </c>
    </row>
    <row r="275" ht="12.75" customHeight="1">
      <c r="A275" s="7">
        <v>20.0</v>
      </c>
      <c r="B275" s="7">
        <v>28310.0</v>
      </c>
      <c r="C275" s="7">
        <v>15245.0</v>
      </c>
      <c r="D275" s="7">
        <v>23955.0</v>
      </c>
      <c r="E275" s="7">
        <v>10890.0</v>
      </c>
      <c r="F275" s="7">
        <v>4.0</v>
      </c>
      <c r="G275" s="7">
        <v>77.0</v>
      </c>
      <c r="H275" s="60">
        <v>0.14</v>
      </c>
      <c r="J275" s="9">
        <f t="shared" si="71"/>
        <v>78400</v>
      </c>
      <c r="K275" s="9">
        <f t="shared" si="76"/>
        <v>355840</v>
      </c>
      <c r="L275" s="9">
        <f t="shared" si="75"/>
        <v>72</v>
      </c>
      <c r="M275" s="9">
        <f t="shared" si="72"/>
        <v>1728</v>
      </c>
      <c r="N275" s="58">
        <f t="shared" si="73"/>
        <v>22.44155844</v>
      </c>
      <c r="O275" s="58">
        <f t="shared" si="74"/>
        <v>4621.298701</v>
      </c>
      <c r="P275">
        <f>(B275/J275)</f>
        <v>0.3610969388</v>
      </c>
      <c r="Q275">
        <f>(C275/J275)</f>
        <v>0.1944515306</v>
      </c>
      <c r="R275">
        <f>(D275/J275)</f>
        <v>0.3055484694</v>
      </c>
      <c r="S275">
        <f>(E275/J275)</f>
        <v>0.1389030612</v>
      </c>
    </row>
    <row r="276" ht="12.75" customHeight="1">
      <c r="B276">
        <f t="shared" ref="B276:E276" si="78">SUM(B270:B275)</f>
        <v>99995</v>
      </c>
      <c r="C276">
        <f t="shared" si="78"/>
        <v>53845</v>
      </c>
      <c r="D276">
        <f t="shared" si="78"/>
        <v>84610</v>
      </c>
      <c r="E276">
        <f t="shared" si="78"/>
        <v>38455</v>
      </c>
    </row>
    <row r="277" ht="12.75" customHeight="1">
      <c r="A277" s="53" t="s">
        <v>205</v>
      </c>
      <c r="B277" s="17"/>
      <c r="C277" s="17"/>
      <c r="D277" s="17"/>
      <c r="E277" s="17"/>
      <c r="F277" s="17"/>
      <c r="G277" s="17"/>
      <c r="H277" s="18"/>
      <c r="J277" s="54" t="s">
        <v>163</v>
      </c>
      <c r="K277" s="54" t="s">
        <v>164</v>
      </c>
      <c r="L277" s="54" t="s">
        <v>165</v>
      </c>
      <c r="M277" s="54" t="s">
        <v>166</v>
      </c>
      <c r="N277" s="54" t="s">
        <v>167</v>
      </c>
      <c r="O277" s="54" t="s">
        <v>168</v>
      </c>
    </row>
    <row r="278" ht="12.75" customHeight="1">
      <c r="A278" s="59" t="s">
        <v>169</v>
      </c>
      <c r="B278" s="59"/>
      <c r="C278" s="59"/>
      <c r="D278" s="59"/>
      <c r="E278" s="59"/>
      <c r="F278" s="59"/>
      <c r="G278" s="59" t="s">
        <v>170</v>
      </c>
      <c r="H278" s="59" t="s">
        <v>206</v>
      </c>
      <c r="J278" s="56"/>
      <c r="K278" s="56"/>
      <c r="L278" s="56"/>
      <c r="M278" s="56"/>
      <c r="N278" s="56"/>
      <c r="O278" s="56"/>
    </row>
    <row r="279" ht="12.75" customHeight="1">
      <c r="A279" s="7">
        <v>1.0</v>
      </c>
      <c r="B279" s="7">
        <v>1750.0</v>
      </c>
      <c r="C279" s="7">
        <v>2250.0</v>
      </c>
      <c r="D279" s="7">
        <v>1530.0</v>
      </c>
      <c r="E279" s="7">
        <v>240.0</v>
      </c>
      <c r="F279" s="7">
        <v>1.0</v>
      </c>
      <c r="G279" s="7">
        <v>1.0</v>
      </c>
      <c r="H279" s="60">
        <v>1.1</v>
      </c>
      <c r="J279" s="9">
        <f t="shared" ref="J279:J298" si="79">SUM(B279:E279)</f>
        <v>5770</v>
      </c>
      <c r="K279" s="9">
        <f>J279</f>
        <v>5770</v>
      </c>
      <c r="L279" s="9">
        <f>F279</f>
        <v>1</v>
      </c>
      <c r="M279" s="9">
        <f t="shared" ref="M279:M298" si="80">(L279*24)</f>
        <v>24</v>
      </c>
      <c r="N279" s="58">
        <f t="shared" ref="N279:N298" si="81">(M279/G279)</f>
        <v>24</v>
      </c>
      <c r="O279" s="58">
        <f t="shared" ref="O279:O298" si="82">(K279/G279)</f>
        <v>5770</v>
      </c>
    </row>
    <row r="280" ht="12.75" customHeight="1">
      <c r="A280" s="7">
        <v>2.0</v>
      </c>
      <c r="B280" s="7">
        <v>2240.0</v>
      </c>
      <c r="C280" s="7">
        <v>2880.0</v>
      </c>
      <c r="D280" s="7">
        <v>1960.0</v>
      </c>
      <c r="E280" s="7">
        <v>305.0</v>
      </c>
      <c r="F280" s="7">
        <v>1.0</v>
      </c>
      <c r="G280" s="7">
        <v>1.0</v>
      </c>
      <c r="H280" s="60">
        <v>1.2</v>
      </c>
      <c r="J280" s="9">
        <f t="shared" si="79"/>
        <v>7385</v>
      </c>
      <c r="K280" s="9">
        <f>(J279+J280)</f>
        <v>13155</v>
      </c>
      <c r="L280" s="9">
        <f t="shared" ref="L280:L298" si="83">(L279+F280)</f>
        <v>2</v>
      </c>
      <c r="M280" s="9">
        <f t="shared" si="80"/>
        <v>48</v>
      </c>
      <c r="N280" s="58">
        <f t="shared" si="81"/>
        <v>48</v>
      </c>
      <c r="O280" s="58">
        <f t="shared" si="82"/>
        <v>13155</v>
      </c>
    </row>
    <row r="281" ht="12.75" customHeight="1">
      <c r="A281" s="7">
        <v>3.0</v>
      </c>
      <c r="B281" s="7">
        <v>2865.0</v>
      </c>
      <c r="C281" s="7">
        <v>3685.0</v>
      </c>
      <c r="D281" s="7">
        <v>2505.0</v>
      </c>
      <c r="E281" s="7">
        <v>395.0</v>
      </c>
      <c r="F281" s="7">
        <v>1.0</v>
      </c>
      <c r="G281" s="7">
        <v>2.0</v>
      </c>
      <c r="H281" s="60">
        <v>1.3</v>
      </c>
      <c r="J281" s="9">
        <f t="shared" si="79"/>
        <v>9450</v>
      </c>
      <c r="K281" s="9">
        <f t="shared" ref="K281:K298" si="84">(K280+J281)</f>
        <v>22605</v>
      </c>
      <c r="L281" s="9">
        <f t="shared" si="83"/>
        <v>3</v>
      </c>
      <c r="M281" s="9">
        <f t="shared" si="80"/>
        <v>72</v>
      </c>
      <c r="N281" s="58">
        <f t="shared" si="81"/>
        <v>36</v>
      </c>
      <c r="O281" s="58">
        <f t="shared" si="82"/>
        <v>11302.5</v>
      </c>
    </row>
    <row r="282" ht="12.75" customHeight="1">
      <c r="A282" s="7">
        <v>4.0</v>
      </c>
      <c r="B282" s="7">
        <v>3670.0</v>
      </c>
      <c r="C282" s="7">
        <v>4720.0</v>
      </c>
      <c r="D282" s="7">
        <v>3210.0</v>
      </c>
      <c r="E282" s="7">
        <v>505.0</v>
      </c>
      <c r="F282" s="7">
        <v>1.0</v>
      </c>
      <c r="G282" s="7">
        <v>2.0</v>
      </c>
      <c r="H282" s="60">
        <v>1.4</v>
      </c>
      <c r="J282" s="9">
        <f t="shared" si="79"/>
        <v>12105</v>
      </c>
      <c r="K282" s="9">
        <f t="shared" si="84"/>
        <v>34710</v>
      </c>
      <c r="L282" s="9">
        <f t="shared" si="83"/>
        <v>4</v>
      </c>
      <c r="M282" s="9">
        <f t="shared" si="80"/>
        <v>96</v>
      </c>
      <c r="N282" s="58">
        <f t="shared" si="81"/>
        <v>48</v>
      </c>
      <c r="O282" s="58">
        <f t="shared" si="82"/>
        <v>17355</v>
      </c>
    </row>
    <row r="283" ht="12.75" customHeight="1">
      <c r="A283" s="7">
        <v>5.0</v>
      </c>
      <c r="B283" s="7">
        <v>4700.0</v>
      </c>
      <c r="C283" s="7">
        <v>6040.0</v>
      </c>
      <c r="D283" s="7">
        <v>4105.0</v>
      </c>
      <c r="E283" s="7">
        <v>645.0</v>
      </c>
      <c r="F283" s="7">
        <v>1.0</v>
      </c>
      <c r="G283" s="7">
        <v>2.0</v>
      </c>
      <c r="H283" s="60">
        <v>1.5</v>
      </c>
      <c r="J283" s="9">
        <f t="shared" si="79"/>
        <v>15490</v>
      </c>
      <c r="K283" s="9">
        <f t="shared" si="84"/>
        <v>50200</v>
      </c>
      <c r="L283" s="9">
        <f t="shared" si="83"/>
        <v>5</v>
      </c>
      <c r="M283" s="9">
        <f t="shared" si="80"/>
        <v>120</v>
      </c>
      <c r="N283" s="58">
        <f t="shared" si="81"/>
        <v>60</v>
      </c>
      <c r="O283" s="58">
        <f t="shared" si="82"/>
        <v>25100</v>
      </c>
    </row>
    <row r="284" ht="12.75" customHeight="1">
      <c r="A284" s="7">
        <v>6.0</v>
      </c>
      <c r="B284" s="7">
        <v>6015.0</v>
      </c>
      <c r="C284" s="7">
        <v>7730.0</v>
      </c>
      <c r="D284" s="7">
        <v>5255.0</v>
      </c>
      <c r="E284" s="7">
        <v>825.0</v>
      </c>
      <c r="F284" s="7">
        <v>1.0</v>
      </c>
      <c r="G284" s="7">
        <v>3.0</v>
      </c>
      <c r="H284" s="60">
        <v>1.6</v>
      </c>
      <c r="J284" s="9">
        <f t="shared" si="79"/>
        <v>19825</v>
      </c>
      <c r="K284" s="9">
        <f t="shared" si="84"/>
        <v>70025</v>
      </c>
      <c r="L284" s="9">
        <f t="shared" si="83"/>
        <v>6</v>
      </c>
      <c r="M284" s="9">
        <f t="shared" si="80"/>
        <v>144</v>
      </c>
      <c r="N284" s="58">
        <f t="shared" si="81"/>
        <v>48</v>
      </c>
      <c r="O284" s="58">
        <f t="shared" si="82"/>
        <v>23341.66667</v>
      </c>
    </row>
    <row r="285" ht="12.75" customHeight="1">
      <c r="A285" s="7">
        <v>7.0</v>
      </c>
      <c r="B285" s="7">
        <v>7695.0</v>
      </c>
      <c r="C285" s="7">
        <v>9895.0</v>
      </c>
      <c r="D285" s="7">
        <v>6730.0</v>
      </c>
      <c r="E285" s="7">
        <v>1055.0</v>
      </c>
      <c r="F285" s="7">
        <v>1.0</v>
      </c>
      <c r="G285" s="7">
        <v>4.0</v>
      </c>
      <c r="H285" s="60">
        <v>1.7</v>
      </c>
      <c r="J285" s="9">
        <f t="shared" si="79"/>
        <v>25375</v>
      </c>
      <c r="K285" s="9">
        <f t="shared" si="84"/>
        <v>95400</v>
      </c>
      <c r="L285" s="9">
        <f t="shared" si="83"/>
        <v>7</v>
      </c>
      <c r="M285" s="9">
        <f t="shared" si="80"/>
        <v>168</v>
      </c>
      <c r="N285" s="58">
        <f t="shared" si="81"/>
        <v>42</v>
      </c>
      <c r="O285" s="58">
        <f t="shared" si="82"/>
        <v>23850</v>
      </c>
    </row>
    <row r="286" ht="12.75" customHeight="1">
      <c r="A286" s="7">
        <v>8.0</v>
      </c>
      <c r="B286" s="7">
        <v>9850.0</v>
      </c>
      <c r="C286" s="7">
        <v>12665.0</v>
      </c>
      <c r="D286" s="7">
        <v>8615.0</v>
      </c>
      <c r="E286" s="7">
        <v>1350.0</v>
      </c>
      <c r="F286" s="7">
        <v>1.0</v>
      </c>
      <c r="G286" s="7">
        <v>4.0</v>
      </c>
      <c r="H286" s="60">
        <v>1.8</v>
      </c>
      <c r="J286" s="9">
        <f t="shared" si="79"/>
        <v>32480</v>
      </c>
      <c r="K286" s="9">
        <f t="shared" si="84"/>
        <v>127880</v>
      </c>
      <c r="L286" s="9">
        <f t="shared" si="83"/>
        <v>8</v>
      </c>
      <c r="M286" s="9">
        <f t="shared" si="80"/>
        <v>192</v>
      </c>
      <c r="N286" s="58">
        <f t="shared" si="81"/>
        <v>48</v>
      </c>
      <c r="O286" s="58">
        <f t="shared" si="82"/>
        <v>31970</v>
      </c>
    </row>
    <row r="287" ht="12.75" customHeight="1">
      <c r="A287" s="7">
        <v>9.0</v>
      </c>
      <c r="B287" s="7">
        <v>12610.0</v>
      </c>
      <c r="C287" s="7">
        <v>16215.0</v>
      </c>
      <c r="D287" s="7">
        <v>11025.0</v>
      </c>
      <c r="E287" s="7">
        <v>1730.0</v>
      </c>
      <c r="F287" s="7">
        <v>1.0</v>
      </c>
      <c r="G287" s="7">
        <v>5.0</v>
      </c>
      <c r="H287" s="60">
        <v>1.9</v>
      </c>
      <c r="J287" s="9">
        <f t="shared" si="79"/>
        <v>41580</v>
      </c>
      <c r="K287" s="9">
        <f t="shared" si="84"/>
        <v>169460</v>
      </c>
      <c r="L287" s="9">
        <f t="shared" si="83"/>
        <v>9</v>
      </c>
      <c r="M287" s="9">
        <f t="shared" si="80"/>
        <v>216</v>
      </c>
      <c r="N287" s="58">
        <f t="shared" si="81"/>
        <v>43.2</v>
      </c>
      <c r="O287" s="58">
        <f t="shared" si="82"/>
        <v>33892</v>
      </c>
    </row>
    <row r="288" ht="12.75" customHeight="1">
      <c r="A288" s="7">
        <v>10.0</v>
      </c>
      <c r="B288" s="7">
        <v>16140.0</v>
      </c>
      <c r="C288" s="7">
        <v>20755.0</v>
      </c>
      <c r="D288" s="7">
        <v>14110.0</v>
      </c>
      <c r="E288" s="7">
        <v>2215.0</v>
      </c>
      <c r="F288" s="7">
        <v>1.0</v>
      </c>
      <c r="G288" s="7">
        <v>6.0</v>
      </c>
      <c r="H288" s="60">
        <v>2.0</v>
      </c>
      <c r="J288" s="9">
        <f t="shared" si="79"/>
        <v>53220</v>
      </c>
      <c r="K288" s="9">
        <f t="shared" si="84"/>
        <v>222680</v>
      </c>
      <c r="L288" s="9">
        <f t="shared" si="83"/>
        <v>10</v>
      </c>
      <c r="M288" s="9">
        <f t="shared" si="80"/>
        <v>240</v>
      </c>
      <c r="N288" s="58">
        <f t="shared" si="81"/>
        <v>40</v>
      </c>
      <c r="O288" s="58">
        <f t="shared" si="82"/>
        <v>37113.33333</v>
      </c>
    </row>
    <row r="289" ht="12.75" customHeight="1">
      <c r="A289" s="7">
        <v>11.0</v>
      </c>
      <c r="B289" s="7">
        <v>20660.0</v>
      </c>
      <c r="C289" s="7">
        <v>26565.0</v>
      </c>
      <c r="D289" s="7">
        <v>18065.0</v>
      </c>
      <c r="E289" s="7">
        <v>2835.0</v>
      </c>
      <c r="F289" s="7">
        <v>2.0</v>
      </c>
      <c r="G289" s="7">
        <v>7.0</v>
      </c>
      <c r="H289" s="60">
        <v>2.1</v>
      </c>
      <c r="J289" s="9">
        <f t="shared" si="79"/>
        <v>68125</v>
      </c>
      <c r="K289" s="9">
        <f t="shared" si="84"/>
        <v>290805</v>
      </c>
      <c r="L289" s="9">
        <f t="shared" si="83"/>
        <v>12</v>
      </c>
      <c r="M289" s="9">
        <f t="shared" si="80"/>
        <v>288</v>
      </c>
      <c r="N289" s="58">
        <f t="shared" si="81"/>
        <v>41.14285714</v>
      </c>
      <c r="O289" s="58">
        <f t="shared" si="82"/>
        <v>41543.57143</v>
      </c>
    </row>
    <row r="290" ht="12.75" customHeight="1">
      <c r="A290" s="7">
        <v>12.0</v>
      </c>
      <c r="B290" s="7">
        <v>26445.0</v>
      </c>
      <c r="C290" s="7">
        <v>34000.0</v>
      </c>
      <c r="D290" s="7">
        <v>23120.0</v>
      </c>
      <c r="E290" s="7">
        <v>3625.0</v>
      </c>
      <c r="F290" s="7">
        <v>2.0</v>
      </c>
      <c r="G290" s="7">
        <v>9.0</v>
      </c>
      <c r="H290" s="60">
        <v>2.2</v>
      </c>
      <c r="J290" s="9">
        <f t="shared" si="79"/>
        <v>87190</v>
      </c>
      <c r="K290" s="9">
        <f t="shared" si="84"/>
        <v>377995</v>
      </c>
      <c r="L290" s="9">
        <f t="shared" si="83"/>
        <v>14</v>
      </c>
      <c r="M290" s="9">
        <f t="shared" si="80"/>
        <v>336</v>
      </c>
      <c r="N290" s="58">
        <f t="shared" si="81"/>
        <v>37.33333333</v>
      </c>
      <c r="O290" s="58">
        <f t="shared" si="82"/>
        <v>41999.44444</v>
      </c>
    </row>
    <row r="291" ht="12.75" customHeight="1">
      <c r="A291" s="7">
        <v>13.0</v>
      </c>
      <c r="B291" s="7">
        <v>33850.0</v>
      </c>
      <c r="C291" s="7">
        <v>43520.0</v>
      </c>
      <c r="D291" s="7">
        <v>29595.0</v>
      </c>
      <c r="E291" s="7">
        <v>4640.0</v>
      </c>
      <c r="F291" s="7">
        <v>2.0</v>
      </c>
      <c r="G291" s="7">
        <v>11.0</v>
      </c>
      <c r="H291" s="60">
        <v>2.3</v>
      </c>
      <c r="J291" s="9">
        <f t="shared" si="79"/>
        <v>111605</v>
      </c>
      <c r="K291" s="9">
        <f t="shared" si="84"/>
        <v>489600</v>
      </c>
      <c r="L291" s="9">
        <f t="shared" si="83"/>
        <v>16</v>
      </c>
      <c r="M291" s="9">
        <f t="shared" si="80"/>
        <v>384</v>
      </c>
      <c r="N291" s="58">
        <f t="shared" si="81"/>
        <v>34.90909091</v>
      </c>
      <c r="O291" s="58">
        <f t="shared" si="82"/>
        <v>44509.09091</v>
      </c>
    </row>
    <row r="292" ht="12.75" customHeight="1">
      <c r="A292" s="7">
        <v>14.0</v>
      </c>
      <c r="B292" s="7">
        <v>43330.0</v>
      </c>
      <c r="C292" s="7">
        <v>55705.0</v>
      </c>
      <c r="D292" s="7">
        <v>37880.0</v>
      </c>
      <c r="E292" s="7">
        <v>5940.0</v>
      </c>
      <c r="F292" s="7">
        <v>2.0</v>
      </c>
      <c r="G292" s="7">
        <v>13.0</v>
      </c>
      <c r="H292" s="60">
        <v>2.4</v>
      </c>
      <c r="J292" s="9">
        <f t="shared" si="79"/>
        <v>142855</v>
      </c>
      <c r="K292" s="9">
        <f t="shared" si="84"/>
        <v>632455</v>
      </c>
      <c r="L292" s="9">
        <f t="shared" si="83"/>
        <v>18</v>
      </c>
      <c r="M292" s="9">
        <f t="shared" si="80"/>
        <v>432</v>
      </c>
      <c r="N292" s="58">
        <f t="shared" si="81"/>
        <v>33.23076923</v>
      </c>
      <c r="O292" s="58">
        <f t="shared" si="82"/>
        <v>48650.38462</v>
      </c>
    </row>
    <row r="293" ht="12.75" customHeight="1">
      <c r="A293" s="7">
        <v>15.0</v>
      </c>
      <c r="B293" s="7">
        <v>55460.0</v>
      </c>
      <c r="C293" s="7">
        <v>71305.0</v>
      </c>
      <c r="D293" s="7">
        <v>48490.0</v>
      </c>
      <c r="E293" s="7">
        <v>7605.0</v>
      </c>
      <c r="F293" s="7">
        <v>2.0</v>
      </c>
      <c r="G293" s="7">
        <v>15.0</v>
      </c>
      <c r="H293" s="60">
        <v>2.5</v>
      </c>
      <c r="J293" s="9">
        <f t="shared" si="79"/>
        <v>182860</v>
      </c>
      <c r="K293" s="9">
        <f t="shared" si="84"/>
        <v>815315</v>
      </c>
      <c r="L293" s="9">
        <f t="shared" si="83"/>
        <v>20</v>
      </c>
      <c r="M293" s="9">
        <f t="shared" si="80"/>
        <v>480</v>
      </c>
      <c r="N293" s="58">
        <f t="shared" si="81"/>
        <v>32</v>
      </c>
      <c r="O293" s="58">
        <f t="shared" si="82"/>
        <v>54354.33333</v>
      </c>
    </row>
    <row r="294" ht="12.75" customHeight="1">
      <c r="A294" s="7">
        <v>16.0</v>
      </c>
      <c r="B294" s="7">
        <v>70990.0</v>
      </c>
      <c r="C294" s="7">
        <v>91270.0</v>
      </c>
      <c r="D294" s="7">
        <v>62065.0</v>
      </c>
      <c r="E294" s="7">
        <v>9735.0</v>
      </c>
      <c r="F294" s="7">
        <v>2.0</v>
      </c>
      <c r="G294" s="7">
        <v>18.0</v>
      </c>
      <c r="H294" s="60">
        <v>2.6</v>
      </c>
      <c r="J294" s="9">
        <f t="shared" si="79"/>
        <v>234060</v>
      </c>
      <c r="K294" s="9">
        <f t="shared" si="84"/>
        <v>1049375</v>
      </c>
      <c r="L294" s="9">
        <f t="shared" si="83"/>
        <v>22</v>
      </c>
      <c r="M294" s="9">
        <f t="shared" si="80"/>
        <v>528</v>
      </c>
      <c r="N294" s="58">
        <f t="shared" si="81"/>
        <v>29.33333333</v>
      </c>
      <c r="O294" s="58">
        <f t="shared" si="82"/>
        <v>58298.61111</v>
      </c>
    </row>
    <row r="295" ht="12.75" customHeight="1">
      <c r="A295" s="7">
        <v>17.0</v>
      </c>
      <c r="B295" s="7">
        <v>90865.0</v>
      </c>
      <c r="C295" s="7">
        <v>116825.0</v>
      </c>
      <c r="D295" s="7">
        <v>79440.0</v>
      </c>
      <c r="E295" s="7">
        <v>12460.0</v>
      </c>
      <c r="F295" s="7">
        <v>2.0</v>
      </c>
      <c r="G295" s="7">
        <v>22.0</v>
      </c>
      <c r="H295" s="60">
        <v>2.7</v>
      </c>
      <c r="J295" s="9">
        <f t="shared" si="79"/>
        <v>299590</v>
      </c>
      <c r="K295" s="9">
        <f t="shared" si="84"/>
        <v>1348965</v>
      </c>
      <c r="L295" s="9">
        <f t="shared" si="83"/>
        <v>24</v>
      </c>
      <c r="M295" s="9">
        <f t="shared" si="80"/>
        <v>576</v>
      </c>
      <c r="N295" s="58">
        <f t="shared" si="81"/>
        <v>26.18181818</v>
      </c>
      <c r="O295" s="58">
        <f t="shared" si="82"/>
        <v>61316.59091</v>
      </c>
    </row>
    <row r="296" ht="12.75" customHeight="1">
      <c r="A296" s="7">
        <v>18.0</v>
      </c>
      <c r="B296" s="7">
        <v>116305.0</v>
      </c>
      <c r="C296" s="7">
        <v>149540.0</v>
      </c>
      <c r="D296" s="7">
        <v>101685.0</v>
      </c>
      <c r="E296" s="7">
        <v>15950.0</v>
      </c>
      <c r="F296" s="7">
        <v>2.0</v>
      </c>
      <c r="G296" s="7">
        <v>27.0</v>
      </c>
      <c r="H296" s="60">
        <v>2.8</v>
      </c>
      <c r="J296" s="9">
        <f t="shared" si="79"/>
        <v>383480</v>
      </c>
      <c r="K296" s="9">
        <f t="shared" si="84"/>
        <v>1732445</v>
      </c>
      <c r="L296" s="9">
        <f t="shared" si="83"/>
        <v>26</v>
      </c>
      <c r="M296" s="9">
        <f t="shared" si="80"/>
        <v>624</v>
      </c>
      <c r="N296" s="58">
        <f t="shared" si="81"/>
        <v>23.11111111</v>
      </c>
      <c r="O296" s="58">
        <f t="shared" si="82"/>
        <v>64164.62963</v>
      </c>
    </row>
    <row r="297" ht="12.75" customHeight="1">
      <c r="A297" s="7">
        <v>19.0</v>
      </c>
      <c r="B297" s="7">
        <v>148875.0</v>
      </c>
      <c r="C297" s="7">
        <v>191410.0</v>
      </c>
      <c r="D297" s="7">
        <v>130160.0</v>
      </c>
      <c r="E297" s="7">
        <v>20415.0</v>
      </c>
      <c r="F297" s="7">
        <v>2.0</v>
      </c>
      <c r="G297" s="7">
        <v>32.0</v>
      </c>
      <c r="H297" s="60">
        <v>2.9</v>
      </c>
      <c r="J297" s="9">
        <f t="shared" si="79"/>
        <v>490860</v>
      </c>
      <c r="K297" s="9">
        <f t="shared" si="84"/>
        <v>2223305</v>
      </c>
      <c r="L297" s="9">
        <f t="shared" si="83"/>
        <v>28</v>
      </c>
      <c r="M297" s="9">
        <f t="shared" si="80"/>
        <v>672</v>
      </c>
      <c r="N297" s="58">
        <f t="shared" si="81"/>
        <v>21</v>
      </c>
      <c r="O297" s="58">
        <f t="shared" si="82"/>
        <v>69478.28125</v>
      </c>
    </row>
    <row r="298" ht="12.75" customHeight="1">
      <c r="A298" s="7">
        <v>20.0</v>
      </c>
      <c r="B298" s="7">
        <v>190560.0</v>
      </c>
      <c r="C298" s="7">
        <v>245005.0</v>
      </c>
      <c r="D298" s="7">
        <v>166600.0</v>
      </c>
      <c r="E298" s="7">
        <v>26135.0</v>
      </c>
      <c r="F298" s="7">
        <v>2.0</v>
      </c>
      <c r="G298" s="7">
        <v>38.0</v>
      </c>
      <c r="H298" s="60">
        <v>3.0</v>
      </c>
      <c r="J298" s="9">
        <f t="shared" si="79"/>
        <v>628300</v>
      </c>
      <c r="K298" s="9">
        <f t="shared" si="84"/>
        <v>2851605</v>
      </c>
      <c r="L298" s="9">
        <f t="shared" si="83"/>
        <v>30</v>
      </c>
      <c r="M298" s="9">
        <f t="shared" si="80"/>
        <v>720</v>
      </c>
      <c r="N298" s="58">
        <f t="shared" si="81"/>
        <v>18.94736842</v>
      </c>
      <c r="O298" s="58">
        <f t="shared" si="82"/>
        <v>75042.23684</v>
      </c>
    </row>
    <row r="299" ht="12.75" customHeight="1"/>
    <row r="300" ht="12.75" customHeight="1">
      <c r="A300" s="53" t="s">
        <v>207</v>
      </c>
      <c r="B300" s="17"/>
      <c r="C300" s="17"/>
      <c r="D300" s="17"/>
      <c r="E300" s="17"/>
      <c r="F300" s="17"/>
      <c r="G300" s="17"/>
      <c r="H300" s="18"/>
      <c r="J300" s="54" t="s">
        <v>163</v>
      </c>
      <c r="K300" s="54" t="s">
        <v>164</v>
      </c>
      <c r="L300" s="54" t="s">
        <v>165</v>
      </c>
      <c r="M300" s="54" t="s">
        <v>166</v>
      </c>
      <c r="N300" s="54" t="s">
        <v>167</v>
      </c>
      <c r="O300" s="54" t="s">
        <v>168</v>
      </c>
    </row>
    <row r="301" ht="12.75" customHeight="1">
      <c r="A301" s="59" t="s">
        <v>169</v>
      </c>
      <c r="B301" s="59"/>
      <c r="C301" s="59"/>
      <c r="D301" s="59"/>
      <c r="E301" s="59"/>
      <c r="F301" s="59"/>
      <c r="G301" s="59" t="s">
        <v>170</v>
      </c>
      <c r="H301" s="59" t="s">
        <v>208</v>
      </c>
      <c r="J301" s="56"/>
      <c r="K301" s="56"/>
      <c r="L301" s="56"/>
      <c r="M301" s="56"/>
      <c r="N301" s="56"/>
      <c r="O301" s="56"/>
    </row>
    <row r="302" ht="12.75" customHeight="1">
      <c r="A302" s="7">
        <v>1.0</v>
      </c>
      <c r="B302" s="7">
        <v>100.0</v>
      </c>
      <c r="C302" s="7">
        <v>100.0</v>
      </c>
      <c r="D302" s="7">
        <v>100.0</v>
      </c>
      <c r="E302" s="7">
        <v>100.0</v>
      </c>
      <c r="F302" s="7">
        <v>4.0</v>
      </c>
      <c r="G302" s="7">
        <v>1.0</v>
      </c>
      <c r="H302" s="7">
        <v>10.0</v>
      </c>
      <c r="J302" s="9">
        <f t="shared" ref="J302:J321" si="85">SUM(B302:E302)</f>
        <v>400</v>
      </c>
      <c r="K302" s="9">
        <f>J302</f>
        <v>400</v>
      </c>
      <c r="L302" s="9">
        <f>F302</f>
        <v>4</v>
      </c>
      <c r="M302" s="9">
        <f t="shared" ref="M302:M321" si="86">(L302*24)</f>
        <v>96</v>
      </c>
      <c r="N302" s="58">
        <f t="shared" ref="N302:N321" si="87">(M302/G302)</f>
        <v>96</v>
      </c>
      <c r="O302" s="58">
        <f t="shared" ref="O302:O321" si="88">(K302/G302)</f>
        <v>400</v>
      </c>
    </row>
    <row r="303" ht="12.75" customHeight="1">
      <c r="A303" s="7">
        <v>2.0</v>
      </c>
      <c r="B303" s="7">
        <v>130.0</v>
      </c>
      <c r="C303" s="7">
        <v>130.0</v>
      </c>
      <c r="D303" s="7">
        <v>130.0</v>
      </c>
      <c r="E303" s="7">
        <v>130.0</v>
      </c>
      <c r="F303" s="7">
        <v>2.0</v>
      </c>
      <c r="G303" s="7">
        <v>1.0</v>
      </c>
      <c r="H303" s="7">
        <v>20.0</v>
      </c>
      <c r="J303" s="9">
        <f t="shared" si="85"/>
        <v>520</v>
      </c>
      <c r="K303" s="9">
        <f>(J302+J303)</f>
        <v>920</v>
      </c>
      <c r="L303" s="9">
        <f t="shared" ref="L303:L321" si="89">(L302+F303)</f>
        <v>6</v>
      </c>
      <c r="M303" s="9">
        <f t="shared" si="86"/>
        <v>144</v>
      </c>
      <c r="N303" s="58">
        <f t="shared" si="87"/>
        <v>144</v>
      </c>
      <c r="O303" s="58">
        <f t="shared" si="88"/>
        <v>920</v>
      </c>
    </row>
    <row r="304" ht="12.75" customHeight="1">
      <c r="A304" s="7">
        <v>3.0</v>
      </c>
      <c r="B304" s="7">
        <v>165.0</v>
      </c>
      <c r="C304" s="7">
        <v>165.0</v>
      </c>
      <c r="D304" s="7">
        <v>165.0</v>
      </c>
      <c r="E304" s="7">
        <v>165.0</v>
      </c>
      <c r="F304" s="7">
        <v>2.0</v>
      </c>
      <c r="G304" s="7">
        <v>2.0</v>
      </c>
      <c r="H304" s="7">
        <v>30.0</v>
      </c>
      <c r="J304" s="9">
        <f t="shared" si="85"/>
        <v>660</v>
      </c>
      <c r="K304" s="9">
        <f t="shared" ref="K304:K321" si="90">(K303+J304)</f>
        <v>1580</v>
      </c>
      <c r="L304" s="9">
        <f t="shared" si="89"/>
        <v>8</v>
      </c>
      <c r="M304" s="9">
        <f t="shared" si="86"/>
        <v>192</v>
      </c>
      <c r="N304" s="58">
        <f t="shared" si="87"/>
        <v>96</v>
      </c>
      <c r="O304" s="58">
        <f t="shared" si="88"/>
        <v>790</v>
      </c>
    </row>
    <row r="305" ht="12.75" customHeight="1">
      <c r="A305" s="7">
        <v>4.0</v>
      </c>
      <c r="B305" s="7">
        <v>210.0</v>
      </c>
      <c r="C305" s="7">
        <v>210.0</v>
      </c>
      <c r="D305" s="7">
        <v>210.0</v>
      </c>
      <c r="E305" s="7">
        <v>210.0</v>
      </c>
      <c r="F305" s="7">
        <v>2.0</v>
      </c>
      <c r="G305" s="7">
        <v>2.0</v>
      </c>
      <c r="H305" s="7">
        <v>40.0</v>
      </c>
      <c r="J305" s="9">
        <f t="shared" si="85"/>
        <v>840</v>
      </c>
      <c r="K305" s="9">
        <f t="shared" si="90"/>
        <v>2420</v>
      </c>
      <c r="L305" s="9">
        <f t="shared" si="89"/>
        <v>10</v>
      </c>
      <c r="M305" s="9">
        <f t="shared" si="86"/>
        <v>240</v>
      </c>
      <c r="N305" s="58">
        <f t="shared" si="87"/>
        <v>120</v>
      </c>
      <c r="O305" s="58">
        <f t="shared" si="88"/>
        <v>1210</v>
      </c>
    </row>
    <row r="306" ht="12.75" customHeight="1">
      <c r="A306" s="7">
        <v>5.0</v>
      </c>
      <c r="B306" s="7">
        <v>270.0</v>
      </c>
      <c r="C306" s="7">
        <v>270.0</v>
      </c>
      <c r="D306" s="7">
        <v>270.0</v>
      </c>
      <c r="E306" s="7">
        <v>270.0</v>
      </c>
      <c r="F306" s="7">
        <v>2.0</v>
      </c>
      <c r="G306" s="7">
        <v>2.0</v>
      </c>
      <c r="H306" s="7">
        <v>50.0</v>
      </c>
      <c r="J306" s="9">
        <f t="shared" si="85"/>
        <v>1080</v>
      </c>
      <c r="K306" s="9">
        <f t="shared" si="90"/>
        <v>3500</v>
      </c>
      <c r="L306" s="9">
        <f t="shared" si="89"/>
        <v>12</v>
      </c>
      <c r="M306" s="9">
        <f t="shared" si="86"/>
        <v>288</v>
      </c>
      <c r="N306" s="58">
        <f t="shared" si="87"/>
        <v>144</v>
      </c>
      <c r="O306" s="58">
        <f t="shared" si="88"/>
        <v>1750</v>
      </c>
    </row>
    <row r="307" ht="12.75" customHeight="1">
      <c r="A307" s="7">
        <v>6.0</v>
      </c>
      <c r="B307" s="7">
        <v>345.0</v>
      </c>
      <c r="C307" s="7">
        <v>345.0</v>
      </c>
      <c r="D307" s="7">
        <v>345.0</v>
      </c>
      <c r="E307" s="7">
        <v>345.0</v>
      </c>
      <c r="F307" s="7">
        <v>3.0</v>
      </c>
      <c r="G307" s="7">
        <v>3.0</v>
      </c>
      <c r="H307" s="7">
        <v>60.0</v>
      </c>
      <c r="J307" s="9">
        <f t="shared" si="85"/>
        <v>1380</v>
      </c>
      <c r="K307" s="9">
        <f t="shared" si="90"/>
        <v>4880</v>
      </c>
      <c r="L307" s="9">
        <f t="shared" si="89"/>
        <v>15</v>
      </c>
      <c r="M307" s="9">
        <f t="shared" si="86"/>
        <v>360</v>
      </c>
      <c r="N307" s="58">
        <f t="shared" si="87"/>
        <v>120</v>
      </c>
      <c r="O307" s="58">
        <f t="shared" si="88"/>
        <v>1626.666667</v>
      </c>
    </row>
    <row r="308" ht="12.75" customHeight="1">
      <c r="A308" s="7">
        <v>7.0</v>
      </c>
      <c r="B308" s="7">
        <v>440.0</v>
      </c>
      <c r="C308" s="7">
        <v>440.0</v>
      </c>
      <c r="D308" s="7">
        <v>440.0</v>
      </c>
      <c r="E308" s="7">
        <v>440.0</v>
      </c>
      <c r="F308" s="7">
        <v>3.0</v>
      </c>
      <c r="G308" s="7">
        <v>4.0</v>
      </c>
      <c r="H308" s="7">
        <v>70.0</v>
      </c>
      <c r="J308" s="9">
        <f t="shared" si="85"/>
        <v>1760</v>
      </c>
      <c r="K308" s="9">
        <f t="shared" si="90"/>
        <v>6640</v>
      </c>
      <c r="L308" s="9">
        <f t="shared" si="89"/>
        <v>18</v>
      </c>
      <c r="M308" s="9">
        <f t="shared" si="86"/>
        <v>432</v>
      </c>
      <c r="N308" s="58">
        <f t="shared" si="87"/>
        <v>108</v>
      </c>
      <c r="O308" s="58">
        <f t="shared" si="88"/>
        <v>1660</v>
      </c>
    </row>
    <row r="309" ht="12.75" customHeight="1">
      <c r="A309" s="7">
        <v>8.0</v>
      </c>
      <c r="B309" s="7">
        <v>565.0</v>
      </c>
      <c r="C309" s="7">
        <v>565.0</v>
      </c>
      <c r="D309" s="7">
        <v>565.0</v>
      </c>
      <c r="E309" s="7">
        <v>565.0</v>
      </c>
      <c r="F309" s="7">
        <v>3.0</v>
      </c>
      <c r="G309" s="7">
        <v>4.0</v>
      </c>
      <c r="H309" s="7">
        <v>80.0</v>
      </c>
      <c r="J309" s="9">
        <f t="shared" si="85"/>
        <v>2260</v>
      </c>
      <c r="K309" s="9">
        <f t="shared" si="90"/>
        <v>8900</v>
      </c>
      <c r="L309" s="9">
        <f t="shared" si="89"/>
        <v>21</v>
      </c>
      <c r="M309" s="9">
        <f t="shared" si="86"/>
        <v>504</v>
      </c>
      <c r="N309" s="58">
        <f t="shared" si="87"/>
        <v>126</v>
      </c>
      <c r="O309" s="58">
        <f t="shared" si="88"/>
        <v>2225</v>
      </c>
    </row>
    <row r="310" ht="12.75" customHeight="1">
      <c r="A310" s="7">
        <v>9.0</v>
      </c>
      <c r="B310" s="7">
        <v>720.0</v>
      </c>
      <c r="C310" s="7">
        <v>720.0</v>
      </c>
      <c r="D310" s="7">
        <v>720.0</v>
      </c>
      <c r="E310" s="7">
        <v>720.0</v>
      </c>
      <c r="F310" s="7">
        <v>3.0</v>
      </c>
      <c r="G310" s="7">
        <v>5.0</v>
      </c>
      <c r="H310" s="7">
        <v>90.0</v>
      </c>
      <c r="J310" s="9">
        <f t="shared" si="85"/>
        <v>2880</v>
      </c>
      <c r="K310" s="9">
        <f t="shared" si="90"/>
        <v>11780</v>
      </c>
      <c r="L310" s="9">
        <f t="shared" si="89"/>
        <v>24</v>
      </c>
      <c r="M310" s="9">
        <f t="shared" si="86"/>
        <v>576</v>
      </c>
      <c r="N310" s="58">
        <f t="shared" si="87"/>
        <v>115.2</v>
      </c>
      <c r="O310" s="58">
        <f t="shared" si="88"/>
        <v>2356</v>
      </c>
    </row>
    <row r="311" ht="12.75" customHeight="1">
      <c r="A311" s="7">
        <v>10.0</v>
      </c>
      <c r="B311" s="7">
        <v>920.0</v>
      </c>
      <c r="C311" s="7">
        <v>920.0</v>
      </c>
      <c r="D311" s="7">
        <v>920.0</v>
      </c>
      <c r="E311" s="7">
        <v>920.0</v>
      </c>
      <c r="F311" s="7">
        <v>3.0</v>
      </c>
      <c r="G311" s="7">
        <v>6.0</v>
      </c>
      <c r="H311" s="7">
        <v>100.0</v>
      </c>
      <c r="J311" s="9">
        <f t="shared" si="85"/>
        <v>3680</v>
      </c>
      <c r="K311" s="9">
        <f t="shared" si="90"/>
        <v>15460</v>
      </c>
      <c r="L311" s="9">
        <f t="shared" si="89"/>
        <v>27</v>
      </c>
      <c r="M311" s="9">
        <f t="shared" si="86"/>
        <v>648</v>
      </c>
      <c r="N311" s="58">
        <f t="shared" si="87"/>
        <v>108</v>
      </c>
      <c r="O311" s="58">
        <f t="shared" si="88"/>
        <v>2576.666667</v>
      </c>
    </row>
    <row r="312" ht="12.75" customHeight="1">
      <c r="A312" s="7">
        <v>11.0</v>
      </c>
      <c r="B312" s="7">
        <v>1180.0</v>
      </c>
      <c r="C312" s="7">
        <v>1180.0</v>
      </c>
      <c r="D312" s="7">
        <v>1180.0</v>
      </c>
      <c r="E312" s="7">
        <v>1180.0</v>
      </c>
      <c r="F312" s="7">
        <v>3.0</v>
      </c>
      <c r="G312" s="7">
        <v>7.0</v>
      </c>
      <c r="H312" s="7">
        <v>110.0</v>
      </c>
      <c r="J312" s="9">
        <f t="shared" si="85"/>
        <v>4720</v>
      </c>
      <c r="K312" s="9">
        <f t="shared" si="90"/>
        <v>20180</v>
      </c>
      <c r="L312" s="9">
        <f t="shared" si="89"/>
        <v>30</v>
      </c>
      <c r="M312" s="9">
        <f t="shared" si="86"/>
        <v>720</v>
      </c>
      <c r="N312" s="58">
        <f t="shared" si="87"/>
        <v>102.8571429</v>
      </c>
      <c r="O312" s="58">
        <f t="shared" si="88"/>
        <v>2882.857143</v>
      </c>
    </row>
    <row r="313" ht="12.75" customHeight="1">
      <c r="A313" s="7">
        <v>12.0</v>
      </c>
      <c r="B313" s="7">
        <v>1510.0</v>
      </c>
      <c r="C313" s="7">
        <v>1510.0</v>
      </c>
      <c r="D313" s="7">
        <v>1510.0</v>
      </c>
      <c r="E313" s="7">
        <v>1510.0</v>
      </c>
      <c r="F313" s="7">
        <v>3.0</v>
      </c>
      <c r="G313" s="7">
        <v>9.0</v>
      </c>
      <c r="H313" s="7">
        <v>120.0</v>
      </c>
      <c r="J313" s="9">
        <f t="shared" si="85"/>
        <v>6040</v>
      </c>
      <c r="K313" s="9">
        <f t="shared" si="90"/>
        <v>26220</v>
      </c>
      <c r="L313" s="9">
        <f t="shared" si="89"/>
        <v>33</v>
      </c>
      <c r="M313" s="9">
        <f t="shared" si="86"/>
        <v>792</v>
      </c>
      <c r="N313" s="58">
        <f t="shared" si="87"/>
        <v>88</v>
      </c>
      <c r="O313" s="58">
        <f t="shared" si="88"/>
        <v>2913.333333</v>
      </c>
    </row>
    <row r="314" ht="12.75" customHeight="1">
      <c r="A314" s="7">
        <v>13.0</v>
      </c>
      <c r="B314" s="7">
        <v>1935.0</v>
      </c>
      <c r="C314" s="7">
        <v>1935.0</v>
      </c>
      <c r="D314" s="7">
        <v>1935.0</v>
      </c>
      <c r="E314" s="7">
        <v>1935.0</v>
      </c>
      <c r="F314" s="7">
        <v>3.0</v>
      </c>
      <c r="G314" s="7">
        <v>11.0</v>
      </c>
      <c r="H314" s="7">
        <v>130.0</v>
      </c>
      <c r="J314" s="9">
        <f t="shared" si="85"/>
        <v>7740</v>
      </c>
      <c r="K314" s="9">
        <f t="shared" si="90"/>
        <v>33960</v>
      </c>
      <c r="L314" s="9">
        <f t="shared" si="89"/>
        <v>36</v>
      </c>
      <c r="M314" s="9">
        <f t="shared" si="86"/>
        <v>864</v>
      </c>
      <c r="N314" s="58">
        <f t="shared" si="87"/>
        <v>78.54545455</v>
      </c>
      <c r="O314" s="58">
        <f t="shared" si="88"/>
        <v>3087.272727</v>
      </c>
    </row>
    <row r="315" ht="12.75" customHeight="1">
      <c r="A315" s="7">
        <v>14.0</v>
      </c>
      <c r="B315" s="7">
        <v>2475.0</v>
      </c>
      <c r="C315" s="7">
        <v>2475.0</v>
      </c>
      <c r="D315" s="7">
        <v>2475.0</v>
      </c>
      <c r="E315" s="7">
        <v>2475.0</v>
      </c>
      <c r="F315" s="7">
        <v>3.0</v>
      </c>
      <c r="G315" s="7">
        <v>13.0</v>
      </c>
      <c r="H315" s="7">
        <v>140.0</v>
      </c>
      <c r="J315" s="9">
        <f t="shared" si="85"/>
        <v>9900</v>
      </c>
      <c r="K315" s="9">
        <f t="shared" si="90"/>
        <v>43860</v>
      </c>
      <c r="L315" s="9">
        <f t="shared" si="89"/>
        <v>39</v>
      </c>
      <c r="M315" s="9">
        <f t="shared" si="86"/>
        <v>936</v>
      </c>
      <c r="N315" s="58">
        <f t="shared" si="87"/>
        <v>72</v>
      </c>
      <c r="O315" s="58">
        <f t="shared" si="88"/>
        <v>3373.846154</v>
      </c>
    </row>
    <row r="316" ht="12.75" customHeight="1">
      <c r="A316" s="7">
        <v>15.0</v>
      </c>
      <c r="B316" s="7">
        <v>3170.0</v>
      </c>
      <c r="C316" s="7">
        <v>3170.0</v>
      </c>
      <c r="D316" s="7">
        <v>3170.0</v>
      </c>
      <c r="E316" s="7">
        <v>3170.0</v>
      </c>
      <c r="F316" s="7">
        <v>3.0</v>
      </c>
      <c r="G316" s="7">
        <v>15.0</v>
      </c>
      <c r="H316" s="7">
        <v>150.0</v>
      </c>
      <c r="J316" s="9">
        <f t="shared" si="85"/>
        <v>12680</v>
      </c>
      <c r="K316" s="9">
        <f t="shared" si="90"/>
        <v>56540</v>
      </c>
      <c r="L316" s="9">
        <f t="shared" si="89"/>
        <v>42</v>
      </c>
      <c r="M316" s="9">
        <f t="shared" si="86"/>
        <v>1008</v>
      </c>
      <c r="N316" s="58">
        <f t="shared" si="87"/>
        <v>67.2</v>
      </c>
      <c r="O316" s="58">
        <f t="shared" si="88"/>
        <v>3769.333333</v>
      </c>
    </row>
    <row r="317" ht="12.75" customHeight="1">
      <c r="A317" s="7">
        <v>16.0</v>
      </c>
      <c r="B317" s="7">
        <v>4055.0</v>
      </c>
      <c r="C317" s="7">
        <v>4055.0</v>
      </c>
      <c r="D317" s="7">
        <v>4055.0</v>
      </c>
      <c r="E317" s="7">
        <v>4055.0</v>
      </c>
      <c r="F317" s="7">
        <v>4.0</v>
      </c>
      <c r="G317" s="7">
        <v>18.0</v>
      </c>
      <c r="H317" s="7">
        <v>160.0</v>
      </c>
      <c r="J317" s="9">
        <f t="shared" si="85"/>
        <v>16220</v>
      </c>
      <c r="K317" s="9">
        <f t="shared" si="90"/>
        <v>72760</v>
      </c>
      <c r="L317" s="9">
        <f t="shared" si="89"/>
        <v>46</v>
      </c>
      <c r="M317" s="9">
        <f t="shared" si="86"/>
        <v>1104</v>
      </c>
      <c r="N317" s="58">
        <f t="shared" si="87"/>
        <v>61.33333333</v>
      </c>
      <c r="O317" s="58">
        <f t="shared" si="88"/>
        <v>4042.222222</v>
      </c>
    </row>
    <row r="318" ht="12.75" customHeight="1">
      <c r="A318" s="7">
        <v>17.0</v>
      </c>
      <c r="B318" s="7">
        <v>5190.0</v>
      </c>
      <c r="C318" s="7">
        <v>5190.0</v>
      </c>
      <c r="D318" s="7">
        <v>5190.0</v>
      </c>
      <c r="E318" s="7">
        <v>5190.0</v>
      </c>
      <c r="F318" s="7">
        <v>4.0</v>
      </c>
      <c r="G318" s="7">
        <v>22.0</v>
      </c>
      <c r="H318" s="7">
        <v>170.0</v>
      </c>
      <c r="J318" s="9">
        <f t="shared" si="85"/>
        <v>20760</v>
      </c>
      <c r="K318" s="9">
        <f t="shared" si="90"/>
        <v>93520</v>
      </c>
      <c r="L318" s="9">
        <f t="shared" si="89"/>
        <v>50</v>
      </c>
      <c r="M318" s="9">
        <f t="shared" si="86"/>
        <v>1200</v>
      </c>
      <c r="N318" s="58">
        <f t="shared" si="87"/>
        <v>54.54545455</v>
      </c>
      <c r="O318" s="58">
        <f t="shared" si="88"/>
        <v>4250.909091</v>
      </c>
    </row>
    <row r="319" ht="12.75" customHeight="1">
      <c r="A319" s="7">
        <v>18.0</v>
      </c>
      <c r="B319" s="7">
        <v>6645.0</v>
      </c>
      <c r="C319" s="7">
        <v>6645.0</v>
      </c>
      <c r="D319" s="7">
        <v>6645.0</v>
      </c>
      <c r="E319" s="7">
        <v>6645.0</v>
      </c>
      <c r="F319" s="7">
        <v>4.0</v>
      </c>
      <c r="G319" s="7">
        <v>27.0</v>
      </c>
      <c r="H319" s="7">
        <v>180.0</v>
      </c>
      <c r="J319" s="9">
        <f t="shared" si="85"/>
        <v>26580</v>
      </c>
      <c r="K319" s="9">
        <f t="shared" si="90"/>
        <v>120100</v>
      </c>
      <c r="L319" s="9">
        <f t="shared" si="89"/>
        <v>54</v>
      </c>
      <c r="M319" s="9">
        <f t="shared" si="86"/>
        <v>1296</v>
      </c>
      <c r="N319" s="58">
        <f t="shared" si="87"/>
        <v>48</v>
      </c>
      <c r="O319" s="58">
        <f t="shared" si="88"/>
        <v>4448.148148</v>
      </c>
    </row>
    <row r="320" ht="12.75" customHeight="1">
      <c r="A320" s="7">
        <v>19.0</v>
      </c>
      <c r="B320" s="7">
        <v>8505.0</v>
      </c>
      <c r="C320" s="7">
        <v>8505.0</v>
      </c>
      <c r="D320" s="7">
        <v>8505.0</v>
      </c>
      <c r="E320" s="7">
        <v>8505.0</v>
      </c>
      <c r="F320" s="7">
        <v>4.0</v>
      </c>
      <c r="G320" s="7">
        <v>32.0</v>
      </c>
      <c r="H320" s="7">
        <v>190.0</v>
      </c>
      <c r="J320" s="9">
        <f t="shared" si="85"/>
        <v>34020</v>
      </c>
      <c r="K320" s="9">
        <f t="shared" si="90"/>
        <v>154120</v>
      </c>
      <c r="L320" s="9">
        <f t="shared" si="89"/>
        <v>58</v>
      </c>
      <c r="M320" s="9">
        <f t="shared" si="86"/>
        <v>1392</v>
      </c>
      <c r="N320" s="58">
        <f t="shared" si="87"/>
        <v>43.5</v>
      </c>
      <c r="O320" s="58">
        <f t="shared" si="88"/>
        <v>4816.25</v>
      </c>
    </row>
    <row r="321" ht="12.75" customHeight="1">
      <c r="A321" s="7">
        <v>20.0</v>
      </c>
      <c r="B321" s="7">
        <v>10890.0</v>
      </c>
      <c r="C321" s="7">
        <v>10890.0</v>
      </c>
      <c r="D321" s="7">
        <v>10890.0</v>
      </c>
      <c r="E321" s="7">
        <v>10890.0</v>
      </c>
      <c r="F321" s="7">
        <v>4.0</v>
      </c>
      <c r="G321" s="7">
        <v>38.0</v>
      </c>
      <c r="H321" s="7">
        <v>200.0</v>
      </c>
      <c r="J321" s="9">
        <f t="shared" si="85"/>
        <v>43560</v>
      </c>
      <c r="K321" s="9">
        <f t="shared" si="90"/>
        <v>197680</v>
      </c>
      <c r="L321" s="9">
        <f t="shared" si="89"/>
        <v>62</v>
      </c>
      <c r="M321" s="9">
        <f t="shared" si="86"/>
        <v>1488</v>
      </c>
      <c r="N321" s="58">
        <f t="shared" si="87"/>
        <v>39.15789474</v>
      </c>
      <c r="O321" s="58">
        <f t="shared" si="88"/>
        <v>5202.105263</v>
      </c>
    </row>
    <row r="322" ht="12.75" customHeight="1"/>
    <row r="323" ht="12.75" customHeight="1">
      <c r="A323" s="53" t="s">
        <v>209</v>
      </c>
      <c r="B323" s="17"/>
      <c r="C323" s="17"/>
      <c r="D323" s="17"/>
      <c r="E323" s="17"/>
      <c r="F323" s="17"/>
      <c r="G323" s="17"/>
      <c r="H323" s="18"/>
      <c r="J323" s="54" t="s">
        <v>163</v>
      </c>
      <c r="K323" s="54" t="s">
        <v>164</v>
      </c>
      <c r="L323" s="54" t="s">
        <v>165</v>
      </c>
      <c r="M323" s="54" t="s">
        <v>166</v>
      </c>
      <c r="N323" s="54" t="s">
        <v>167</v>
      </c>
      <c r="O323" s="54" t="s">
        <v>168</v>
      </c>
    </row>
    <row r="324" ht="12.75" customHeight="1">
      <c r="A324" s="59" t="s">
        <v>169</v>
      </c>
      <c r="B324" s="59"/>
      <c r="C324" s="59"/>
      <c r="D324" s="59"/>
      <c r="E324" s="59"/>
      <c r="F324" s="59"/>
      <c r="G324" s="59" t="s">
        <v>170</v>
      </c>
      <c r="H324" s="59" t="s">
        <v>192</v>
      </c>
      <c r="J324" s="56"/>
      <c r="K324" s="56"/>
      <c r="L324" s="56"/>
      <c r="M324" s="56"/>
      <c r="N324" s="56"/>
      <c r="O324" s="56"/>
    </row>
    <row r="325" ht="12.75" customHeight="1">
      <c r="A325" s="7">
        <v>1.0</v>
      </c>
      <c r="B325" s="7">
        <v>460.0</v>
      </c>
      <c r="C325" s="7">
        <v>510.0</v>
      </c>
      <c r="D325" s="7">
        <v>600.0</v>
      </c>
      <c r="E325" s="7">
        <v>320.0</v>
      </c>
      <c r="F325" s="7">
        <v>3.0</v>
      </c>
      <c r="G325" s="7">
        <v>4.0</v>
      </c>
      <c r="H325" s="60">
        <v>1.0</v>
      </c>
      <c r="J325" s="9">
        <f t="shared" ref="J325:J344" si="91">SUM(B325:E325)</f>
        <v>1890</v>
      </c>
      <c r="K325" s="9">
        <f>J325</f>
        <v>1890</v>
      </c>
      <c r="L325" s="9">
        <f>F325</f>
        <v>3</v>
      </c>
      <c r="M325" s="9">
        <f t="shared" ref="M325:M344" si="92">(L325*24)</f>
        <v>72</v>
      </c>
      <c r="N325" s="58">
        <f t="shared" ref="N325:N344" si="93">(M325/G325)</f>
        <v>18</v>
      </c>
      <c r="O325" s="58">
        <f t="shared" ref="O325:O344" si="94">(K325/G325)</f>
        <v>472.5</v>
      </c>
    </row>
    <row r="326" ht="12.75" customHeight="1">
      <c r="A326" s="7">
        <v>2.0</v>
      </c>
      <c r="B326" s="7">
        <v>590.0</v>
      </c>
      <c r="C326" s="7">
        <v>655.0</v>
      </c>
      <c r="D326" s="7">
        <v>770.0</v>
      </c>
      <c r="E326" s="7">
        <v>410.0</v>
      </c>
      <c r="F326" s="7">
        <v>2.0</v>
      </c>
      <c r="G326" s="7">
        <v>4.0</v>
      </c>
      <c r="H326" s="60">
        <v>0.9</v>
      </c>
      <c r="J326" s="9">
        <f t="shared" si="91"/>
        <v>2425</v>
      </c>
      <c r="K326" s="9">
        <f>(J325+J326)</f>
        <v>4315</v>
      </c>
      <c r="L326" s="9">
        <f t="shared" ref="L326:L344" si="95">(L325+F326)</f>
        <v>5</v>
      </c>
      <c r="M326" s="9">
        <f t="shared" si="92"/>
        <v>120</v>
      </c>
      <c r="N326" s="58">
        <f t="shared" si="93"/>
        <v>30</v>
      </c>
      <c r="O326" s="58">
        <f t="shared" si="94"/>
        <v>1078.75</v>
      </c>
    </row>
    <row r="327" ht="12.75" customHeight="1">
      <c r="A327" s="7">
        <v>3.0</v>
      </c>
      <c r="B327" s="7">
        <v>755.0</v>
      </c>
      <c r="C327" s="7">
        <v>835.0</v>
      </c>
      <c r="D327" s="7">
        <v>985.0</v>
      </c>
      <c r="E327" s="7">
        <v>525.0</v>
      </c>
      <c r="F327" s="7">
        <v>2.0</v>
      </c>
      <c r="G327" s="7">
        <v>5.0</v>
      </c>
      <c r="H327" s="60">
        <v>0.81</v>
      </c>
      <c r="J327" s="9">
        <f t="shared" si="91"/>
        <v>3100</v>
      </c>
      <c r="K327" s="9">
        <f t="shared" ref="K327:K344" si="96">(K326+J327)</f>
        <v>7415</v>
      </c>
      <c r="L327" s="9">
        <f t="shared" si="95"/>
        <v>7</v>
      </c>
      <c r="M327" s="9">
        <f t="shared" si="92"/>
        <v>168</v>
      </c>
      <c r="N327" s="58">
        <f t="shared" si="93"/>
        <v>33.6</v>
      </c>
      <c r="O327" s="58">
        <f t="shared" si="94"/>
        <v>1483</v>
      </c>
    </row>
    <row r="328" ht="12.75" customHeight="1">
      <c r="A328" s="7">
        <v>4.0</v>
      </c>
      <c r="B328" s="7">
        <v>965.0</v>
      </c>
      <c r="C328" s="7">
        <v>1070.0</v>
      </c>
      <c r="D328" s="7">
        <v>1260.0</v>
      </c>
      <c r="E328" s="7">
        <v>670.0</v>
      </c>
      <c r="F328" s="7">
        <v>2.0</v>
      </c>
      <c r="G328" s="7">
        <v>6.0</v>
      </c>
      <c r="H328" s="60">
        <v>0.73</v>
      </c>
      <c r="J328" s="9">
        <f t="shared" si="91"/>
        <v>3965</v>
      </c>
      <c r="K328" s="9">
        <f t="shared" si="96"/>
        <v>11380</v>
      </c>
      <c r="L328" s="9">
        <f t="shared" si="95"/>
        <v>9</v>
      </c>
      <c r="M328" s="9">
        <f t="shared" si="92"/>
        <v>216</v>
      </c>
      <c r="N328" s="58">
        <f t="shared" si="93"/>
        <v>36</v>
      </c>
      <c r="O328" s="58">
        <f t="shared" si="94"/>
        <v>1896.666667</v>
      </c>
    </row>
    <row r="329" ht="12.75" customHeight="1">
      <c r="A329" s="7">
        <v>5.0</v>
      </c>
      <c r="B329" s="7">
        <v>1235.0</v>
      </c>
      <c r="C329" s="7">
        <v>1370.0</v>
      </c>
      <c r="D329" s="7">
        <v>1610.0</v>
      </c>
      <c r="E329" s="7">
        <v>860.0</v>
      </c>
      <c r="F329" s="7">
        <v>2.0</v>
      </c>
      <c r="G329" s="7">
        <v>7.0</v>
      </c>
      <c r="H329" s="60">
        <v>0.66</v>
      </c>
      <c r="J329" s="9">
        <f t="shared" si="91"/>
        <v>5075</v>
      </c>
      <c r="K329" s="9">
        <f t="shared" si="96"/>
        <v>16455</v>
      </c>
      <c r="L329" s="9">
        <f t="shared" si="95"/>
        <v>11</v>
      </c>
      <c r="M329" s="9">
        <f t="shared" si="92"/>
        <v>264</v>
      </c>
      <c r="N329" s="58">
        <f t="shared" si="93"/>
        <v>37.71428571</v>
      </c>
      <c r="O329" s="58">
        <f t="shared" si="94"/>
        <v>2350.714286</v>
      </c>
    </row>
    <row r="330" ht="12.75" customHeight="1">
      <c r="A330" s="7">
        <v>6.0</v>
      </c>
      <c r="B330" s="7">
        <v>1580.0</v>
      </c>
      <c r="C330" s="7">
        <v>1750.0</v>
      </c>
      <c r="D330" s="7">
        <v>2060.0</v>
      </c>
      <c r="E330" s="7">
        <v>1100.0</v>
      </c>
      <c r="F330" s="7">
        <v>2.0</v>
      </c>
      <c r="G330" s="7">
        <v>9.0</v>
      </c>
      <c r="H330" s="60">
        <v>0.59</v>
      </c>
      <c r="J330" s="9">
        <f t="shared" si="91"/>
        <v>6490</v>
      </c>
      <c r="K330" s="9">
        <f t="shared" si="96"/>
        <v>22945</v>
      </c>
      <c r="L330" s="9">
        <f t="shared" si="95"/>
        <v>13</v>
      </c>
      <c r="M330" s="9">
        <f t="shared" si="92"/>
        <v>312</v>
      </c>
      <c r="N330" s="58">
        <f t="shared" si="93"/>
        <v>34.66666667</v>
      </c>
      <c r="O330" s="58">
        <f t="shared" si="94"/>
        <v>2549.444444</v>
      </c>
    </row>
    <row r="331" ht="12.75" customHeight="1">
      <c r="A331" s="7">
        <v>7.0</v>
      </c>
      <c r="B331" s="7">
        <v>2025.0</v>
      </c>
      <c r="C331" s="7">
        <v>2245.0</v>
      </c>
      <c r="D331" s="7">
        <v>2640.0</v>
      </c>
      <c r="E331" s="7">
        <v>1405.0</v>
      </c>
      <c r="F331" s="7">
        <v>2.0</v>
      </c>
      <c r="G331" s="7">
        <v>11.0</v>
      </c>
      <c r="H331" s="60">
        <v>0.53</v>
      </c>
      <c r="J331" s="9">
        <f t="shared" si="91"/>
        <v>8315</v>
      </c>
      <c r="K331" s="9">
        <f t="shared" si="96"/>
        <v>31260</v>
      </c>
      <c r="L331" s="9">
        <f t="shared" si="95"/>
        <v>15</v>
      </c>
      <c r="M331" s="9">
        <f t="shared" si="92"/>
        <v>360</v>
      </c>
      <c r="N331" s="58">
        <f t="shared" si="93"/>
        <v>32.72727273</v>
      </c>
      <c r="O331" s="58">
        <f t="shared" si="94"/>
        <v>2841.818182</v>
      </c>
    </row>
    <row r="332" ht="12.75" customHeight="1">
      <c r="A332" s="7">
        <v>8.0</v>
      </c>
      <c r="B332" s="7">
        <v>2590.0</v>
      </c>
      <c r="C332" s="7">
        <v>2870.0</v>
      </c>
      <c r="D332" s="7">
        <v>3380.0</v>
      </c>
      <c r="E332" s="7">
        <v>1800.0</v>
      </c>
      <c r="F332" s="7">
        <v>2.0</v>
      </c>
      <c r="G332" s="7">
        <v>13.0</v>
      </c>
      <c r="H332" s="60">
        <v>0.48</v>
      </c>
      <c r="J332" s="9">
        <f t="shared" si="91"/>
        <v>10640</v>
      </c>
      <c r="K332" s="9">
        <f t="shared" si="96"/>
        <v>41900</v>
      </c>
      <c r="L332" s="9">
        <f t="shared" si="95"/>
        <v>17</v>
      </c>
      <c r="M332" s="9">
        <f t="shared" si="92"/>
        <v>408</v>
      </c>
      <c r="N332" s="58">
        <f t="shared" si="93"/>
        <v>31.38461538</v>
      </c>
      <c r="O332" s="58">
        <f t="shared" si="94"/>
        <v>3223.076923</v>
      </c>
    </row>
    <row r="333" ht="12.75" customHeight="1">
      <c r="A333" s="7">
        <v>9.0</v>
      </c>
      <c r="B333" s="7">
        <v>3315.0</v>
      </c>
      <c r="C333" s="7">
        <v>3675.0</v>
      </c>
      <c r="D333" s="7">
        <v>4325.0</v>
      </c>
      <c r="E333" s="7">
        <v>2305.0</v>
      </c>
      <c r="F333" s="7">
        <v>2.0</v>
      </c>
      <c r="G333" s="7">
        <v>15.0</v>
      </c>
      <c r="H333" s="60">
        <v>0.43</v>
      </c>
      <c r="J333" s="9">
        <f t="shared" si="91"/>
        <v>13620</v>
      </c>
      <c r="K333" s="9">
        <f t="shared" si="96"/>
        <v>55520</v>
      </c>
      <c r="L333" s="9">
        <f t="shared" si="95"/>
        <v>19</v>
      </c>
      <c r="M333" s="9">
        <f t="shared" si="92"/>
        <v>456</v>
      </c>
      <c r="N333" s="58">
        <f t="shared" si="93"/>
        <v>30.4</v>
      </c>
      <c r="O333" s="58">
        <f t="shared" si="94"/>
        <v>3701.333333</v>
      </c>
    </row>
    <row r="334" ht="12.75" customHeight="1">
      <c r="A334" s="7">
        <v>10.0</v>
      </c>
      <c r="B334" s="7">
        <v>4245.0</v>
      </c>
      <c r="C334" s="7">
        <v>4705.0</v>
      </c>
      <c r="D334" s="7">
        <v>5535.0</v>
      </c>
      <c r="E334" s="7">
        <v>2950.0</v>
      </c>
      <c r="F334" s="7">
        <v>2.0</v>
      </c>
      <c r="G334" s="7">
        <v>19.0</v>
      </c>
      <c r="H334" s="60">
        <v>0.39</v>
      </c>
      <c r="J334" s="9">
        <f t="shared" si="91"/>
        <v>17435</v>
      </c>
      <c r="K334" s="9">
        <f t="shared" si="96"/>
        <v>72955</v>
      </c>
      <c r="L334" s="9">
        <f t="shared" si="95"/>
        <v>21</v>
      </c>
      <c r="M334" s="9">
        <f t="shared" si="92"/>
        <v>504</v>
      </c>
      <c r="N334" s="58">
        <f t="shared" si="93"/>
        <v>26.52631579</v>
      </c>
      <c r="O334" s="58">
        <f t="shared" si="94"/>
        <v>3839.736842</v>
      </c>
    </row>
    <row r="335" ht="12.75" customHeight="1">
      <c r="A335" s="7">
        <v>11.0</v>
      </c>
      <c r="B335" s="7">
        <v>5430.0</v>
      </c>
      <c r="C335" s="7">
        <v>6020.0</v>
      </c>
      <c r="D335" s="7">
        <v>7085.0</v>
      </c>
      <c r="E335" s="7">
        <v>3780.0</v>
      </c>
      <c r="F335" s="7">
        <v>3.0</v>
      </c>
      <c r="G335" s="7">
        <v>22.0</v>
      </c>
      <c r="H335" s="60">
        <v>0.35</v>
      </c>
      <c r="J335" s="9">
        <f t="shared" si="91"/>
        <v>22315</v>
      </c>
      <c r="K335" s="9">
        <f t="shared" si="96"/>
        <v>95270</v>
      </c>
      <c r="L335" s="9">
        <f t="shared" si="95"/>
        <v>24</v>
      </c>
      <c r="M335" s="9">
        <f t="shared" si="92"/>
        <v>576</v>
      </c>
      <c r="N335" s="58">
        <f t="shared" si="93"/>
        <v>26.18181818</v>
      </c>
      <c r="O335" s="58">
        <f t="shared" si="94"/>
        <v>4330.454545</v>
      </c>
    </row>
    <row r="336" ht="12.75" customHeight="1">
      <c r="A336" s="7">
        <v>12.0</v>
      </c>
      <c r="B336" s="7">
        <v>6950.0</v>
      </c>
      <c r="C336" s="7">
        <v>7705.0</v>
      </c>
      <c r="D336" s="7">
        <v>9065.0</v>
      </c>
      <c r="E336" s="7">
        <v>4835.0</v>
      </c>
      <c r="F336" s="7">
        <v>3.0</v>
      </c>
      <c r="G336" s="7">
        <v>27.0</v>
      </c>
      <c r="H336" s="60">
        <v>0.31</v>
      </c>
      <c r="J336" s="9">
        <f t="shared" si="91"/>
        <v>28555</v>
      </c>
      <c r="K336" s="9">
        <f t="shared" si="96"/>
        <v>123825</v>
      </c>
      <c r="L336" s="9">
        <f t="shared" si="95"/>
        <v>27</v>
      </c>
      <c r="M336" s="9">
        <f t="shared" si="92"/>
        <v>648</v>
      </c>
      <c r="N336" s="58">
        <f t="shared" si="93"/>
        <v>24</v>
      </c>
      <c r="O336" s="58">
        <f t="shared" si="94"/>
        <v>4586.111111</v>
      </c>
    </row>
    <row r="337" ht="12.75" customHeight="1">
      <c r="A337" s="7">
        <v>13.0</v>
      </c>
      <c r="B337" s="7">
        <v>8900.0</v>
      </c>
      <c r="C337" s="7">
        <v>9865.0</v>
      </c>
      <c r="D337" s="7">
        <v>11605.0</v>
      </c>
      <c r="E337" s="7">
        <v>6190.0</v>
      </c>
      <c r="F337" s="7">
        <v>3.0</v>
      </c>
      <c r="G337" s="7">
        <v>32.0</v>
      </c>
      <c r="H337" s="60">
        <v>0.28</v>
      </c>
      <c r="J337" s="9">
        <f t="shared" si="91"/>
        <v>36560</v>
      </c>
      <c r="K337" s="9">
        <f t="shared" si="96"/>
        <v>160385</v>
      </c>
      <c r="L337" s="9">
        <f t="shared" si="95"/>
        <v>30</v>
      </c>
      <c r="M337" s="9">
        <f t="shared" si="92"/>
        <v>720</v>
      </c>
      <c r="N337" s="58">
        <f t="shared" si="93"/>
        <v>22.5</v>
      </c>
      <c r="O337" s="58">
        <f t="shared" si="94"/>
        <v>5012.03125</v>
      </c>
    </row>
    <row r="338" ht="12.75" customHeight="1">
      <c r="A338" s="7">
        <v>14.0</v>
      </c>
      <c r="B338" s="7">
        <v>11390.0</v>
      </c>
      <c r="C338" s="7">
        <v>12625.0</v>
      </c>
      <c r="D338" s="7">
        <v>14855.0</v>
      </c>
      <c r="E338" s="7">
        <v>7925.0</v>
      </c>
      <c r="F338" s="7">
        <v>3.0</v>
      </c>
      <c r="G338" s="7">
        <v>39.0</v>
      </c>
      <c r="H338" s="60">
        <v>0.25</v>
      </c>
      <c r="J338" s="9">
        <f t="shared" si="91"/>
        <v>46795</v>
      </c>
      <c r="K338" s="9">
        <f t="shared" si="96"/>
        <v>207180</v>
      </c>
      <c r="L338" s="9">
        <f t="shared" si="95"/>
        <v>33</v>
      </c>
      <c r="M338" s="9">
        <f t="shared" si="92"/>
        <v>792</v>
      </c>
      <c r="N338" s="58">
        <f t="shared" si="93"/>
        <v>20.30769231</v>
      </c>
      <c r="O338" s="58">
        <f t="shared" si="94"/>
        <v>5312.307692</v>
      </c>
    </row>
    <row r="339" ht="12.75" customHeight="1">
      <c r="A339" s="7">
        <v>15.0</v>
      </c>
      <c r="B339" s="7">
        <v>14580.0</v>
      </c>
      <c r="C339" s="7">
        <v>16165.0</v>
      </c>
      <c r="D339" s="7">
        <v>19015.0</v>
      </c>
      <c r="E339" s="7">
        <v>10140.0</v>
      </c>
      <c r="F339" s="7">
        <v>3.0</v>
      </c>
      <c r="G339" s="7">
        <v>46.0</v>
      </c>
      <c r="H339" s="60">
        <v>0.23</v>
      </c>
      <c r="J339" s="9">
        <f t="shared" si="91"/>
        <v>59900</v>
      </c>
      <c r="K339" s="9">
        <f t="shared" si="96"/>
        <v>267080</v>
      </c>
      <c r="L339" s="9">
        <f t="shared" si="95"/>
        <v>36</v>
      </c>
      <c r="M339" s="9">
        <f t="shared" si="92"/>
        <v>864</v>
      </c>
      <c r="N339" s="58">
        <f t="shared" si="93"/>
        <v>18.7826087</v>
      </c>
      <c r="O339" s="58">
        <f t="shared" si="94"/>
        <v>5806.086957</v>
      </c>
    </row>
    <row r="340" ht="12.75" customHeight="1">
      <c r="A340" s="7">
        <v>16.0</v>
      </c>
      <c r="B340" s="7">
        <v>18660.0</v>
      </c>
      <c r="C340" s="7">
        <v>20690.0</v>
      </c>
      <c r="D340" s="7">
        <v>24340.0</v>
      </c>
      <c r="E340" s="7">
        <v>12980.0</v>
      </c>
      <c r="F340" s="7">
        <v>3.0</v>
      </c>
      <c r="G340" s="7">
        <v>55.0</v>
      </c>
      <c r="H340" s="60">
        <v>0.21</v>
      </c>
      <c r="J340" s="9">
        <f t="shared" si="91"/>
        <v>76670</v>
      </c>
      <c r="K340" s="9">
        <f t="shared" si="96"/>
        <v>343750</v>
      </c>
      <c r="L340" s="9">
        <f t="shared" si="95"/>
        <v>39</v>
      </c>
      <c r="M340" s="9">
        <f t="shared" si="92"/>
        <v>936</v>
      </c>
      <c r="N340" s="58">
        <f t="shared" si="93"/>
        <v>17.01818182</v>
      </c>
      <c r="O340" s="58">
        <f t="shared" si="94"/>
        <v>6250</v>
      </c>
    </row>
    <row r="341" ht="12.75" customHeight="1">
      <c r="A341" s="7">
        <v>17.0</v>
      </c>
      <c r="B341" s="7">
        <v>23885.0</v>
      </c>
      <c r="C341" s="7">
        <v>26480.0</v>
      </c>
      <c r="D341" s="7">
        <v>31155.0</v>
      </c>
      <c r="E341" s="7">
        <v>16615.0</v>
      </c>
      <c r="F341" s="7">
        <v>3.0</v>
      </c>
      <c r="G341" s="7">
        <v>67.0</v>
      </c>
      <c r="H341" s="60">
        <v>0.19</v>
      </c>
      <c r="J341" s="9">
        <f t="shared" si="91"/>
        <v>98135</v>
      </c>
      <c r="K341" s="9">
        <f t="shared" si="96"/>
        <v>441885</v>
      </c>
      <c r="L341" s="9">
        <f t="shared" si="95"/>
        <v>42</v>
      </c>
      <c r="M341" s="9">
        <f t="shared" si="92"/>
        <v>1008</v>
      </c>
      <c r="N341" s="58">
        <f t="shared" si="93"/>
        <v>15.04477612</v>
      </c>
      <c r="O341" s="58">
        <f t="shared" si="94"/>
        <v>6595.298507</v>
      </c>
    </row>
    <row r="342" ht="12.75" customHeight="1">
      <c r="A342" s="7">
        <v>18.0</v>
      </c>
      <c r="B342" s="7">
        <v>30570.0</v>
      </c>
      <c r="C342" s="7">
        <v>33895.0</v>
      </c>
      <c r="D342" s="7">
        <v>39875.0</v>
      </c>
      <c r="E342" s="7">
        <v>21270.0</v>
      </c>
      <c r="F342" s="7">
        <v>3.0</v>
      </c>
      <c r="G342" s="7">
        <v>80.0</v>
      </c>
      <c r="H342" s="60">
        <v>0.17</v>
      </c>
      <c r="J342" s="9">
        <f t="shared" si="91"/>
        <v>125610</v>
      </c>
      <c r="K342" s="9">
        <f t="shared" si="96"/>
        <v>567495</v>
      </c>
      <c r="L342" s="9">
        <f t="shared" si="95"/>
        <v>45</v>
      </c>
      <c r="M342" s="9">
        <f t="shared" si="92"/>
        <v>1080</v>
      </c>
      <c r="N342" s="58">
        <f t="shared" si="93"/>
        <v>13.5</v>
      </c>
      <c r="O342" s="58">
        <f t="shared" si="94"/>
        <v>7093.6875</v>
      </c>
    </row>
    <row r="343" ht="12.75" customHeight="1">
      <c r="A343" s="7">
        <v>19.0</v>
      </c>
      <c r="B343" s="7">
        <v>39130.0</v>
      </c>
      <c r="C343" s="7">
        <v>43385.0</v>
      </c>
      <c r="D343" s="7">
        <v>51040.0</v>
      </c>
      <c r="E343" s="7">
        <v>27225.0</v>
      </c>
      <c r="F343" s="7">
        <v>3.0</v>
      </c>
      <c r="G343" s="7">
        <v>96.0</v>
      </c>
      <c r="H343" s="60">
        <v>0.15</v>
      </c>
      <c r="J343" s="9">
        <f t="shared" si="91"/>
        <v>160780</v>
      </c>
      <c r="K343" s="9">
        <f t="shared" si="96"/>
        <v>728275</v>
      </c>
      <c r="L343" s="9">
        <f t="shared" si="95"/>
        <v>48</v>
      </c>
      <c r="M343" s="9">
        <f t="shared" si="92"/>
        <v>1152</v>
      </c>
      <c r="N343" s="58">
        <f t="shared" si="93"/>
        <v>12</v>
      </c>
      <c r="O343" s="58">
        <f t="shared" si="94"/>
        <v>7586.197917</v>
      </c>
    </row>
    <row r="344" ht="12.75" customHeight="1">
      <c r="A344" s="7">
        <v>20.0</v>
      </c>
      <c r="B344" s="7">
        <v>50090.0</v>
      </c>
      <c r="C344" s="7">
        <v>55535.0</v>
      </c>
      <c r="D344" s="7">
        <v>65335.0</v>
      </c>
      <c r="E344" s="7">
        <v>34845.0</v>
      </c>
      <c r="F344" s="7">
        <v>3.0</v>
      </c>
      <c r="G344" s="7">
        <v>115.0</v>
      </c>
      <c r="H344" s="60">
        <v>0.14</v>
      </c>
      <c r="J344" s="9">
        <f t="shared" si="91"/>
        <v>205805</v>
      </c>
      <c r="K344" s="9">
        <f t="shared" si="96"/>
        <v>934080</v>
      </c>
      <c r="L344" s="9">
        <f t="shared" si="95"/>
        <v>51</v>
      </c>
      <c r="M344" s="9">
        <f t="shared" si="92"/>
        <v>1224</v>
      </c>
      <c r="N344" s="58">
        <f t="shared" si="93"/>
        <v>10.64347826</v>
      </c>
      <c r="O344" s="58">
        <f t="shared" si="94"/>
        <v>8122.434783</v>
      </c>
    </row>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5">
    <mergeCell ref="A139:H139"/>
    <mergeCell ref="J139:J140"/>
    <mergeCell ref="K139:K140"/>
    <mergeCell ref="L139:L140"/>
    <mergeCell ref="M139:M140"/>
    <mergeCell ref="N139:N140"/>
    <mergeCell ref="O139:O140"/>
    <mergeCell ref="A162:H162"/>
    <mergeCell ref="J162:J163"/>
    <mergeCell ref="K162:K163"/>
    <mergeCell ref="L162:L163"/>
    <mergeCell ref="M162:M163"/>
    <mergeCell ref="N162:N163"/>
    <mergeCell ref="O162:O163"/>
    <mergeCell ref="A185:H185"/>
    <mergeCell ref="J185:J186"/>
    <mergeCell ref="K185:K186"/>
    <mergeCell ref="L185:L186"/>
    <mergeCell ref="M185:M186"/>
    <mergeCell ref="N185:N186"/>
    <mergeCell ref="O185:O186"/>
    <mergeCell ref="A208:H208"/>
    <mergeCell ref="J208:J209"/>
    <mergeCell ref="K208:K209"/>
    <mergeCell ref="L208:L209"/>
    <mergeCell ref="M208:M209"/>
    <mergeCell ref="N208:N209"/>
    <mergeCell ref="O208:O209"/>
    <mergeCell ref="A231:H231"/>
    <mergeCell ref="J231:J232"/>
    <mergeCell ref="K231:K232"/>
    <mergeCell ref="L231:L232"/>
    <mergeCell ref="M231:M232"/>
    <mergeCell ref="N231:N232"/>
    <mergeCell ref="O231:O232"/>
    <mergeCell ref="A254:H254"/>
    <mergeCell ref="J254:J255"/>
    <mergeCell ref="K254:K255"/>
    <mergeCell ref="L254:L255"/>
    <mergeCell ref="M254:M255"/>
    <mergeCell ref="N254:N255"/>
    <mergeCell ref="O254:O255"/>
    <mergeCell ref="A277:H277"/>
    <mergeCell ref="J277:J278"/>
    <mergeCell ref="K277:K278"/>
    <mergeCell ref="L277:L278"/>
    <mergeCell ref="M277:M278"/>
    <mergeCell ref="N277:N278"/>
    <mergeCell ref="O277:O278"/>
    <mergeCell ref="A300:H300"/>
    <mergeCell ref="J300:J301"/>
    <mergeCell ref="K300:K301"/>
    <mergeCell ref="L300:L301"/>
    <mergeCell ref="M300:M301"/>
    <mergeCell ref="N300:N301"/>
    <mergeCell ref="O300:O301"/>
    <mergeCell ref="A1:H1"/>
    <mergeCell ref="J1:J2"/>
    <mergeCell ref="K1:K2"/>
    <mergeCell ref="L1:L2"/>
    <mergeCell ref="M1:M2"/>
    <mergeCell ref="N1:N2"/>
    <mergeCell ref="O1:O2"/>
    <mergeCell ref="A24:H24"/>
    <mergeCell ref="J24:J25"/>
    <mergeCell ref="K24:K25"/>
    <mergeCell ref="L24:L25"/>
    <mergeCell ref="M24:M25"/>
    <mergeCell ref="N24:N25"/>
    <mergeCell ref="O24:O25"/>
    <mergeCell ref="A47:H47"/>
    <mergeCell ref="J47:J48"/>
    <mergeCell ref="K47:K48"/>
    <mergeCell ref="L47:L48"/>
    <mergeCell ref="M47:M48"/>
    <mergeCell ref="N47:N48"/>
    <mergeCell ref="O47:O48"/>
    <mergeCell ref="A70:H70"/>
    <mergeCell ref="J70:J71"/>
    <mergeCell ref="K70:K71"/>
    <mergeCell ref="L70:L71"/>
    <mergeCell ref="M70:M71"/>
    <mergeCell ref="N70:N71"/>
    <mergeCell ref="O70:O71"/>
    <mergeCell ref="A93:H93"/>
    <mergeCell ref="J93:J94"/>
    <mergeCell ref="K93:K94"/>
    <mergeCell ref="L93:L94"/>
    <mergeCell ref="M93:M94"/>
    <mergeCell ref="N93:N94"/>
    <mergeCell ref="O93:O94"/>
    <mergeCell ref="A116:H116"/>
    <mergeCell ref="J116:J117"/>
    <mergeCell ref="K116:K117"/>
    <mergeCell ref="L116:L117"/>
    <mergeCell ref="M116:M117"/>
    <mergeCell ref="N116:N117"/>
    <mergeCell ref="O116:O117"/>
    <mergeCell ref="A323:H323"/>
    <mergeCell ref="J323:J324"/>
    <mergeCell ref="K323:K324"/>
    <mergeCell ref="L323:L324"/>
    <mergeCell ref="M323:M324"/>
    <mergeCell ref="N323:N324"/>
    <mergeCell ref="O323:O324"/>
  </mergeCell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5" width="11.0"/>
    <col customWidth="1" min="6" max="7" width="8.71"/>
    <col customWidth="1" min="8" max="8" width="12.14"/>
    <col customWidth="1" min="9" max="9" width="8.71"/>
    <col customWidth="1" min="10" max="10" width="10.29"/>
    <col customWidth="1" min="11" max="11" width="13.14"/>
    <col customWidth="1" min="12" max="12" width="15.14"/>
    <col customWidth="1" min="13" max="13" width="8.71"/>
    <col customWidth="1" min="14" max="17" width="12.14"/>
    <col customWidth="1" min="18" max="18" width="11.14"/>
    <col customWidth="1" min="19" max="19" width="11.71"/>
    <col customWidth="1" min="20" max="26" width="8.71"/>
  </cols>
  <sheetData>
    <row r="1" ht="12.75" customHeight="1">
      <c r="A1" s="53" t="s">
        <v>210</v>
      </c>
      <c r="B1" s="17"/>
      <c r="C1" s="17"/>
      <c r="D1" s="17"/>
      <c r="E1" s="17"/>
      <c r="F1" s="17"/>
      <c r="G1" s="17"/>
      <c r="H1" s="18"/>
      <c r="J1" s="6"/>
      <c r="K1" s="64" t="s">
        <v>211</v>
      </c>
      <c r="L1" s="54" t="s">
        <v>212</v>
      </c>
      <c r="N1" s="54" t="s">
        <v>163</v>
      </c>
      <c r="O1" s="54" t="s">
        <v>164</v>
      </c>
      <c r="P1" s="54" t="s">
        <v>165</v>
      </c>
      <c r="Q1" s="54" t="s">
        <v>166</v>
      </c>
      <c r="R1" s="54" t="s">
        <v>167</v>
      </c>
      <c r="S1" s="54" t="s">
        <v>168</v>
      </c>
    </row>
    <row r="2" ht="12.75" customHeight="1">
      <c r="A2" s="59" t="s">
        <v>169</v>
      </c>
      <c r="B2" s="59"/>
      <c r="C2" s="59"/>
      <c r="D2" s="59"/>
      <c r="E2" s="59"/>
      <c r="F2" s="59"/>
      <c r="G2" s="59" t="s">
        <v>170</v>
      </c>
      <c r="H2" s="59" t="s">
        <v>213</v>
      </c>
      <c r="J2" s="6" t="s">
        <v>214</v>
      </c>
      <c r="K2" s="56"/>
      <c r="L2" s="56"/>
      <c r="N2" s="56"/>
      <c r="O2" s="56"/>
      <c r="P2" s="56"/>
      <c r="Q2" s="56"/>
      <c r="R2" s="56"/>
      <c r="S2" s="56"/>
    </row>
    <row r="3" ht="12.75" customHeight="1">
      <c r="A3" s="7">
        <v>1.0</v>
      </c>
      <c r="B3" s="7">
        <v>40.0</v>
      </c>
      <c r="C3" s="7">
        <v>100.0</v>
      </c>
      <c r="D3" s="7">
        <v>50.0</v>
      </c>
      <c r="E3" s="7">
        <v>60.0</v>
      </c>
      <c r="F3" s="7">
        <v>2.0</v>
      </c>
      <c r="G3" s="7">
        <v>1.0</v>
      </c>
      <c r="H3" s="7">
        <v>5.0</v>
      </c>
      <c r="J3" s="9">
        <f t="shared" ref="J3:J27" si="1">SUM(B3:E3)</f>
        <v>250</v>
      </c>
      <c r="K3" s="9"/>
      <c r="L3" s="9"/>
      <c r="N3" s="9">
        <f t="shared" ref="N3:N27" si="2">SUM(B3:E3)</f>
        <v>250</v>
      </c>
      <c r="O3" s="9">
        <f>N3</f>
        <v>250</v>
      </c>
      <c r="P3" s="9">
        <f>F3</f>
        <v>2</v>
      </c>
      <c r="Q3" s="9">
        <f t="shared" ref="Q3:Q27" si="3">(P3*24)</f>
        <v>48</v>
      </c>
      <c r="R3" s="58">
        <f t="shared" ref="R3:R27" si="4">(Q3/G3)</f>
        <v>48</v>
      </c>
      <c r="S3" s="58">
        <f t="shared" ref="S3:S27" si="5">(O3/G3)</f>
        <v>250</v>
      </c>
    </row>
    <row r="4" ht="12.75" customHeight="1">
      <c r="A4" s="7">
        <v>2.0</v>
      </c>
      <c r="B4" s="7">
        <v>65.0</v>
      </c>
      <c r="C4" s="7">
        <v>165.0</v>
      </c>
      <c r="D4" s="7">
        <v>85.0</v>
      </c>
      <c r="E4" s="7">
        <v>100.0</v>
      </c>
      <c r="F4" s="7">
        <v>1.0</v>
      </c>
      <c r="G4" s="7">
        <v>1.0</v>
      </c>
      <c r="H4" s="7">
        <v>9.0</v>
      </c>
      <c r="J4" s="9">
        <f t="shared" si="1"/>
        <v>415</v>
      </c>
      <c r="K4" s="9">
        <f t="shared" ref="K4:K27" si="6">(H4-H3)</f>
        <v>4</v>
      </c>
      <c r="L4" s="58">
        <f t="shared" ref="L4:L27" si="7">(J4/K4)</f>
        <v>103.75</v>
      </c>
      <c r="N4" s="9">
        <f t="shared" si="2"/>
        <v>415</v>
      </c>
      <c r="O4" s="9">
        <f>(N3+N4)</f>
        <v>665</v>
      </c>
      <c r="P4" s="9">
        <f t="shared" ref="P4:P27" si="8">(P3+F4)</f>
        <v>3</v>
      </c>
      <c r="Q4" s="9">
        <f t="shared" si="3"/>
        <v>72</v>
      </c>
      <c r="R4" s="58">
        <f t="shared" si="4"/>
        <v>72</v>
      </c>
      <c r="S4" s="58">
        <f t="shared" si="5"/>
        <v>665</v>
      </c>
    </row>
    <row r="5" ht="12.75" customHeight="1">
      <c r="A5" s="7">
        <v>3.0</v>
      </c>
      <c r="B5" s="7">
        <v>110.0</v>
      </c>
      <c r="C5" s="7">
        <v>280.0</v>
      </c>
      <c r="D5" s="7">
        <v>140.0</v>
      </c>
      <c r="E5" s="7">
        <v>165.0</v>
      </c>
      <c r="F5" s="7">
        <v>1.0</v>
      </c>
      <c r="G5" s="7">
        <v>2.0</v>
      </c>
      <c r="H5" s="7">
        <v>15.0</v>
      </c>
      <c r="J5" s="9">
        <f t="shared" si="1"/>
        <v>695</v>
      </c>
      <c r="K5" s="9">
        <f t="shared" si="6"/>
        <v>6</v>
      </c>
      <c r="L5" s="58">
        <f t="shared" si="7"/>
        <v>115.8333333</v>
      </c>
      <c r="N5" s="9">
        <f t="shared" si="2"/>
        <v>695</v>
      </c>
      <c r="O5" s="9">
        <f t="shared" ref="O5:O27" si="9">(O4+N5)</f>
        <v>1360</v>
      </c>
      <c r="P5" s="9">
        <f t="shared" si="8"/>
        <v>4</v>
      </c>
      <c r="Q5" s="9">
        <f t="shared" si="3"/>
        <v>96</v>
      </c>
      <c r="R5" s="58">
        <f t="shared" si="4"/>
        <v>48</v>
      </c>
      <c r="S5" s="58">
        <f t="shared" si="5"/>
        <v>680</v>
      </c>
    </row>
    <row r="6" ht="12.75" customHeight="1">
      <c r="A6" s="7">
        <v>4.0</v>
      </c>
      <c r="B6" s="7">
        <v>185.0</v>
      </c>
      <c r="C6" s="7">
        <v>465.0</v>
      </c>
      <c r="D6" s="7">
        <v>235.0</v>
      </c>
      <c r="E6" s="7">
        <v>280.0</v>
      </c>
      <c r="F6" s="7">
        <v>1.0</v>
      </c>
      <c r="G6" s="7">
        <v>2.0</v>
      </c>
      <c r="H6" s="7">
        <v>22.0</v>
      </c>
      <c r="J6" s="9">
        <f t="shared" si="1"/>
        <v>1165</v>
      </c>
      <c r="K6" s="9">
        <f t="shared" si="6"/>
        <v>7</v>
      </c>
      <c r="L6" s="58">
        <f t="shared" si="7"/>
        <v>166.4285714</v>
      </c>
      <c r="N6" s="9">
        <f t="shared" si="2"/>
        <v>1165</v>
      </c>
      <c r="O6" s="9">
        <f t="shared" si="9"/>
        <v>2525</v>
      </c>
      <c r="P6" s="9">
        <f t="shared" si="8"/>
        <v>5</v>
      </c>
      <c r="Q6" s="9">
        <f t="shared" si="3"/>
        <v>120</v>
      </c>
      <c r="R6" s="58">
        <f t="shared" si="4"/>
        <v>60</v>
      </c>
      <c r="S6" s="58">
        <f t="shared" si="5"/>
        <v>1262.5</v>
      </c>
    </row>
    <row r="7" ht="12.75" customHeight="1">
      <c r="A7" s="7">
        <v>5.0</v>
      </c>
      <c r="B7" s="7">
        <v>310.0</v>
      </c>
      <c r="C7" s="7">
        <v>780.0</v>
      </c>
      <c r="D7" s="7">
        <v>390.0</v>
      </c>
      <c r="E7" s="7">
        <v>465.0</v>
      </c>
      <c r="F7" s="7">
        <v>1.0</v>
      </c>
      <c r="G7" s="7">
        <v>2.0</v>
      </c>
      <c r="H7" s="7">
        <v>33.0</v>
      </c>
      <c r="J7" s="9">
        <f t="shared" si="1"/>
        <v>1945</v>
      </c>
      <c r="K7" s="9">
        <f t="shared" si="6"/>
        <v>11</v>
      </c>
      <c r="L7" s="58">
        <f t="shared" si="7"/>
        <v>176.8181818</v>
      </c>
      <c r="N7" s="9">
        <f t="shared" si="2"/>
        <v>1945</v>
      </c>
      <c r="O7" s="9">
        <f t="shared" si="9"/>
        <v>4470</v>
      </c>
      <c r="P7" s="9">
        <f t="shared" si="8"/>
        <v>6</v>
      </c>
      <c r="Q7" s="9">
        <f t="shared" si="3"/>
        <v>144</v>
      </c>
      <c r="R7" s="58">
        <f t="shared" si="4"/>
        <v>72</v>
      </c>
      <c r="S7" s="58">
        <f t="shared" si="5"/>
        <v>2235</v>
      </c>
    </row>
    <row r="8" ht="12.75" customHeight="1">
      <c r="A8" s="7">
        <v>6.0</v>
      </c>
      <c r="B8" s="7">
        <v>520.0</v>
      </c>
      <c r="C8" s="7">
        <v>1300.0</v>
      </c>
      <c r="D8" s="7">
        <v>650.0</v>
      </c>
      <c r="E8" s="7">
        <v>780.0</v>
      </c>
      <c r="F8" s="7">
        <v>2.0</v>
      </c>
      <c r="G8" s="7">
        <v>3.0</v>
      </c>
      <c r="H8" s="7">
        <v>50.0</v>
      </c>
      <c r="J8" s="9">
        <f t="shared" si="1"/>
        <v>3250</v>
      </c>
      <c r="K8" s="9">
        <f t="shared" si="6"/>
        <v>17</v>
      </c>
      <c r="L8" s="58">
        <f t="shared" si="7"/>
        <v>191.1764706</v>
      </c>
      <c r="N8" s="9">
        <f t="shared" si="2"/>
        <v>3250</v>
      </c>
      <c r="O8" s="9">
        <f t="shared" si="9"/>
        <v>7720</v>
      </c>
      <c r="P8" s="9">
        <f t="shared" si="8"/>
        <v>8</v>
      </c>
      <c r="Q8" s="9">
        <f t="shared" si="3"/>
        <v>192</v>
      </c>
      <c r="R8" s="58">
        <f t="shared" si="4"/>
        <v>64</v>
      </c>
      <c r="S8" s="58">
        <f t="shared" si="5"/>
        <v>2573.333333</v>
      </c>
    </row>
    <row r="9" ht="12.75" customHeight="1">
      <c r="A9" s="7">
        <v>7.0</v>
      </c>
      <c r="B9" s="7">
        <v>870.0</v>
      </c>
      <c r="C9" s="7">
        <v>2170.0</v>
      </c>
      <c r="D9" s="7">
        <v>1085.0</v>
      </c>
      <c r="E9" s="7">
        <v>1300.0</v>
      </c>
      <c r="F9" s="7">
        <v>2.0</v>
      </c>
      <c r="G9" s="7">
        <v>4.0</v>
      </c>
      <c r="H9" s="7">
        <v>70.0</v>
      </c>
      <c r="J9" s="9">
        <f t="shared" si="1"/>
        <v>5425</v>
      </c>
      <c r="K9" s="9">
        <f t="shared" si="6"/>
        <v>20</v>
      </c>
      <c r="L9" s="58">
        <f t="shared" si="7"/>
        <v>271.25</v>
      </c>
      <c r="N9" s="9">
        <f t="shared" si="2"/>
        <v>5425</v>
      </c>
      <c r="O9" s="9">
        <f t="shared" si="9"/>
        <v>13145</v>
      </c>
      <c r="P9" s="9">
        <f t="shared" si="8"/>
        <v>10</v>
      </c>
      <c r="Q9" s="9">
        <f t="shared" si="3"/>
        <v>240</v>
      </c>
      <c r="R9" s="58">
        <f t="shared" si="4"/>
        <v>60</v>
      </c>
      <c r="S9" s="58">
        <f t="shared" si="5"/>
        <v>3286.25</v>
      </c>
    </row>
    <row r="10" ht="12.75" customHeight="1">
      <c r="A10" s="7">
        <v>8.0</v>
      </c>
      <c r="B10" s="7">
        <v>1450.0</v>
      </c>
      <c r="C10" s="7">
        <v>3625.0</v>
      </c>
      <c r="D10" s="7">
        <v>1810.0</v>
      </c>
      <c r="E10" s="7">
        <v>2175.0</v>
      </c>
      <c r="F10" s="7">
        <v>2.0</v>
      </c>
      <c r="G10" s="7">
        <v>4.0</v>
      </c>
      <c r="H10" s="7">
        <v>100.0</v>
      </c>
      <c r="J10" s="9">
        <f t="shared" si="1"/>
        <v>9060</v>
      </c>
      <c r="K10" s="9">
        <f t="shared" si="6"/>
        <v>30</v>
      </c>
      <c r="L10" s="58">
        <f t="shared" si="7"/>
        <v>302</v>
      </c>
      <c r="N10" s="9">
        <f t="shared" si="2"/>
        <v>9060</v>
      </c>
      <c r="O10" s="9">
        <f t="shared" si="9"/>
        <v>22205</v>
      </c>
      <c r="P10" s="9">
        <f t="shared" si="8"/>
        <v>12</v>
      </c>
      <c r="Q10" s="9">
        <f t="shared" si="3"/>
        <v>288</v>
      </c>
      <c r="R10" s="58">
        <f t="shared" si="4"/>
        <v>72</v>
      </c>
      <c r="S10" s="58">
        <f t="shared" si="5"/>
        <v>5551.25</v>
      </c>
    </row>
    <row r="11" ht="12.75" customHeight="1">
      <c r="A11" s="7">
        <v>9.0</v>
      </c>
      <c r="B11" s="7">
        <v>2420.0</v>
      </c>
      <c r="C11" s="7">
        <v>6050.0</v>
      </c>
      <c r="D11" s="7">
        <v>3025.0</v>
      </c>
      <c r="E11" s="7">
        <v>3630.0</v>
      </c>
      <c r="F11" s="7">
        <v>2.0</v>
      </c>
      <c r="G11" s="7">
        <v>5.0</v>
      </c>
      <c r="H11" s="7">
        <v>145.0</v>
      </c>
      <c r="J11" s="9">
        <f t="shared" si="1"/>
        <v>15125</v>
      </c>
      <c r="K11" s="9">
        <f t="shared" si="6"/>
        <v>45</v>
      </c>
      <c r="L11" s="58">
        <f t="shared" si="7"/>
        <v>336.1111111</v>
      </c>
      <c r="N11" s="9">
        <f t="shared" si="2"/>
        <v>15125</v>
      </c>
      <c r="O11" s="9">
        <f t="shared" si="9"/>
        <v>37330</v>
      </c>
      <c r="P11" s="9">
        <f t="shared" si="8"/>
        <v>14</v>
      </c>
      <c r="Q11" s="9">
        <f t="shared" si="3"/>
        <v>336</v>
      </c>
      <c r="R11" s="58">
        <f t="shared" si="4"/>
        <v>67.2</v>
      </c>
      <c r="S11" s="58">
        <f t="shared" si="5"/>
        <v>7466</v>
      </c>
    </row>
    <row r="12" ht="12.75" customHeight="1">
      <c r="A12" s="7">
        <v>10.0</v>
      </c>
      <c r="B12" s="7">
        <v>4040.0</v>
      </c>
      <c r="C12" s="7">
        <v>10105.0</v>
      </c>
      <c r="D12" s="7">
        <v>5050.0</v>
      </c>
      <c r="E12" s="7">
        <v>6060.0</v>
      </c>
      <c r="F12" s="7">
        <v>2.0</v>
      </c>
      <c r="G12" s="7">
        <v>6.0</v>
      </c>
      <c r="H12" s="7">
        <v>200.0</v>
      </c>
      <c r="J12" s="9">
        <f t="shared" si="1"/>
        <v>25255</v>
      </c>
      <c r="K12" s="9">
        <f t="shared" si="6"/>
        <v>55</v>
      </c>
      <c r="L12" s="58">
        <f t="shared" si="7"/>
        <v>459.1818182</v>
      </c>
      <c r="N12" s="9">
        <f t="shared" si="2"/>
        <v>25255</v>
      </c>
      <c r="O12" s="9">
        <f t="shared" si="9"/>
        <v>62585</v>
      </c>
      <c r="P12" s="9">
        <f t="shared" si="8"/>
        <v>16</v>
      </c>
      <c r="Q12" s="9">
        <f t="shared" si="3"/>
        <v>384</v>
      </c>
      <c r="R12" s="58">
        <f t="shared" si="4"/>
        <v>64</v>
      </c>
      <c r="S12" s="58">
        <f t="shared" si="5"/>
        <v>10430.83333</v>
      </c>
    </row>
    <row r="13" ht="12.75" customHeight="1">
      <c r="A13" s="7">
        <v>11.0</v>
      </c>
      <c r="B13" s="7">
        <v>6750.0</v>
      </c>
      <c r="C13" s="7">
        <v>16870.0</v>
      </c>
      <c r="D13" s="7">
        <v>8435.0</v>
      </c>
      <c r="E13" s="7">
        <v>10125.0</v>
      </c>
      <c r="F13" s="7">
        <v>2.0</v>
      </c>
      <c r="G13" s="7">
        <v>7.0</v>
      </c>
      <c r="H13" s="7">
        <v>280.0</v>
      </c>
      <c r="J13" s="9">
        <f t="shared" si="1"/>
        <v>42180</v>
      </c>
      <c r="K13" s="9">
        <f t="shared" si="6"/>
        <v>80</v>
      </c>
      <c r="L13" s="58">
        <f t="shared" si="7"/>
        <v>527.25</v>
      </c>
      <c r="N13" s="9">
        <f t="shared" si="2"/>
        <v>42180</v>
      </c>
      <c r="O13" s="9">
        <f t="shared" si="9"/>
        <v>104765</v>
      </c>
      <c r="P13" s="9">
        <f t="shared" si="8"/>
        <v>18</v>
      </c>
      <c r="Q13" s="9">
        <f t="shared" si="3"/>
        <v>432</v>
      </c>
      <c r="R13" s="58">
        <f t="shared" si="4"/>
        <v>61.71428571</v>
      </c>
      <c r="S13" s="58">
        <f t="shared" si="5"/>
        <v>14966.42857</v>
      </c>
    </row>
    <row r="14" ht="12.75" customHeight="1">
      <c r="A14" s="7">
        <v>12.0</v>
      </c>
      <c r="B14" s="7">
        <v>11270.0</v>
      </c>
      <c r="C14" s="7">
        <v>28175.0</v>
      </c>
      <c r="D14" s="7">
        <v>14090.0</v>
      </c>
      <c r="E14" s="7">
        <v>16905.0</v>
      </c>
      <c r="F14" s="7">
        <v>2.0</v>
      </c>
      <c r="G14" s="7">
        <v>9.0</v>
      </c>
      <c r="H14" s="7">
        <v>375.0</v>
      </c>
      <c r="J14" s="9">
        <f t="shared" si="1"/>
        <v>70440</v>
      </c>
      <c r="K14" s="9">
        <f t="shared" si="6"/>
        <v>95</v>
      </c>
      <c r="L14" s="58">
        <f t="shared" si="7"/>
        <v>741.4736842</v>
      </c>
      <c r="N14" s="9">
        <f t="shared" si="2"/>
        <v>70440</v>
      </c>
      <c r="O14" s="9">
        <f t="shared" si="9"/>
        <v>175205</v>
      </c>
      <c r="P14" s="9">
        <f t="shared" si="8"/>
        <v>20</v>
      </c>
      <c r="Q14" s="9">
        <f t="shared" si="3"/>
        <v>480</v>
      </c>
      <c r="R14" s="58">
        <f t="shared" si="4"/>
        <v>53.33333333</v>
      </c>
      <c r="S14" s="58">
        <f t="shared" si="5"/>
        <v>19467.22222</v>
      </c>
    </row>
    <row r="15" ht="12.75" customHeight="1">
      <c r="A15" s="7">
        <v>13.0</v>
      </c>
      <c r="B15" s="7">
        <v>18820.0</v>
      </c>
      <c r="C15" s="7">
        <v>47055.0</v>
      </c>
      <c r="D15" s="7">
        <v>23525.0</v>
      </c>
      <c r="E15" s="7">
        <v>28230.0</v>
      </c>
      <c r="F15" s="7">
        <v>2.0</v>
      </c>
      <c r="G15" s="7">
        <v>11.0</v>
      </c>
      <c r="H15" s="7">
        <v>495.0</v>
      </c>
      <c r="J15" s="9">
        <f t="shared" si="1"/>
        <v>117630</v>
      </c>
      <c r="K15" s="9">
        <f t="shared" si="6"/>
        <v>120</v>
      </c>
      <c r="L15" s="58">
        <f t="shared" si="7"/>
        <v>980.25</v>
      </c>
      <c r="N15" s="9">
        <f t="shared" si="2"/>
        <v>117630</v>
      </c>
      <c r="O15" s="9">
        <f t="shared" si="9"/>
        <v>292835</v>
      </c>
      <c r="P15" s="9">
        <f t="shared" si="8"/>
        <v>22</v>
      </c>
      <c r="Q15" s="9">
        <f t="shared" si="3"/>
        <v>528</v>
      </c>
      <c r="R15" s="58">
        <f t="shared" si="4"/>
        <v>48</v>
      </c>
      <c r="S15" s="58">
        <f t="shared" si="5"/>
        <v>26621.36364</v>
      </c>
    </row>
    <row r="16" ht="12.75" customHeight="1">
      <c r="A16" s="7">
        <v>14.0</v>
      </c>
      <c r="B16" s="7">
        <v>31430.0</v>
      </c>
      <c r="C16" s="7">
        <v>78580.0</v>
      </c>
      <c r="D16" s="7">
        <v>39290.0</v>
      </c>
      <c r="E16" s="7">
        <v>47150.0</v>
      </c>
      <c r="F16" s="7">
        <v>2.0</v>
      </c>
      <c r="G16" s="7">
        <v>13.0</v>
      </c>
      <c r="H16" s="7">
        <v>635.0</v>
      </c>
      <c r="J16" s="9">
        <f t="shared" si="1"/>
        <v>196450</v>
      </c>
      <c r="K16" s="9">
        <f t="shared" si="6"/>
        <v>140</v>
      </c>
      <c r="L16" s="58">
        <f t="shared" si="7"/>
        <v>1403.214286</v>
      </c>
      <c r="N16" s="9">
        <f t="shared" si="2"/>
        <v>196450</v>
      </c>
      <c r="O16" s="9">
        <f t="shared" si="9"/>
        <v>489285</v>
      </c>
      <c r="P16" s="9">
        <f t="shared" si="8"/>
        <v>24</v>
      </c>
      <c r="Q16" s="9">
        <f t="shared" si="3"/>
        <v>576</v>
      </c>
      <c r="R16" s="58">
        <f t="shared" si="4"/>
        <v>44.30769231</v>
      </c>
      <c r="S16" s="58">
        <f t="shared" si="5"/>
        <v>37637.30769</v>
      </c>
    </row>
    <row r="17" ht="12.75" customHeight="1">
      <c r="A17" s="7">
        <v>15.0</v>
      </c>
      <c r="B17" s="7">
        <v>52490.0</v>
      </c>
      <c r="C17" s="7">
        <v>131230.0</v>
      </c>
      <c r="D17" s="7">
        <v>65615.0</v>
      </c>
      <c r="E17" s="7">
        <v>78740.0</v>
      </c>
      <c r="F17" s="7">
        <v>2.0</v>
      </c>
      <c r="G17" s="7">
        <v>15.0</v>
      </c>
      <c r="H17" s="7">
        <v>800.0</v>
      </c>
      <c r="J17" s="9">
        <f t="shared" si="1"/>
        <v>328075</v>
      </c>
      <c r="K17" s="9">
        <f t="shared" si="6"/>
        <v>165</v>
      </c>
      <c r="L17" s="58">
        <f t="shared" si="7"/>
        <v>1988.333333</v>
      </c>
      <c r="N17" s="9">
        <f t="shared" si="2"/>
        <v>328075</v>
      </c>
      <c r="O17" s="9">
        <f t="shared" si="9"/>
        <v>817360</v>
      </c>
      <c r="P17" s="9">
        <f t="shared" si="8"/>
        <v>26</v>
      </c>
      <c r="Q17" s="9">
        <f t="shared" si="3"/>
        <v>624</v>
      </c>
      <c r="R17" s="58">
        <f t="shared" si="4"/>
        <v>41.6</v>
      </c>
      <c r="S17" s="58">
        <f t="shared" si="5"/>
        <v>54490.66667</v>
      </c>
    </row>
    <row r="18" ht="12.75" customHeight="1">
      <c r="A18" s="7">
        <v>16.0</v>
      </c>
      <c r="B18" s="7">
        <v>87660.0</v>
      </c>
      <c r="C18" s="7">
        <v>219155.0</v>
      </c>
      <c r="D18" s="7">
        <v>109575.0</v>
      </c>
      <c r="E18" s="7">
        <v>131490.0</v>
      </c>
      <c r="F18" s="7">
        <v>3.0</v>
      </c>
      <c r="G18" s="7">
        <v>18.0</v>
      </c>
      <c r="H18" s="7">
        <v>1000.0</v>
      </c>
      <c r="J18" s="9">
        <f t="shared" si="1"/>
        <v>547880</v>
      </c>
      <c r="K18" s="9">
        <f t="shared" si="6"/>
        <v>200</v>
      </c>
      <c r="L18" s="58">
        <f t="shared" si="7"/>
        <v>2739.4</v>
      </c>
      <c r="N18" s="9">
        <f t="shared" si="2"/>
        <v>547880</v>
      </c>
      <c r="O18" s="9">
        <f t="shared" si="9"/>
        <v>1365240</v>
      </c>
      <c r="P18" s="9">
        <f t="shared" si="8"/>
        <v>29</v>
      </c>
      <c r="Q18" s="9">
        <f t="shared" si="3"/>
        <v>696</v>
      </c>
      <c r="R18" s="58">
        <f t="shared" si="4"/>
        <v>38.66666667</v>
      </c>
      <c r="S18" s="58">
        <f t="shared" si="5"/>
        <v>75846.66667</v>
      </c>
    </row>
    <row r="19" ht="12.75" customHeight="1">
      <c r="A19" s="7">
        <v>17.0</v>
      </c>
      <c r="B19" s="7">
        <v>146395.0</v>
      </c>
      <c r="C19" s="7">
        <v>365985.0</v>
      </c>
      <c r="D19" s="7">
        <v>182995.0</v>
      </c>
      <c r="E19" s="7">
        <v>219590.0</v>
      </c>
      <c r="F19" s="7">
        <v>3.0</v>
      </c>
      <c r="G19" s="7">
        <v>22.0</v>
      </c>
      <c r="H19" s="7">
        <v>1300.0</v>
      </c>
      <c r="J19" s="9">
        <f t="shared" si="1"/>
        <v>914965</v>
      </c>
      <c r="K19" s="9">
        <f t="shared" si="6"/>
        <v>300</v>
      </c>
      <c r="L19" s="58">
        <f t="shared" si="7"/>
        <v>3049.883333</v>
      </c>
      <c r="N19" s="9">
        <f t="shared" si="2"/>
        <v>914965</v>
      </c>
      <c r="O19" s="9">
        <f t="shared" si="9"/>
        <v>2280205</v>
      </c>
      <c r="P19" s="9">
        <f t="shared" si="8"/>
        <v>32</v>
      </c>
      <c r="Q19" s="9">
        <f t="shared" si="3"/>
        <v>768</v>
      </c>
      <c r="R19" s="58">
        <f t="shared" si="4"/>
        <v>34.90909091</v>
      </c>
      <c r="S19" s="58">
        <f t="shared" si="5"/>
        <v>103645.6818</v>
      </c>
    </row>
    <row r="20" ht="12.75" customHeight="1">
      <c r="A20" s="7">
        <v>18.0</v>
      </c>
      <c r="B20" s="7">
        <v>244480.0</v>
      </c>
      <c r="C20" s="7">
        <v>611195.0</v>
      </c>
      <c r="D20" s="7">
        <v>305600.0</v>
      </c>
      <c r="E20" s="7">
        <v>366715.0</v>
      </c>
      <c r="F20" s="7">
        <v>3.0</v>
      </c>
      <c r="G20" s="7">
        <v>27.0</v>
      </c>
      <c r="H20" s="7">
        <v>1600.0</v>
      </c>
      <c r="J20" s="9">
        <f t="shared" si="1"/>
        <v>1527990</v>
      </c>
      <c r="K20" s="9">
        <f t="shared" si="6"/>
        <v>300</v>
      </c>
      <c r="L20" s="58">
        <f t="shared" si="7"/>
        <v>5093.3</v>
      </c>
      <c r="N20" s="9">
        <f t="shared" si="2"/>
        <v>1527990</v>
      </c>
      <c r="O20" s="9">
        <f t="shared" si="9"/>
        <v>3808195</v>
      </c>
      <c r="P20" s="9">
        <f t="shared" si="8"/>
        <v>35</v>
      </c>
      <c r="Q20" s="9">
        <f t="shared" si="3"/>
        <v>840</v>
      </c>
      <c r="R20" s="58">
        <f t="shared" si="4"/>
        <v>31.11111111</v>
      </c>
      <c r="S20" s="58">
        <f t="shared" si="5"/>
        <v>141044.2593</v>
      </c>
    </row>
    <row r="21" ht="12.75" customHeight="1">
      <c r="A21" s="7">
        <v>19.0</v>
      </c>
      <c r="B21" s="7">
        <v>408280.0</v>
      </c>
      <c r="C21" s="7">
        <v>1020695.0</v>
      </c>
      <c r="D21" s="7">
        <v>510350.0</v>
      </c>
      <c r="E21" s="7">
        <v>612420.0</v>
      </c>
      <c r="F21" s="7">
        <v>3.0</v>
      </c>
      <c r="G21" s="7">
        <v>32.0</v>
      </c>
      <c r="H21" s="7">
        <v>2000.0</v>
      </c>
      <c r="J21" s="9">
        <f t="shared" si="1"/>
        <v>2551745</v>
      </c>
      <c r="K21" s="9">
        <f t="shared" si="6"/>
        <v>400</v>
      </c>
      <c r="L21" s="58">
        <f t="shared" si="7"/>
        <v>6379.3625</v>
      </c>
      <c r="N21" s="9">
        <f t="shared" si="2"/>
        <v>2551745</v>
      </c>
      <c r="O21" s="9">
        <f t="shared" si="9"/>
        <v>6359940</v>
      </c>
      <c r="P21" s="9">
        <f t="shared" si="8"/>
        <v>38</v>
      </c>
      <c r="Q21" s="9">
        <f t="shared" si="3"/>
        <v>912</v>
      </c>
      <c r="R21" s="58">
        <f t="shared" si="4"/>
        <v>28.5</v>
      </c>
      <c r="S21" s="58">
        <f t="shared" si="5"/>
        <v>198748.125</v>
      </c>
    </row>
    <row r="22" ht="12.75" customHeight="1">
      <c r="A22" s="7">
        <v>20.0</v>
      </c>
      <c r="B22" s="7">
        <v>681825.0</v>
      </c>
      <c r="C22" s="7">
        <v>1704565.0</v>
      </c>
      <c r="D22" s="7">
        <v>852280.0</v>
      </c>
      <c r="E22" s="7">
        <v>1022740.0</v>
      </c>
      <c r="F22" s="7">
        <v>3.0</v>
      </c>
      <c r="G22" s="7">
        <v>38.0</v>
      </c>
      <c r="H22" s="7">
        <v>2450.0</v>
      </c>
      <c r="J22" s="9">
        <f t="shared" si="1"/>
        <v>4261410</v>
      </c>
      <c r="K22" s="9">
        <f t="shared" si="6"/>
        <v>450</v>
      </c>
      <c r="L22" s="58">
        <f t="shared" si="7"/>
        <v>9469.8</v>
      </c>
      <c r="N22" s="9">
        <f t="shared" si="2"/>
        <v>4261410</v>
      </c>
      <c r="O22" s="9">
        <f t="shared" si="9"/>
        <v>10621350</v>
      </c>
      <c r="P22" s="9">
        <f t="shared" si="8"/>
        <v>41</v>
      </c>
      <c r="Q22" s="9">
        <f t="shared" si="3"/>
        <v>984</v>
      </c>
      <c r="R22" s="58">
        <f t="shared" si="4"/>
        <v>25.89473684</v>
      </c>
      <c r="S22" s="58">
        <f t="shared" si="5"/>
        <v>279509.2105</v>
      </c>
    </row>
    <row r="23" ht="12.75" customHeight="1">
      <c r="A23" s="7">
        <v>21.0</v>
      </c>
      <c r="B23" s="7">
        <v>1138650.0</v>
      </c>
      <c r="C23" s="7">
        <v>2846620.0</v>
      </c>
      <c r="D23" s="7">
        <v>1423310.0</v>
      </c>
      <c r="E23" s="7">
        <v>1707970.0</v>
      </c>
      <c r="F23" s="7">
        <v>3.0</v>
      </c>
      <c r="G23" s="7">
        <v>46.0</v>
      </c>
      <c r="H23" s="7">
        <v>3050.0</v>
      </c>
      <c r="J23" s="9">
        <f t="shared" si="1"/>
        <v>7116550</v>
      </c>
      <c r="K23" s="9">
        <f t="shared" si="6"/>
        <v>600</v>
      </c>
      <c r="L23" s="58">
        <f t="shared" si="7"/>
        <v>11860.91667</v>
      </c>
      <c r="N23" s="9">
        <f t="shared" si="2"/>
        <v>7116550</v>
      </c>
      <c r="O23" s="9">
        <f t="shared" si="9"/>
        <v>17737900</v>
      </c>
      <c r="P23" s="9">
        <f t="shared" si="8"/>
        <v>44</v>
      </c>
      <c r="Q23" s="58">
        <f t="shared" si="3"/>
        <v>1056</v>
      </c>
      <c r="R23" s="58">
        <f t="shared" si="4"/>
        <v>22.95652174</v>
      </c>
      <c r="S23" s="58">
        <f t="shared" si="5"/>
        <v>385606.5217</v>
      </c>
    </row>
    <row r="24" ht="12.75" customHeight="1">
      <c r="A24" s="7">
        <v>22.0</v>
      </c>
      <c r="B24" s="7">
        <v>1901540.0</v>
      </c>
      <c r="C24" s="7">
        <v>4753855.0</v>
      </c>
      <c r="D24" s="7">
        <v>2376925.0</v>
      </c>
      <c r="E24" s="7">
        <v>2852315.0</v>
      </c>
      <c r="F24" s="7">
        <v>3.0</v>
      </c>
      <c r="G24" s="7">
        <v>55.0</v>
      </c>
      <c r="H24" s="7">
        <v>3750.0</v>
      </c>
      <c r="J24" s="9">
        <f t="shared" si="1"/>
        <v>11884635</v>
      </c>
      <c r="K24" s="9">
        <f t="shared" si="6"/>
        <v>700</v>
      </c>
      <c r="L24" s="58">
        <f t="shared" si="7"/>
        <v>16978.05</v>
      </c>
      <c r="N24" s="9">
        <f t="shared" si="2"/>
        <v>11884635</v>
      </c>
      <c r="O24" s="9">
        <f t="shared" si="9"/>
        <v>29622535</v>
      </c>
      <c r="P24" s="9">
        <f t="shared" si="8"/>
        <v>47</v>
      </c>
      <c r="Q24" s="58">
        <f t="shared" si="3"/>
        <v>1128</v>
      </c>
      <c r="R24" s="58">
        <f t="shared" si="4"/>
        <v>20.50909091</v>
      </c>
      <c r="S24" s="58">
        <f t="shared" si="5"/>
        <v>538591.5455</v>
      </c>
    </row>
    <row r="25" ht="12.75" customHeight="1">
      <c r="A25" s="7">
        <v>23.0</v>
      </c>
      <c r="B25" s="7">
        <v>3175575.0</v>
      </c>
      <c r="C25" s="7">
        <v>7938935.0</v>
      </c>
      <c r="D25" s="7">
        <v>3969470.0</v>
      </c>
      <c r="E25" s="7">
        <v>4763360.0</v>
      </c>
      <c r="F25" s="7">
        <v>3.0</v>
      </c>
      <c r="G25" s="7">
        <v>66.0</v>
      </c>
      <c r="H25" s="7">
        <v>4600.0</v>
      </c>
      <c r="J25" s="9">
        <f t="shared" si="1"/>
        <v>19847340</v>
      </c>
      <c r="K25" s="9">
        <f t="shared" si="6"/>
        <v>850</v>
      </c>
      <c r="L25" s="58">
        <f t="shared" si="7"/>
        <v>23349.81176</v>
      </c>
      <c r="N25" s="9">
        <f t="shared" si="2"/>
        <v>19847340</v>
      </c>
      <c r="O25" s="9">
        <f t="shared" si="9"/>
        <v>49469875</v>
      </c>
      <c r="P25" s="9">
        <f t="shared" si="8"/>
        <v>50</v>
      </c>
      <c r="Q25" s="58">
        <f t="shared" si="3"/>
        <v>1200</v>
      </c>
      <c r="R25" s="58">
        <f t="shared" si="4"/>
        <v>18.18181818</v>
      </c>
      <c r="S25" s="58">
        <f t="shared" si="5"/>
        <v>749543.5606</v>
      </c>
    </row>
    <row r="26" ht="12.75" customHeight="1">
      <c r="A26" s="7">
        <v>24.0</v>
      </c>
      <c r="B26" s="7">
        <v>5303210.0</v>
      </c>
      <c r="C26" s="7">
        <v>1.3258025E7</v>
      </c>
      <c r="D26" s="7">
        <v>6629015.0</v>
      </c>
      <c r="E26" s="7">
        <v>7954815.0</v>
      </c>
      <c r="F26" s="7">
        <v>3.0</v>
      </c>
      <c r="G26" s="7">
        <v>79.0</v>
      </c>
      <c r="H26" s="7">
        <v>5650.0</v>
      </c>
      <c r="J26" s="9">
        <f t="shared" si="1"/>
        <v>33145065</v>
      </c>
      <c r="K26" s="9">
        <f t="shared" si="6"/>
        <v>1050</v>
      </c>
      <c r="L26" s="58">
        <f t="shared" si="7"/>
        <v>31566.72857</v>
      </c>
      <c r="N26" s="9">
        <f t="shared" si="2"/>
        <v>33145065</v>
      </c>
      <c r="O26" s="9">
        <f t="shared" si="9"/>
        <v>82614940</v>
      </c>
      <c r="P26" s="9">
        <f t="shared" si="8"/>
        <v>53</v>
      </c>
      <c r="Q26" s="58">
        <f t="shared" si="3"/>
        <v>1272</v>
      </c>
      <c r="R26" s="58">
        <f t="shared" si="4"/>
        <v>16.10126582</v>
      </c>
      <c r="S26" s="58">
        <f t="shared" si="5"/>
        <v>1045758.734</v>
      </c>
    </row>
    <row r="27" ht="12.75" customHeight="1">
      <c r="A27" s="7">
        <v>25.0</v>
      </c>
      <c r="B27" s="7">
        <v>8856360.0</v>
      </c>
      <c r="C27" s="7">
        <v>2.21409E7</v>
      </c>
      <c r="D27" s="7">
        <v>1.107045E7</v>
      </c>
      <c r="E27" s="7">
        <v>1.328454E7</v>
      </c>
      <c r="F27" s="7">
        <v>3.0</v>
      </c>
      <c r="G27" s="7">
        <v>95.0</v>
      </c>
      <c r="H27" s="7">
        <v>6950.0</v>
      </c>
      <c r="J27" s="9">
        <f t="shared" si="1"/>
        <v>55352250</v>
      </c>
      <c r="K27" s="9">
        <f t="shared" si="6"/>
        <v>1300</v>
      </c>
      <c r="L27" s="58">
        <f t="shared" si="7"/>
        <v>42578.65385</v>
      </c>
      <c r="N27" s="9">
        <f t="shared" si="2"/>
        <v>55352250</v>
      </c>
      <c r="O27" s="9">
        <f t="shared" si="9"/>
        <v>137967190</v>
      </c>
      <c r="P27" s="9">
        <f t="shared" si="8"/>
        <v>56</v>
      </c>
      <c r="Q27" s="58">
        <f t="shared" si="3"/>
        <v>1344</v>
      </c>
      <c r="R27" s="58">
        <f t="shared" si="4"/>
        <v>14.14736842</v>
      </c>
      <c r="S27" s="58">
        <f t="shared" si="5"/>
        <v>1452286.211</v>
      </c>
    </row>
    <row r="28" ht="12.75" customHeight="1"/>
    <row r="29" ht="12.75" customHeight="1">
      <c r="A29" s="53" t="s">
        <v>215</v>
      </c>
      <c r="B29" s="17"/>
      <c r="C29" s="17"/>
      <c r="D29" s="17"/>
      <c r="E29" s="17"/>
      <c r="F29" s="17"/>
      <c r="G29" s="17"/>
      <c r="H29" s="18"/>
      <c r="J29" s="6"/>
      <c r="K29" s="64" t="s">
        <v>211</v>
      </c>
      <c r="L29" s="54" t="s">
        <v>212</v>
      </c>
      <c r="N29" s="54" t="s">
        <v>163</v>
      </c>
      <c r="O29" s="54" t="s">
        <v>164</v>
      </c>
      <c r="P29" s="54" t="s">
        <v>165</v>
      </c>
      <c r="Q29" s="54" t="s">
        <v>166</v>
      </c>
      <c r="R29" s="54" t="s">
        <v>167</v>
      </c>
      <c r="S29" s="54" t="s">
        <v>168</v>
      </c>
    </row>
    <row r="30" ht="12.75" customHeight="1">
      <c r="A30" s="59" t="s">
        <v>169</v>
      </c>
      <c r="B30" s="59"/>
      <c r="C30" s="59"/>
      <c r="D30" s="59"/>
      <c r="E30" s="59"/>
      <c r="F30" s="59"/>
      <c r="G30" s="59" t="s">
        <v>170</v>
      </c>
      <c r="H30" s="59" t="s">
        <v>213</v>
      </c>
      <c r="J30" s="6" t="s">
        <v>214</v>
      </c>
      <c r="K30" s="56"/>
      <c r="L30" s="56"/>
      <c r="N30" s="56"/>
      <c r="O30" s="56"/>
      <c r="P30" s="56"/>
      <c r="Q30" s="56"/>
      <c r="R30" s="56"/>
      <c r="S30" s="56"/>
    </row>
    <row r="31" ht="12.75" customHeight="1">
      <c r="A31" s="7">
        <v>1.0</v>
      </c>
      <c r="B31" s="7">
        <v>80.0</v>
      </c>
      <c r="C31" s="7">
        <v>40.0</v>
      </c>
      <c r="D31" s="7">
        <v>80.0</v>
      </c>
      <c r="E31" s="7">
        <v>50.0</v>
      </c>
      <c r="F31" s="7">
        <v>2.0</v>
      </c>
      <c r="G31" s="7">
        <v>1.0</v>
      </c>
      <c r="H31" s="7">
        <v>5.0</v>
      </c>
      <c r="J31" s="9">
        <f t="shared" ref="J31:J55" si="10">SUM(B31:E31)</f>
        <v>250</v>
      </c>
      <c r="K31" s="9"/>
      <c r="L31" s="9"/>
      <c r="N31" s="9">
        <f t="shared" ref="N31:N55" si="11">SUM(B31:E31)</f>
        <v>250</v>
      </c>
      <c r="O31" s="9">
        <f>N31</f>
        <v>250</v>
      </c>
      <c r="P31" s="9">
        <f>F31</f>
        <v>2</v>
      </c>
      <c r="Q31" s="9">
        <f t="shared" ref="Q31:Q55" si="12">(P31*24)</f>
        <v>48</v>
      </c>
      <c r="R31" s="58">
        <f t="shared" ref="R31:R55" si="13">(Q31/G31)</f>
        <v>48</v>
      </c>
      <c r="S31" s="58">
        <f t="shared" ref="S31:S55" si="14">(O31/G31)</f>
        <v>250</v>
      </c>
    </row>
    <row r="32" ht="12.75" customHeight="1">
      <c r="A32" s="7">
        <v>2.0</v>
      </c>
      <c r="B32" s="7">
        <v>135.0</v>
      </c>
      <c r="C32" s="7">
        <v>65.0</v>
      </c>
      <c r="D32" s="7">
        <v>135.0</v>
      </c>
      <c r="E32" s="7">
        <v>85.0</v>
      </c>
      <c r="F32" s="7">
        <v>1.0</v>
      </c>
      <c r="G32" s="7">
        <v>1.0</v>
      </c>
      <c r="H32" s="7">
        <v>9.0</v>
      </c>
      <c r="J32" s="9">
        <f t="shared" si="10"/>
        <v>420</v>
      </c>
      <c r="K32" s="9">
        <f t="shared" ref="K32:K55" si="15">(H32-H31)</f>
        <v>4</v>
      </c>
      <c r="L32" s="58">
        <f t="shared" ref="L32:L55" si="16">(J32/K32)</f>
        <v>105</v>
      </c>
      <c r="N32" s="9">
        <f t="shared" si="11"/>
        <v>420</v>
      </c>
      <c r="O32" s="9">
        <f>(N31+N32)</f>
        <v>670</v>
      </c>
      <c r="P32" s="9">
        <f t="shared" ref="P32:P55" si="17">(P31+F32)</f>
        <v>3</v>
      </c>
      <c r="Q32" s="9">
        <f t="shared" si="12"/>
        <v>72</v>
      </c>
      <c r="R32" s="58">
        <f t="shared" si="13"/>
        <v>72</v>
      </c>
      <c r="S32" s="58">
        <f t="shared" si="14"/>
        <v>670</v>
      </c>
    </row>
    <row r="33" ht="12.75" customHeight="1">
      <c r="A33" s="7">
        <v>3.0</v>
      </c>
      <c r="B33" s="7">
        <v>225.0</v>
      </c>
      <c r="C33" s="7">
        <v>110.0</v>
      </c>
      <c r="D33" s="7">
        <v>225.0</v>
      </c>
      <c r="E33" s="7">
        <v>140.0</v>
      </c>
      <c r="F33" s="7">
        <v>1.0</v>
      </c>
      <c r="G33" s="7">
        <v>2.0</v>
      </c>
      <c r="H33" s="7">
        <v>15.0</v>
      </c>
      <c r="J33" s="9">
        <f t="shared" si="10"/>
        <v>700</v>
      </c>
      <c r="K33" s="9">
        <f t="shared" si="15"/>
        <v>6</v>
      </c>
      <c r="L33" s="58">
        <f t="shared" si="16"/>
        <v>116.6666667</v>
      </c>
      <c r="N33" s="9">
        <f t="shared" si="11"/>
        <v>700</v>
      </c>
      <c r="O33" s="9">
        <f t="shared" ref="O33:O55" si="18">(O32+N33)</f>
        <v>1370</v>
      </c>
      <c r="P33" s="9">
        <f t="shared" si="17"/>
        <v>4</v>
      </c>
      <c r="Q33" s="9">
        <f t="shared" si="12"/>
        <v>96</v>
      </c>
      <c r="R33" s="58">
        <f t="shared" si="13"/>
        <v>48</v>
      </c>
      <c r="S33" s="58">
        <f t="shared" si="14"/>
        <v>685</v>
      </c>
    </row>
    <row r="34" ht="12.75" customHeight="1">
      <c r="A34" s="7">
        <v>4.0</v>
      </c>
      <c r="B34" s="7">
        <v>375.0</v>
      </c>
      <c r="C34" s="7">
        <v>185.0</v>
      </c>
      <c r="D34" s="7">
        <v>375.0</v>
      </c>
      <c r="E34" s="7">
        <v>235.0</v>
      </c>
      <c r="F34" s="7">
        <v>1.0</v>
      </c>
      <c r="G34" s="7">
        <v>2.0</v>
      </c>
      <c r="H34" s="7">
        <v>22.0</v>
      </c>
      <c r="J34" s="9">
        <f t="shared" si="10"/>
        <v>1170</v>
      </c>
      <c r="K34" s="9">
        <f t="shared" si="15"/>
        <v>7</v>
      </c>
      <c r="L34" s="58">
        <f t="shared" si="16"/>
        <v>167.1428571</v>
      </c>
      <c r="N34" s="9">
        <f t="shared" si="11"/>
        <v>1170</v>
      </c>
      <c r="O34" s="9">
        <f t="shared" si="18"/>
        <v>2540</v>
      </c>
      <c r="P34" s="9">
        <f t="shared" si="17"/>
        <v>5</v>
      </c>
      <c r="Q34" s="9">
        <f t="shared" si="12"/>
        <v>120</v>
      </c>
      <c r="R34" s="58">
        <f t="shared" si="13"/>
        <v>60</v>
      </c>
      <c r="S34" s="58">
        <f t="shared" si="14"/>
        <v>1270</v>
      </c>
    </row>
    <row r="35" ht="12.75" customHeight="1">
      <c r="A35" s="7">
        <v>5.0</v>
      </c>
      <c r="B35" s="7">
        <v>620.0</v>
      </c>
      <c r="C35" s="7">
        <v>310.0</v>
      </c>
      <c r="D35" s="7">
        <v>620.0</v>
      </c>
      <c r="E35" s="7">
        <v>390.0</v>
      </c>
      <c r="F35" s="7">
        <v>1.0</v>
      </c>
      <c r="G35" s="7">
        <v>2.0</v>
      </c>
      <c r="H35" s="7">
        <v>33.0</v>
      </c>
      <c r="J35" s="9">
        <f t="shared" si="10"/>
        <v>1940</v>
      </c>
      <c r="K35" s="9">
        <f t="shared" si="15"/>
        <v>11</v>
      </c>
      <c r="L35" s="58">
        <f t="shared" si="16"/>
        <v>176.3636364</v>
      </c>
      <c r="N35" s="9">
        <f t="shared" si="11"/>
        <v>1940</v>
      </c>
      <c r="O35" s="9">
        <f t="shared" si="18"/>
        <v>4480</v>
      </c>
      <c r="P35" s="9">
        <f t="shared" si="17"/>
        <v>6</v>
      </c>
      <c r="Q35" s="9">
        <f t="shared" si="12"/>
        <v>144</v>
      </c>
      <c r="R35" s="58">
        <f t="shared" si="13"/>
        <v>72</v>
      </c>
      <c r="S35" s="58">
        <f t="shared" si="14"/>
        <v>2240</v>
      </c>
    </row>
    <row r="36" ht="12.75" customHeight="1">
      <c r="A36" s="7">
        <v>6.0</v>
      </c>
      <c r="B36" s="7">
        <v>1040.0</v>
      </c>
      <c r="C36" s="7">
        <v>520.0</v>
      </c>
      <c r="D36" s="7">
        <v>1040.0</v>
      </c>
      <c r="E36" s="7">
        <v>650.0</v>
      </c>
      <c r="F36" s="7">
        <v>2.0</v>
      </c>
      <c r="G36" s="7">
        <v>3.0</v>
      </c>
      <c r="H36" s="7">
        <v>50.0</v>
      </c>
      <c r="J36" s="9">
        <f t="shared" si="10"/>
        <v>3250</v>
      </c>
      <c r="K36" s="9">
        <f t="shared" si="15"/>
        <v>17</v>
      </c>
      <c r="L36" s="58">
        <f t="shared" si="16"/>
        <v>191.1764706</v>
      </c>
      <c r="N36" s="9">
        <f t="shared" si="11"/>
        <v>3250</v>
      </c>
      <c r="O36" s="9">
        <f t="shared" si="18"/>
        <v>7730</v>
      </c>
      <c r="P36" s="9">
        <f t="shared" si="17"/>
        <v>8</v>
      </c>
      <c r="Q36" s="9">
        <f t="shared" si="12"/>
        <v>192</v>
      </c>
      <c r="R36" s="58">
        <f t="shared" si="13"/>
        <v>64</v>
      </c>
      <c r="S36" s="58">
        <f t="shared" si="14"/>
        <v>2576.666667</v>
      </c>
    </row>
    <row r="37" ht="12.75" customHeight="1">
      <c r="A37" s="7">
        <v>7.0</v>
      </c>
      <c r="B37" s="7">
        <v>1735.0</v>
      </c>
      <c r="C37" s="7">
        <v>870.0</v>
      </c>
      <c r="D37" s="7">
        <v>1735.0</v>
      </c>
      <c r="E37" s="7">
        <v>1085.0</v>
      </c>
      <c r="F37" s="7">
        <v>2.0</v>
      </c>
      <c r="G37" s="7">
        <v>4.0</v>
      </c>
      <c r="H37" s="7">
        <v>70.0</v>
      </c>
      <c r="J37" s="9">
        <f t="shared" si="10"/>
        <v>5425</v>
      </c>
      <c r="K37" s="9">
        <f t="shared" si="15"/>
        <v>20</v>
      </c>
      <c r="L37" s="58">
        <f t="shared" si="16"/>
        <v>271.25</v>
      </c>
      <c r="N37" s="9">
        <f t="shared" si="11"/>
        <v>5425</v>
      </c>
      <c r="O37" s="9">
        <f t="shared" si="18"/>
        <v>13155</v>
      </c>
      <c r="P37" s="9">
        <f t="shared" si="17"/>
        <v>10</v>
      </c>
      <c r="Q37" s="9">
        <f t="shared" si="12"/>
        <v>240</v>
      </c>
      <c r="R37" s="58">
        <f t="shared" si="13"/>
        <v>60</v>
      </c>
      <c r="S37" s="58">
        <f t="shared" si="14"/>
        <v>3288.75</v>
      </c>
    </row>
    <row r="38" ht="12.75" customHeight="1">
      <c r="A38" s="7">
        <v>8.0</v>
      </c>
      <c r="B38" s="7">
        <v>2900.0</v>
      </c>
      <c r="C38" s="7">
        <v>1450.0</v>
      </c>
      <c r="D38" s="7">
        <v>2900.0</v>
      </c>
      <c r="E38" s="7">
        <v>1810.0</v>
      </c>
      <c r="F38" s="7">
        <v>2.0</v>
      </c>
      <c r="G38" s="7">
        <v>4.0</v>
      </c>
      <c r="H38" s="7">
        <v>100.0</v>
      </c>
      <c r="J38" s="9">
        <f t="shared" si="10"/>
        <v>9060</v>
      </c>
      <c r="K38" s="9">
        <f t="shared" si="15"/>
        <v>30</v>
      </c>
      <c r="L38" s="58">
        <f t="shared" si="16"/>
        <v>302</v>
      </c>
      <c r="N38" s="9">
        <f t="shared" si="11"/>
        <v>9060</v>
      </c>
      <c r="O38" s="9">
        <f t="shared" si="18"/>
        <v>22215</v>
      </c>
      <c r="P38" s="9">
        <f t="shared" si="17"/>
        <v>12</v>
      </c>
      <c r="Q38" s="9">
        <f t="shared" si="12"/>
        <v>288</v>
      </c>
      <c r="R38" s="58">
        <f t="shared" si="13"/>
        <v>72</v>
      </c>
      <c r="S38" s="58">
        <f t="shared" si="14"/>
        <v>5553.75</v>
      </c>
    </row>
    <row r="39" ht="12.75" customHeight="1">
      <c r="A39" s="7">
        <v>9.0</v>
      </c>
      <c r="B39" s="7">
        <v>4840.0</v>
      </c>
      <c r="C39" s="7">
        <v>2420.0</v>
      </c>
      <c r="D39" s="7">
        <v>4840.0</v>
      </c>
      <c r="E39" s="7">
        <v>3025.0</v>
      </c>
      <c r="F39" s="7">
        <v>2.0</v>
      </c>
      <c r="G39" s="7">
        <v>5.0</v>
      </c>
      <c r="H39" s="7">
        <v>145.0</v>
      </c>
      <c r="J39" s="9">
        <f t="shared" si="10"/>
        <v>15125</v>
      </c>
      <c r="K39" s="9">
        <f t="shared" si="15"/>
        <v>45</v>
      </c>
      <c r="L39" s="58">
        <f t="shared" si="16"/>
        <v>336.1111111</v>
      </c>
      <c r="N39" s="9">
        <f t="shared" si="11"/>
        <v>15125</v>
      </c>
      <c r="O39" s="9">
        <f t="shared" si="18"/>
        <v>37340</v>
      </c>
      <c r="P39" s="9">
        <f t="shared" si="17"/>
        <v>14</v>
      </c>
      <c r="Q39" s="9">
        <f t="shared" si="12"/>
        <v>336</v>
      </c>
      <c r="R39" s="58">
        <f t="shared" si="13"/>
        <v>67.2</v>
      </c>
      <c r="S39" s="58">
        <f t="shared" si="14"/>
        <v>7468</v>
      </c>
    </row>
    <row r="40" ht="12.75" customHeight="1">
      <c r="A40" s="7">
        <v>10.0</v>
      </c>
      <c r="B40" s="7">
        <v>8080.0</v>
      </c>
      <c r="C40" s="7">
        <v>4040.0</v>
      </c>
      <c r="D40" s="7">
        <v>8080.0</v>
      </c>
      <c r="E40" s="7">
        <v>5050.0</v>
      </c>
      <c r="F40" s="7">
        <v>2.0</v>
      </c>
      <c r="G40" s="7">
        <v>6.0</v>
      </c>
      <c r="H40" s="7">
        <v>200.0</v>
      </c>
      <c r="J40" s="9">
        <f t="shared" si="10"/>
        <v>25250</v>
      </c>
      <c r="K40" s="9">
        <f t="shared" si="15"/>
        <v>55</v>
      </c>
      <c r="L40" s="58">
        <f t="shared" si="16"/>
        <v>459.0909091</v>
      </c>
      <c r="N40" s="9">
        <f t="shared" si="11"/>
        <v>25250</v>
      </c>
      <c r="O40" s="9">
        <f t="shared" si="18"/>
        <v>62590</v>
      </c>
      <c r="P40" s="9">
        <f t="shared" si="17"/>
        <v>16</v>
      </c>
      <c r="Q40" s="9">
        <f t="shared" si="12"/>
        <v>384</v>
      </c>
      <c r="R40" s="58">
        <f t="shared" si="13"/>
        <v>64</v>
      </c>
      <c r="S40" s="58">
        <f t="shared" si="14"/>
        <v>10431.66667</v>
      </c>
    </row>
    <row r="41" ht="12.75" customHeight="1">
      <c r="A41" s="7">
        <v>11.0</v>
      </c>
      <c r="B41" s="7">
        <v>13500.0</v>
      </c>
      <c r="C41" s="7">
        <v>6750.0</v>
      </c>
      <c r="D41" s="7">
        <v>13500.0</v>
      </c>
      <c r="E41" s="7">
        <v>8435.0</v>
      </c>
      <c r="F41" s="7">
        <v>2.0</v>
      </c>
      <c r="G41" s="7">
        <v>7.0</v>
      </c>
      <c r="H41" s="7">
        <v>280.0</v>
      </c>
      <c r="J41" s="9">
        <f t="shared" si="10"/>
        <v>42185</v>
      </c>
      <c r="K41" s="9">
        <f t="shared" si="15"/>
        <v>80</v>
      </c>
      <c r="L41" s="58">
        <f t="shared" si="16"/>
        <v>527.3125</v>
      </c>
      <c r="N41" s="9">
        <f t="shared" si="11"/>
        <v>42185</v>
      </c>
      <c r="O41" s="9">
        <f t="shared" si="18"/>
        <v>104775</v>
      </c>
      <c r="P41" s="9">
        <f t="shared" si="17"/>
        <v>18</v>
      </c>
      <c r="Q41" s="9">
        <f t="shared" si="12"/>
        <v>432</v>
      </c>
      <c r="R41" s="58">
        <f t="shared" si="13"/>
        <v>61.71428571</v>
      </c>
      <c r="S41" s="58">
        <f t="shared" si="14"/>
        <v>14967.85714</v>
      </c>
    </row>
    <row r="42" ht="12.75" customHeight="1">
      <c r="A42" s="7">
        <v>12.0</v>
      </c>
      <c r="B42" s="7">
        <v>22540.0</v>
      </c>
      <c r="C42" s="7">
        <v>11270.0</v>
      </c>
      <c r="D42" s="7">
        <v>22540.0</v>
      </c>
      <c r="E42" s="7">
        <v>14090.0</v>
      </c>
      <c r="F42" s="7">
        <v>2.0</v>
      </c>
      <c r="G42" s="7">
        <v>9.0</v>
      </c>
      <c r="H42" s="7">
        <v>375.0</v>
      </c>
      <c r="J42" s="9">
        <f t="shared" si="10"/>
        <v>70440</v>
      </c>
      <c r="K42" s="9">
        <f t="shared" si="15"/>
        <v>95</v>
      </c>
      <c r="L42" s="58">
        <f t="shared" si="16"/>
        <v>741.4736842</v>
      </c>
      <c r="N42" s="9">
        <f t="shared" si="11"/>
        <v>70440</v>
      </c>
      <c r="O42" s="9">
        <f t="shared" si="18"/>
        <v>175215</v>
      </c>
      <c r="P42" s="9">
        <f t="shared" si="17"/>
        <v>20</v>
      </c>
      <c r="Q42" s="9">
        <f t="shared" si="12"/>
        <v>480</v>
      </c>
      <c r="R42" s="58">
        <f t="shared" si="13"/>
        <v>53.33333333</v>
      </c>
      <c r="S42" s="58">
        <f t="shared" si="14"/>
        <v>19468.33333</v>
      </c>
    </row>
    <row r="43" ht="12.75" customHeight="1">
      <c r="A43" s="7">
        <v>13.0</v>
      </c>
      <c r="B43" s="7">
        <v>37645.0</v>
      </c>
      <c r="C43" s="7">
        <v>18820.0</v>
      </c>
      <c r="D43" s="7">
        <v>37645.0</v>
      </c>
      <c r="E43" s="7">
        <v>23525.0</v>
      </c>
      <c r="F43" s="7">
        <v>2.0</v>
      </c>
      <c r="G43" s="7">
        <v>11.0</v>
      </c>
      <c r="H43" s="7">
        <v>495.0</v>
      </c>
      <c r="J43" s="9">
        <f t="shared" si="10"/>
        <v>117635</v>
      </c>
      <c r="K43" s="9">
        <f t="shared" si="15"/>
        <v>120</v>
      </c>
      <c r="L43" s="58">
        <f t="shared" si="16"/>
        <v>980.2916667</v>
      </c>
      <c r="N43" s="9">
        <f t="shared" si="11"/>
        <v>117635</v>
      </c>
      <c r="O43" s="9">
        <f t="shared" si="18"/>
        <v>292850</v>
      </c>
      <c r="P43" s="9">
        <f t="shared" si="17"/>
        <v>22</v>
      </c>
      <c r="Q43" s="9">
        <f t="shared" si="12"/>
        <v>528</v>
      </c>
      <c r="R43" s="58">
        <f t="shared" si="13"/>
        <v>48</v>
      </c>
      <c r="S43" s="58">
        <f t="shared" si="14"/>
        <v>26622.72727</v>
      </c>
    </row>
    <row r="44" ht="12.75" customHeight="1">
      <c r="A44" s="7">
        <v>14.0</v>
      </c>
      <c r="B44" s="7">
        <v>62865.0</v>
      </c>
      <c r="C44" s="7">
        <v>31430.0</v>
      </c>
      <c r="D44" s="7">
        <v>62865.0</v>
      </c>
      <c r="E44" s="7">
        <v>39290.0</v>
      </c>
      <c r="F44" s="7">
        <v>2.0</v>
      </c>
      <c r="G44" s="7">
        <v>13.0</v>
      </c>
      <c r="H44" s="7">
        <v>635.0</v>
      </c>
      <c r="J44" s="9">
        <f t="shared" si="10"/>
        <v>196450</v>
      </c>
      <c r="K44" s="9">
        <f t="shared" si="15"/>
        <v>140</v>
      </c>
      <c r="L44" s="58">
        <f t="shared" si="16"/>
        <v>1403.214286</v>
      </c>
      <c r="N44" s="9">
        <f t="shared" si="11"/>
        <v>196450</v>
      </c>
      <c r="O44" s="9">
        <f t="shared" si="18"/>
        <v>489300</v>
      </c>
      <c r="P44" s="9">
        <f t="shared" si="17"/>
        <v>24</v>
      </c>
      <c r="Q44" s="9">
        <f t="shared" si="12"/>
        <v>576</v>
      </c>
      <c r="R44" s="58">
        <f t="shared" si="13"/>
        <v>44.30769231</v>
      </c>
      <c r="S44" s="58">
        <f t="shared" si="14"/>
        <v>37638.46154</v>
      </c>
    </row>
    <row r="45" ht="12.75" customHeight="1">
      <c r="A45" s="7">
        <v>15.0</v>
      </c>
      <c r="B45" s="7">
        <v>104985.0</v>
      </c>
      <c r="C45" s="7">
        <v>52490.0</v>
      </c>
      <c r="D45" s="7">
        <v>104985.0</v>
      </c>
      <c r="E45" s="7">
        <v>65615.0</v>
      </c>
      <c r="F45" s="7">
        <v>2.0</v>
      </c>
      <c r="G45" s="7">
        <v>15.0</v>
      </c>
      <c r="H45" s="7">
        <v>800.0</v>
      </c>
      <c r="J45" s="9">
        <f t="shared" si="10"/>
        <v>328075</v>
      </c>
      <c r="K45" s="9">
        <f t="shared" si="15"/>
        <v>165</v>
      </c>
      <c r="L45" s="58">
        <f t="shared" si="16"/>
        <v>1988.333333</v>
      </c>
      <c r="N45" s="9">
        <f t="shared" si="11"/>
        <v>328075</v>
      </c>
      <c r="O45" s="9">
        <f t="shared" si="18"/>
        <v>817375</v>
      </c>
      <c r="P45" s="9">
        <f t="shared" si="17"/>
        <v>26</v>
      </c>
      <c r="Q45" s="9">
        <f t="shared" si="12"/>
        <v>624</v>
      </c>
      <c r="R45" s="58">
        <f t="shared" si="13"/>
        <v>41.6</v>
      </c>
      <c r="S45" s="58">
        <f t="shared" si="14"/>
        <v>54491.66667</v>
      </c>
    </row>
    <row r="46" ht="12.75" customHeight="1">
      <c r="A46" s="7">
        <v>16.0</v>
      </c>
      <c r="B46" s="7">
        <v>175320.0</v>
      </c>
      <c r="C46" s="7">
        <v>87660.0</v>
      </c>
      <c r="D46" s="7">
        <v>175320.0</v>
      </c>
      <c r="E46" s="7">
        <v>109575.0</v>
      </c>
      <c r="F46" s="7">
        <v>3.0</v>
      </c>
      <c r="G46" s="7">
        <v>18.0</v>
      </c>
      <c r="H46" s="7">
        <v>1000.0</v>
      </c>
      <c r="J46" s="9">
        <f t="shared" si="10"/>
        <v>547875</v>
      </c>
      <c r="K46" s="9">
        <f t="shared" si="15"/>
        <v>200</v>
      </c>
      <c r="L46" s="58">
        <f t="shared" si="16"/>
        <v>2739.375</v>
      </c>
      <c r="N46" s="9">
        <f t="shared" si="11"/>
        <v>547875</v>
      </c>
      <c r="O46" s="9">
        <f t="shared" si="18"/>
        <v>1365250</v>
      </c>
      <c r="P46" s="9">
        <f t="shared" si="17"/>
        <v>29</v>
      </c>
      <c r="Q46" s="9">
        <f t="shared" si="12"/>
        <v>696</v>
      </c>
      <c r="R46" s="58">
        <f t="shared" si="13"/>
        <v>38.66666667</v>
      </c>
      <c r="S46" s="58">
        <f t="shared" si="14"/>
        <v>75847.22222</v>
      </c>
    </row>
    <row r="47" ht="12.75" customHeight="1">
      <c r="A47" s="7">
        <v>17.0</v>
      </c>
      <c r="B47" s="7">
        <v>292790.0</v>
      </c>
      <c r="C47" s="7">
        <v>146395.0</v>
      </c>
      <c r="D47" s="7">
        <v>292790.0</v>
      </c>
      <c r="E47" s="7">
        <v>182995.0</v>
      </c>
      <c r="F47" s="7">
        <v>3.0</v>
      </c>
      <c r="G47" s="7">
        <v>22.0</v>
      </c>
      <c r="H47" s="7">
        <v>1300.0</v>
      </c>
      <c r="J47" s="9">
        <f t="shared" si="10"/>
        <v>914970</v>
      </c>
      <c r="K47" s="9">
        <f t="shared" si="15"/>
        <v>300</v>
      </c>
      <c r="L47" s="58">
        <f t="shared" si="16"/>
        <v>3049.9</v>
      </c>
      <c r="N47" s="9">
        <f t="shared" si="11"/>
        <v>914970</v>
      </c>
      <c r="O47" s="9">
        <f t="shared" si="18"/>
        <v>2280220</v>
      </c>
      <c r="P47" s="9">
        <f t="shared" si="17"/>
        <v>32</v>
      </c>
      <c r="Q47" s="9">
        <f t="shared" si="12"/>
        <v>768</v>
      </c>
      <c r="R47" s="58">
        <f t="shared" si="13"/>
        <v>34.90909091</v>
      </c>
      <c r="S47" s="58">
        <f t="shared" si="14"/>
        <v>103646.3636</v>
      </c>
    </row>
    <row r="48" ht="12.75" customHeight="1">
      <c r="A48" s="7">
        <v>18.0</v>
      </c>
      <c r="B48" s="7">
        <v>488955.0</v>
      </c>
      <c r="C48" s="7">
        <v>244480.0</v>
      </c>
      <c r="D48" s="7">
        <v>488955.0</v>
      </c>
      <c r="E48" s="7">
        <v>305600.0</v>
      </c>
      <c r="F48" s="7">
        <v>3.0</v>
      </c>
      <c r="G48" s="7">
        <v>27.0</v>
      </c>
      <c r="H48" s="7">
        <v>1600.0</v>
      </c>
      <c r="J48" s="9">
        <f t="shared" si="10"/>
        <v>1527990</v>
      </c>
      <c r="K48" s="9">
        <f t="shared" si="15"/>
        <v>300</v>
      </c>
      <c r="L48" s="58">
        <f t="shared" si="16"/>
        <v>5093.3</v>
      </c>
      <c r="N48" s="9">
        <f t="shared" si="11"/>
        <v>1527990</v>
      </c>
      <c r="O48" s="9">
        <f t="shared" si="18"/>
        <v>3808210</v>
      </c>
      <c r="P48" s="9">
        <f t="shared" si="17"/>
        <v>35</v>
      </c>
      <c r="Q48" s="9">
        <f t="shared" si="12"/>
        <v>840</v>
      </c>
      <c r="R48" s="58">
        <f t="shared" si="13"/>
        <v>31.11111111</v>
      </c>
      <c r="S48" s="58">
        <f t="shared" si="14"/>
        <v>141044.8148</v>
      </c>
    </row>
    <row r="49" ht="12.75" customHeight="1">
      <c r="A49" s="7">
        <v>19.0</v>
      </c>
      <c r="B49" s="7">
        <v>816555.0</v>
      </c>
      <c r="C49" s="7">
        <v>408280.0</v>
      </c>
      <c r="D49" s="7">
        <v>816555.0</v>
      </c>
      <c r="E49" s="7">
        <v>510350.0</v>
      </c>
      <c r="F49" s="7">
        <v>3.0</v>
      </c>
      <c r="G49" s="7">
        <v>32.0</v>
      </c>
      <c r="H49" s="7">
        <v>2000.0</v>
      </c>
      <c r="J49" s="9">
        <f t="shared" si="10"/>
        <v>2551740</v>
      </c>
      <c r="K49" s="9">
        <f t="shared" si="15"/>
        <v>400</v>
      </c>
      <c r="L49" s="58">
        <f t="shared" si="16"/>
        <v>6379.35</v>
      </c>
      <c r="N49" s="9">
        <f t="shared" si="11"/>
        <v>2551740</v>
      </c>
      <c r="O49" s="9">
        <f t="shared" si="18"/>
        <v>6359950</v>
      </c>
      <c r="P49" s="9">
        <f t="shared" si="17"/>
        <v>38</v>
      </c>
      <c r="Q49" s="9">
        <f t="shared" si="12"/>
        <v>912</v>
      </c>
      <c r="R49" s="58">
        <f t="shared" si="13"/>
        <v>28.5</v>
      </c>
      <c r="S49" s="58">
        <f t="shared" si="14"/>
        <v>198748.4375</v>
      </c>
    </row>
    <row r="50" ht="12.75" customHeight="1">
      <c r="A50" s="7">
        <v>20.0</v>
      </c>
      <c r="B50" s="7">
        <v>1363650.0</v>
      </c>
      <c r="C50" s="7">
        <v>681825.0</v>
      </c>
      <c r="D50" s="7">
        <v>1363650.0</v>
      </c>
      <c r="E50" s="7">
        <v>852280.0</v>
      </c>
      <c r="F50" s="7">
        <v>3.0</v>
      </c>
      <c r="G50" s="7">
        <v>38.0</v>
      </c>
      <c r="H50" s="7">
        <v>2450.0</v>
      </c>
      <c r="J50" s="9">
        <f t="shared" si="10"/>
        <v>4261405</v>
      </c>
      <c r="K50" s="9">
        <f t="shared" si="15"/>
        <v>450</v>
      </c>
      <c r="L50" s="58">
        <f t="shared" si="16"/>
        <v>9469.788889</v>
      </c>
      <c r="N50" s="9">
        <f t="shared" si="11"/>
        <v>4261405</v>
      </c>
      <c r="O50" s="9">
        <f t="shared" si="18"/>
        <v>10621355</v>
      </c>
      <c r="P50" s="9">
        <f t="shared" si="17"/>
        <v>41</v>
      </c>
      <c r="Q50" s="9">
        <f t="shared" si="12"/>
        <v>984</v>
      </c>
      <c r="R50" s="58">
        <f t="shared" si="13"/>
        <v>25.89473684</v>
      </c>
      <c r="S50" s="58">
        <f t="shared" si="14"/>
        <v>279509.3421</v>
      </c>
    </row>
    <row r="51" ht="12.75" customHeight="1">
      <c r="A51" s="7">
        <v>21.0</v>
      </c>
      <c r="B51" s="7">
        <v>2277295.0</v>
      </c>
      <c r="C51" s="7">
        <v>1138650.0</v>
      </c>
      <c r="D51" s="7">
        <v>2277295.0</v>
      </c>
      <c r="E51" s="7">
        <v>1423310.0</v>
      </c>
      <c r="F51" s="7">
        <v>3.0</v>
      </c>
      <c r="G51" s="7">
        <v>46.0</v>
      </c>
      <c r="H51" s="7">
        <v>3050.0</v>
      </c>
      <c r="J51" s="9">
        <f t="shared" si="10"/>
        <v>7116550</v>
      </c>
      <c r="K51" s="9">
        <f t="shared" si="15"/>
        <v>600</v>
      </c>
      <c r="L51" s="58">
        <f t="shared" si="16"/>
        <v>11860.91667</v>
      </c>
      <c r="N51" s="9">
        <f t="shared" si="11"/>
        <v>7116550</v>
      </c>
      <c r="O51" s="9">
        <f t="shared" si="18"/>
        <v>17737905</v>
      </c>
      <c r="P51" s="9">
        <f t="shared" si="17"/>
        <v>44</v>
      </c>
      <c r="Q51" s="58">
        <f t="shared" si="12"/>
        <v>1056</v>
      </c>
      <c r="R51" s="58">
        <f t="shared" si="13"/>
        <v>22.95652174</v>
      </c>
      <c r="S51" s="58">
        <f t="shared" si="14"/>
        <v>385606.6304</v>
      </c>
    </row>
    <row r="52" ht="12.75" customHeight="1">
      <c r="A52" s="7">
        <v>22.0</v>
      </c>
      <c r="B52" s="7">
        <v>3803085.0</v>
      </c>
      <c r="C52" s="7">
        <v>1901540.0</v>
      </c>
      <c r="D52" s="7">
        <v>3803085.0</v>
      </c>
      <c r="E52" s="7">
        <v>2376925.0</v>
      </c>
      <c r="F52" s="7">
        <v>3.0</v>
      </c>
      <c r="G52" s="7">
        <v>55.0</v>
      </c>
      <c r="H52" s="7">
        <v>3750.0</v>
      </c>
      <c r="J52" s="9">
        <f t="shared" si="10"/>
        <v>11884635</v>
      </c>
      <c r="K52" s="9">
        <f t="shared" si="15"/>
        <v>700</v>
      </c>
      <c r="L52" s="58">
        <f t="shared" si="16"/>
        <v>16978.05</v>
      </c>
      <c r="N52" s="9">
        <f t="shared" si="11"/>
        <v>11884635</v>
      </c>
      <c r="O52" s="9">
        <f t="shared" si="18"/>
        <v>29622540</v>
      </c>
      <c r="P52" s="9">
        <f t="shared" si="17"/>
        <v>47</v>
      </c>
      <c r="Q52" s="58">
        <f t="shared" si="12"/>
        <v>1128</v>
      </c>
      <c r="R52" s="58">
        <f t="shared" si="13"/>
        <v>20.50909091</v>
      </c>
      <c r="S52" s="58">
        <f t="shared" si="14"/>
        <v>538591.6364</v>
      </c>
    </row>
    <row r="53" ht="12.75" customHeight="1">
      <c r="A53" s="7">
        <v>23.0</v>
      </c>
      <c r="B53" s="7">
        <v>6351150.0</v>
      </c>
      <c r="C53" s="7">
        <v>3175575.0</v>
      </c>
      <c r="D53" s="7">
        <v>6351150.0</v>
      </c>
      <c r="E53" s="7">
        <v>3969470.0</v>
      </c>
      <c r="F53" s="7">
        <v>3.0</v>
      </c>
      <c r="G53" s="7">
        <v>66.0</v>
      </c>
      <c r="H53" s="7">
        <v>4600.0</v>
      </c>
      <c r="J53" s="9">
        <f t="shared" si="10"/>
        <v>19847345</v>
      </c>
      <c r="K53" s="9">
        <f t="shared" si="15"/>
        <v>850</v>
      </c>
      <c r="L53" s="58">
        <f t="shared" si="16"/>
        <v>23349.81765</v>
      </c>
      <c r="N53" s="9">
        <f t="shared" si="11"/>
        <v>19847345</v>
      </c>
      <c r="O53" s="9">
        <f t="shared" si="18"/>
        <v>49469885</v>
      </c>
      <c r="P53" s="9">
        <f t="shared" si="17"/>
        <v>50</v>
      </c>
      <c r="Q53" s="58">
        <f t="shared" si="12"/>
        <v>1200</v>
      </c>
      <c r="R53" s="58">
        <f t="shared" si="13"/>
        <v>18.18181818</v>
      </c>
      <c r="S53" s="58">
        <f t="shared" si="14"/>
        <v>749543.7121</v>
      </c>
    </row>
    <row r="54" ht="12.75" customHeight="1">
      <c r="A54" s="7">
        <v>24.0</v>
      </c>
      <c r="B54" s="7">
        <v>1.060642E7</v>
      </c>
      <c r="C54" s="7">
        <v>5303210.0</v>
      </c>
      <c r="D54" s="7">
        <v>1.060642E7</v>
      </c>
      <c r="E54" s="7">
        <v>6629015.0</v>
      </c>
      <c r="F54" s="7">
        <v>3.0</v>
      </c>
      <c r="G54" s="7">
        <v>79.0</v>
      </c>
      <c r="H54" s="7">
        <v>5650.0</v>
      </c>
      <c r="J54" s="9">
        <f t="shared" si="10"/>
        <v>33145065</v>
      </c>
      <c r="K54" s="9">
        <f t="shared" si="15"/>
        <v>1050</v>
      </c>
      <c r="L54" s="58">
        <f t="shared" si="16"/>
        <v>31566.72857</v>
      </c>
      <c r="N54" s="9">
        <f t="shared" si="11"/>
        <v>33145065</v>
      </c>
      <c r="O54" s="9">
        <f t="shared" si="18"/>
        <v>82614950</v>
      </c>
      <c r="P54" s="9">
        <f t="shared" si="17"/>
        <v>53</v>
      </c>
      <c r="Q54" s="58">
        <f t="shared" si="12"/>
        <v>1272</v>
      </c>
      <c r="R54" s="58">
        <f t="shared" si="13"/>
        <v>16.10126582</v>
      </c>
      <c r="S54" s="58">
        <f t="shared" si="14"/>
        <v>1045758.861</v>
      </c>
    </row>
    <row r="55" ht="12.75" customHeight="1">
      <c r="A55" s="7">
        <v>25.0</v>
      </c>
      <c r="B55" s="7">
        <v>1.771272E7</v>
      </c>
      <c r="C55" s="7">
        <v>8856360.0</v>
      </c>
      <c r="D55" s="7">
        <v>1.771272E7</v>
      </c>
      <c r="E55" s="7">
        <v>1.107045E7</v>
      </c>
      <c r="F55" s="7">
        <v>3.0</v>
      </c>
      <c r="G55" s="7">
        <v>95.0</v>
      </c>
      <c r="H55" s="7">
        <v>6950.0</v>
      </c>
      <c r="J55" s="9">
        <f t="shared" si="10"/>
        <v>55352250</v>
      </c>
      <c r="K55" s="9">
        <f t="shared" si="15"/>
        <v>1300</v>
      </c>
      <c r="L55" s="58">
        <f t="shared" si="16"/>
        <v>42578.65385</v>
      </c>
      <c r="N55" s="9">
        <f t="shared" si="11"/>
        <v>55352250</v>
      </c>
      <c r="O55" s="9">
        <f t="shared" si="18"/>
        <v>137967200</v>
      </c>
      <c r="P55" s="9">
        <f t="shared" si="17"/>
        <v>56</v>
      </c>
      <c r="Q55" s="58">
        <f t="shared" si="12"/>
        <v>1344</v>
      </c>
      <c r="R55" s="58">
        <f t="shared" si="13"/>
        <v>14.14736842</v>
      </c>
      <c r="S55" s="58">
        <f t="shared" si="14"/>
        <v>1452286.316</v>
      </c>
    </row>
    <row r="56" ht="12.75" customHeight="1"/>
    <row r="57" ht="12.75" customHeight="1">
      <c r="A57" s="53" t="s">
        <v>216</v>
      </c>
      <c r="B57" s="17"/>
      <c r="C57" s="17"/>
      <c r="D57" s="17"/>
      <c r="E57" s="17"/>
      <c r="F57" s="17"/>
      <c r="G57" s="17"/>
      <c r="H57" s="18"/>
      <c r="J57" s="6"/>
      <c r="K57" s="64" t="s">
        <v>211</v>
      </c>
      <c r="L57" s="54" t="s">
        <v>212</v>
      </c>
      <c r="N57" s="54" t="s">
        <v>163</v>
      </c>
      <c r="O57" s="54" t="s">
        <v>164</v>
      </c>
      <c r="P57" s="54" t="s">
        <v>165</v>
      </c>
      <c r="Q57" s="54" t="s">
        <v>166</v>
      </c>
      <c r="R57" s="54" t="s">
        <v>167</v>
      </c>
      <c r="S57" s="54" t="s">
        <v>168</v>
      </c>
    </row>
    <row r="58" ht="12.75" customHeight="1">
      <c r="A58" s="59" t="s">
        <v>169</v>
      </c>
      <c r="B58" s="59"/>
      <c r="C58" s="59"/>
      <c r="D58" s="59"/>
      <c r="E58" s="59"/>
      <c r="F58" s="59"/>
      <c r="G58" s="59" t="s">
        <v>170</v>
      </c>
      <c r="H58" s="59" t="s">
        <v>213</v>
      </c>
      <c r="J58" s="6" t="s">
        <v>214</v>
      </c>
      <c r="K58" s="56"/>
      <c r="L58" s="56"/>
      <c r="N58" s="56"/>
      <c r="O58" s="56"/>
      <c r="P58" s="56"/>
      <c r="Q58" s="56"/>
      <c r="R58" s="56"/>
      <c r="S58" s="56"/>
    </row>
    <row r="59" ht="12.75" customHeight="1">
      <c r="A59" s="7">
        <v>1.0</v>
      </c>
      <c r="B59" s="7">
        <v>100.0</v>
      </c>
      <c r="C59" s="7">
        <v>80.0</v>
      </c>
      <c r="D59" s="7">
        <v>30.0</v>
      </c>
      <c r="E59" s="7">
        <v>60.0</v>
      </c>
      <c r="F59" s="7">
        <v>3.0</v>
      </c>
      <c r="G59" s="7">
        <v>1.0</v>
      </c>
      <c r="H59" s="7">
        <v>5.0</v>
      </c>
      <c r="J59" s="9">
        <f t="shared" ref="J59:J83" si="19">SUM(B59:E59)</f>
        <v>270</v>
      </c>
      <c r="K59" s="9"/>
      <c r="L59" s="9"/>
      <c r="N59" s="9">
        <f t="shared" ref="N59:N83" si="20">SUM(B59:E59)</f>
        <v>270</v>
      </c>
      <c r="O59" s="9">
        <f>N59</f>
        <v>270</v>
      </c>
      <c r="P59" s="9">
        <f>F59</f>
        <v>3</v>
      </c>
      <c r="Q59" s="9">
        <f t="shared" ref="Q59:Q83" si="21">(P59*24)</f>
        <v>72</v>
      </c>
      <c r="R59" s="58">
        <f t="shared" ref="R59:R83" si="22">(Q59/G59)</f>
        <v>72</v>
      </c>
      <c r="S59" s="58">
        <f t="shared" ref="S59:S83" si="23">(O59/G59)</f>
        <v>270</v>
      </c>
    </row>
    <row r="60" ht="12.75" customHeight="1">
      <c r="A60" s="7">
        <v>2.0</v>
      </c>
      <c r="B60" s="7">
        <v>165.0</v>
      </c>
      <c r="C60" s="7">
        <v>135.0</v>
      </c>
      <c r="D60" s="7">
        <v>50.0</v>
      </c>
      <c r="E60" s="7">
        <v>100.0</v>
      </c>
      <c r="F60" s="7">
        <v>2.0</v>
      </c>
      <c r="G60" s="7">
        <v>1.0</v>
      </c>
      <c r="H60" s="7">
        <v>9.0</v>
      </c>
      <c r="J60" s="9">
        <f t="shared" si="19"/>
        <v>450</v>
      </c>
      <c r="K60" s="9">
        <f t="shared" ref="K60:K83" si="24">(H60-H59)</f>
        <v>4</v>
      </c>
      <c r="L60" s="58">
        <f t="shared" ref="L60:L83" si="25">(J60/K60)</f>
        <v>112.5</v>
      </c>
      <c r="N60" s="9">
        <f t="shared" si="20"/>
        <v>450</v>
      </c>
      <c r="O60" s="9">
        <f>(N59+N60)</f>
        <v>720</v>
      </c>
      <c r="P60" s="9">
        <f t="shared" ref="P60:P83" si="26">(P59+F60)</f>
        <v>5</v>
      </c>
      <c r="Q60" s="9">
        <f t="shared" si="21"/>
        <v>120</v>
      </c>
      <c r="R60" s="58">
        <f t="shared" si="22"/>
        <v>120</v>
      </c>
      <c r="S60" s="58">
        <f t="shared" si="23"/>
        <v>720</v>
      </c>
    </row>
    <row r="61" ht="12.75" customHeight="1">
      <c r="A61" s="7">
        <v>3.0</v>
      </c>
      <c r="B61" s="7">
        <v>280.0</v>
      </c>
      <c r="C61" s="7">
        <v>225.0</v>
      </c>
      <c r="D61" s="7">
        <v>85.0</v>
      </c>
      <c r="E61" s="7">
        <v>165.0</v>
      </c>
      <c r="F61" s="7">
        <v>2.0</v>
      </c>
      <c r="G61" s="7">
        <v>2.0</v>
      </c>
      <c r="H61" s="7">
        <v>15.0</v>
      </c>
      <c r="J61" s="9">
        <f t="shared" si="19"/>
        <v>755</v>
      </c>
      <c r="K61" s="9">
        <f t="shared" si="24"/>
        <v>6</v>
      </c>
      <c r="L61" s="58">
        <f t="shared" si="25"/>
        <v>125.8333333</v>
      </c>
      <c r="N61" s="9">
        <f t="shared" si="20"/>
        <v>755</v>
      </c>
      <c r="O61" s="9">
        <f t="shared" ref="O61:O83" si="27">(O60+N61)</f>
        <v>1475</v>
      </c>
      <c r="P61" s="9">
        <f t="shared" si="26"/>
        <v>7</v>
      </c>
      <c r="Q61" s="9">
        <f t="shared" si="21"/>
        <v>168</v>
      </c>
      <c r="R61" s="58">
        <f t="shared" si="22"/>
        <v>84</v>
      </c>
      <c r="S61" s="58">
        <f t="shared" si="23"/>
        <v>737.5</v>
      </c>
    </row>
    <row r="62" ht="12.75" customHeight="1">
      <c r="A62" s="7">
        <v>4.0</v>
      </c>
      <c r="B62" s="7">
        <v>465.0</v>
      </c>
      <c r="C62" s="7">
        <v>375.0</v>
      </c>
      <c r="D62" s="7">
        <v>140.0</v>
      </c>
      <c r="E62" s="7">
        <v>280.0</v>
      </c>
      <c r="F62" s="7">
        <v>2.0</v>
      </c>
      <c r="G62" s="7">
        <v>2.0</v>
      </c>
      <c r="H62" s="7">
        <v>22.0</v>
      </c>
      <c r="J62" s="9">
        <f t="shared" si="19"/>
        <v>1260</v>
      </c>
      <c r="K62" s="9">
        <f t="shared" si="24"/>
        <v>7</v>
      </c>
      <c r="L62" s="58">
        <f t="shared" si="25"/>
        <v>180</v>
      </c>
      <c r="N62" s="9">
        <f t="shared" si="20"/>
        <v>1260</v>
      </c>
      <c r="O62" s="9">
        <f t="shared" si="27"/>
        <v>2735</v>
      </c>
      <c r="P62" s="9">
        <f t="shared" si="26"/>
        <v>9</v>
      </c>
      <c r="Q62" s="9">
        <f t="shared" si="21"/>
        <v>216</v>
      </c>
      <c r="R62" s="58">
        <f t="shared" si="22"/>
        <v>108</v>
      </c>
      <c r="S62" s="58">
        <f t="shared" si="23"/>
        <v>1367.5</v>
      </c>
    </row>
    <row r="63" ht="12.75" customHeight="1">
      <c r="A63" s="7">
        <v>5.0</v>
      </c>
      <c r="B63" s="7">
        <v>780.0</v>
      </c>
      <c r="C63" s="7">
        <v>620.0</v>
      </c>
      <c r="D63" s="7">
        <v>235.0</v>
      </c>
      <c r="E63" s="7">
        <v>465.0</v>
      </c>
      <c r="F63" s="7">
        <v>2.0</v>
      </c>
      <c r="G63" s="7">
        <v>2.0</v>
      </c>
      <c r="H63" s="7">
        <v>33.0</v>
      </c>
      <c r="J63" s="9">
        <f t="shared" si="19"/>
        <v>2100</v>
      </c>
      <c r="K63" s="9">
        <f t="shared" si="24"/>
        <v>11</v>
      </c>
      <c r="L63" s="58">
        <f t="shared" si="25"/>
        <v>190.9090909</v>
      </c>
      <c r="N63" s="9">
        <f t="shared" si="20"/>
        <v>2100</v>
      </c>
      <c r="O63" s="9">
        <f t="shared" si="27"/>
        <v>4835</v>
      </c>
      <c r="P63" s="9">
        <f t="shared" si="26"/>
        <v>11</v>
      </c>
      <c r="Q63" s="9">
        <f t="shared" si="21"/>
        <v>264</v>
      </c>
      <c r="R63" s="58">
        <f t="shared" si="22"/>
        <v>132</v>
      </c>
      <c r="S63" s="58">
        <f t="shared" si="23"/>
        <v>2417.5</v>
      </c>
    </row>
    <row r="64" ht="12.75" customHeight="1">
      <c r="A64" s="7">
        <v>6.0</v>
      </c>
      <c r="B64" s="7">
        <v>1300.0</v>
      </c>
      <c r="C64" s="7">
        <v>1040.0</v>
      </c>
      <c r="D64" s="7">
        <v>390.0</v>
      </c>
      <c r="E64" s="7">
        <v>780.0</v>
      </c>
      <c r="F64" s="7">
        <v>2.0</v>
      </c>
      <c r="G64" s="7">
        <v>3.0</v>
      </c>
      <c r="H64" s="7">
        <v>50.0</v>
      </c>
      <c r="J64" s="9">
        <f t="shared" si="19"/>
        <v>3510</v>
      </c>
      <c r="K64" s="9">
        <f t="shared" si="24"/>
        <v>17</v>
      </c>
      <c r="L64" s="58">
        <f t="shared" si="25"/>
        <v>206.4705882</v>
      </c>
      <c r="N64" s="9">
        <f t="shared" si="20"/>
        <v>3510</v>
      </c>
      <c r="O64" s="9">
        <f t="shared" si="27"/>
        <v>8345</v>
      </c>
      <c r="P64" s="9">
        <f t="shared" si="26"/>
        <v>13</v>
      </c>
      <c r="Q64" s="9">
        <f t="shared" si="21"/>
        <v>312</v>
      </c>
      <c r="R64" s="58">
        <f t="shared" si="22"/>
        <v>104</v>
      </c>
      <c r="S64" s="58">
        <f t="shared" si="23"/>
        <v>2781.666667</v>
      </c>
    </row>
    <row r="65" ht="12.75" customHeight="1">
      <c r="A65" s="7">
        <v>7.0</v>
      </c>
      <c r="B65" s="7">
        <v>2170.0</v>
      </c>
      <c r="C65" s="7">
        <v>1735.0</v>
      </c>
      <c r="D65" s="7">
        <v>650.0</v>
      </c>
      <c r="E65" s="7">
        <v>1300.0</v>
      </c>
      <c r="F65" s="7">
        <v>2.0</v>
      </c>
      <c r="G65" s="7">
        <v>4.0</v>
      </c>
      <c r="H65" s="7">
        <v>70.0</v>
      </c>
      <c r="J65" s="9">
        <f t="shared" si="19"/>
        <v>5855</v>
      </c>
      <c r="K65" s="9">
        <f t="shared" si="24"/>
        <v>20</v>
      </c>
      <c r="L65" s="58">
        <f t="shared" si="25"/>
        <v>292.75</v>
      </c>
      <c r="N65" s="9">
        <f t="shared" si="20"/>
        <v>5855</v>
      </c>
      <c r="O65" s="9">
        <f t="shared" si="27"/>
        <v>14200</v>
      </c>
      <c r="P65" s="9">
        <f t="shared" si="26"/>
        <v>15</v>
      </c>
      <c r="Q65" s="9">
        <f t="shared" si="21"/>
        <v>360</v>
      </c>
      <c r="R65" s="58">
        <f t="shared" si="22"/>
        <v>90</v>
      </c>
      <c r="S65" s="58">
        <f t="shared" si="23"/>
        <v>3550</v>
      </c>
    </row>
    <row r="66" ht="12.75" customHeight="1">
      <c r="A66" s="7">
        <v>8.0</v>
      </c>
      <c r="B66" s="7">
        <v>3625.0</v>
      </c>
      <c r="C66" s="7">
        <v>2900.0</v>
      </c>
      <c r="D66" s="7">
        <v>1085.0</v>
      </c>
      <c r="E66" s="7">
        <v>2175.0</v>
      </c>
      <c r="F66" s="7">
        <v>2.0</v>
      </c>
      <c r="G66" s="7">
        <v>4.0</v>
      </c>
      <c r="H66" s="7">
        <v>100.0</v>
      </c>
      <c r="J66" s="9">
        <f t="shared" si="19"/>
        <v>9785</v>
      </c>
      <c r="K66" s="9">
        <f t="shared" si="24"/>
        <v>30</v>
      </c>
      <c r="L66" s="58">
        <f t="shared" si="25"/>
        <v>326.1666667</v>
      </c>
      <c r="N66" s="9">
        <f t="shared" si="20"/>
        <v>9785</v>
      </c>
      <c r="O66" s="9">
        <f t="shared" si="27"/>
        <v>23985</v>
      </c>
      <c r="P66" s="9">
        <f t="shared" si="26"/>
        <v>17</v>
      </c>
      <c r="Q66" s="9">
        <f t="shared" si="21"/>
        <v>408</v>
      </c>
      <c r="R66" s="58">
        <f t="shared" si="22"/>
        <v>102</v>
      </c>
      <c r="S66" s="58">
        <f t="shared" si="23"/>
        <v>5996.25</v>
      </c>
    </row>
    <row r="67" ht="12.75" customHeight="1">
      <c r="A67" s="7">
        <v>9.0</v>
      </c>
      <c r="B67" s="7">
        <v>6050.0</v>
      </c>
      <c r="C67" s="7">
        <v>4840.0</v>
      </c>
      <c r="D67" s="7">
        <v>1815.0</v>
      </c>
      <c r="E67" s="7">
        <v>3630.0</v>
      </c>
      <c r="F67" s="7">
        <v>2.0</v>
      </c>
      <c r="G67" s="7">
        <v>5.0</v>
      </c>
      <c r="H67" s="7">
        <v>145.0</v>
      </c>
      <c r="J67" s="9">
        <f t="shared" si="19"/>
        <v>16335</v>
      </c>
      <c r="K67" s="9">
        <f t="shared" si="24"/>
        <v>45</v>
      </c>
      <c r="L67" s="58">
        <f t="shared" si="25"/>
        <v>363</v>
      </c>
      <c r="N67" s="9">
        <f t="shared" si="20"/>
        <v>16335</v>
      </c>
      <c r="O67" s="9">
        <f t="shared" si="27"/>
        <v>40320</v>
      </c>
      <c r="P67" s="9">
        <f t="shared" si="26"/>
        <v>19</v>
      </c>
      <c r="Q67" s="9">
        <f t="shared" si="21"/>
        <v>456</v>
      </c>
      <c r="R67" s="58">
        <f t="shared" si="22"/>
        <v>91.2</v>
      </c>
      <c r="S67" s="58">
        <f t="shared" si="23"/>
        <v>8064</v>
      </c>
    </row>
    <row r="68" ht="12.75" customHeight="1">
      <c r="A68" s="7">
        <v>10.0</v>
      </c>
      <c r="B68" s="7">
        <v>10105.0</v>
      </c>
      <c r="C68" s="7">
        <v>8080.0</v>
      </c>
      <c r="D68" s="7">
        <v>3030.0</v>
      </c>
      <c r="E68" s="7">
        <v>6060.0</v>
      </c>
      <c r="F68" s="7">
        <v>2.0</v>
      </c>
      <c r="G68" s="7">
        <v>6.0</v>
      </c>
      <c r="H68" s="7">
        <v>200.0</v>
      </c>
      <c r="J68" s="9">
        <f t="shared" si="19"/>
        <v>27275</v>
      </c>
      <c r="K68" s="9">
        <f t="shared" si="24"/>
        <v>55</v>
      </c>
      <c r="L68" s="58">
        <f t="shared" si="25"/>
        <v>495.9090909</v>
      </c>
      <c r="N68" s="9">
        <f t="shared" si="20"/>
        <v>27275</v>
      </c>
      <c r="O68" s="9">
        <f t="shared" si="27"/>
        <v>67595</v>
      </c>
      <c r="P68" s="9">
        <f t="shared" si="26"/>
        <v>21</v>
      </c>
      <c r="Q68" s="9">
        <f t="shared" si="21"/>
        <v>504</v>
      </c>
      <c r="R68" s="58">
        <f t="shared" si="22"/>
        <v>84</v>
      </c>
      <c r="S68" s="58">
        <f t="shared" si="23"/>
        <v>11265.83333</v>
      </c>
    </row>
    <row r="69" ht="12.75" customHeight="1">
      <c r="A69" s="7">
        <v>11.0</v>
      </c>
      <c r="B69" s="7">
        <v>16870.0</v>
      </c>
      <c r="C69" s="7">
        <v>13500.0</v>
      </c>
      <c r="D69" s="7">
        <v>5060.0</v>
      </c>
      <c r="E69" s="7">
        <v>10125.0</v>
      </c>
      <c r="F69" s="7">
        <v>3.0</v>
      </c>
      <c r="G69" s="7">
        <v>7.0</v>
      </c>
      <c r="H69" s="7">
        <v>280.0</v>
      </c>
      <c r="J69" s="9">
        <f t="shared" si="19"/>
        <v>45555</v>
      </c>
      <c r="K69" s="9">
        <f t="shared" si="24"/>
        <v>80</v>
      </c>
      <c r="L69" s="58">
        <f t="shared" si="25"/>
        <v>569.4375</v>
      </c>
      <c r="N69" s="9">
        <f t="shared" si="20"/>
        <v>45555</v>
      </c>
      <c r="O69" s="9">
        <f t="shared" si="27"/>
        <v>113150</v>
      </c>
      <c r="P69" s="9">
        <f t="shared" si="26"/>
        <v>24</v>
      </c>
      <c r="Q69" s="9">
        <f t="shared" si="21"/>
        <v>576</v>
      </c>
      <c r="R69" s="58">
        <f t="shared" si="22"/>
        <v>82.28571429</v>
      </c>
      <c r="S69" s="58">
        <f t="shared" si="23"/>
        <v>16164.28571</v>
      </c>
    </row>
    <row r="70" ht="12.75" customHeight="1">
      <c r="A70" s="7">
        <v>12.0</v>
      </c>
      <c r="B70" s="7">
        <v>28175.0</v>
      </c>
      <c r="C70" s="7">
        <v>22540.0</v>
      </c>
      <c r="D70" s="7">
        <v>8455.0</v>
      </c>
      <c r="E70" s="7">
        <v>16905.0</v>
      </c>
      <c r="F70" s="7">
        <v>3.0</v>
      </c>
      <c r="G70" s="7">
        <v>9.0</v>
      </c>
      <c r="H70" s="7">
        <v>375.0</v>
      </c>
      <c r="J70" s="9">
        <f t="shared" si="19"/>
        <v>76075</v>
      </c>
      <c r="K70" s="9">
        <f t="shared" si="24"/>
        <v>95</v>
      </c>
      <c r="L70" s="58">
        <f t="shared" si="25"/>
        <v>800.7894737</v>
      </c>
      <c r="N70" s="9">
        <f t="shared" si="20"/>
        <v>76075</v>
      </c>
      <c r="O70" s="9">
        <f t="shared" si="27"/>
        <v>189225</v>
      </c>
      <c r="P70" s="9">
        <f t="shared" si="26"/>
        <v>27</v>
      </c>
      <c r="Q70" s="9">
        <f t="shared" si="21"/>
        <v>648</v>
      </c>
      <c r="R70" s="58">
        <f t="shared" si="22"/>
        <v>72</v>
      </c>
      <c r="S70" s="58">
        <f t="shared" si="23"/>
        <v>21025</v>
      </c>
    </row>
    <row r="71" ht="12.75" customHeight="1">
      <c r="A71" s="7">
        <v>13.0</v>
      </c>
      <c r="B71" s="7">
        <v>47055.0</v>
      </c>
      <c r="C71" s="7">
        <v>37645.0</v>
      </c>
      <c r="D71" s="7">
        <v>14115.0</v>
      </c>
      <c r="E71" s="7">
        <v>28230.0</v>
      </c>
      <c r="F71" s="7">
        <v>3.0</v>
      </c>
      <c r="G71" s="7">
        <v>11.0</v>
      </c>
      <c r="H71" s="7">
        <v>495.0</v>
      </c>
      <c r="J71" s="9">
        <f t="shared" si="19"/>
        <v>127045</v>
      </c>
      <c r="K71" s="9">
        <f t="shared" si="24"/>
        <v>120</v>
      </c>
      <c r="L71" s="58">
        <f t="shared" si="25"/>
        <v>1058.708333</v>
      </c>
      <c r="N71" s="9">
        <f t="shared" si="20"/>
        <v>127045</v>
      </c>
      <c r="O71" s="9">
        <f t="shared" si="27"/>
        <v>316270</v>
      </c>
      <c r="P71" s="9">
        <f t="shared" si="26"/>
        <v>30</v>
      </c>
      <c r="Q71" s="9">
        <f t="shared" si="21"/>
        <v>720</v>
      </c>
      <c r="R71" s="58">
        <f t="shared" si="22"/>
        <v>65.45454545</v>
      </c>
      <c r="S71" s="58">
        <f t="shared" si="23"/>
        <v>28751.81818</v>
      </c>
    </row>
    <row r="72" ht="12.75" customHeight="1">
      <c r="A72" s="7">
        <v>14.0</v>
      </c>
      <c r="B72" s="7">
        <v>78580.0</v>
      </c>
      <c r="C72" s="7">
        <v>62865.0</v>
      </c>
      <c r="D72" s="7">
        <v>23575.0</v>
      </c>
      <c r="E72" s="7">
        <v>47150.0</v>
      </c>
      <c r="F72" s="7">
        <v>3.0</v>
      </c>
      <c r="G72" s="7">
        <v>13.0</v>
      </c>
      <c r="H72" s="7">
        <v>635.0</v>
      </c>
      <c r="J72" s="9">
        <f t="shared" si="19"/>
        <v>212170</v>
      </c>
      <c r="K72" s="9">
        <f t="shared" si="24"/>
        <v>140</v>
      </c>
      <c r="L72" s="58">
        <f t="shared" si="25"/>
        <v>1515.5</v>
      </c>
      <c r="N72" s="9">
        <f t="shared" si="20"/>
        <v>212170</v>
      </c>
      <c r="O72" s="9">
        <f t="shared" si="27"/>
        <v>528440</v>
      </c>
      <c r="P72" s="9">
        <f t="shared" si="26"/>
        <v>33</v>
      </c>
      <c r="Q72" s="9">
        <f t="shared" si="21"/>
        <v>792</v>
      </c>
      <c r="R72" s="58">
        <f t="shared" si="22"/>
        <v>60.92307692</v>
      </c>
      <c r="S72" s="58">
        <f t="shared" si="23"/>
        <v>40649.23077</v>
      </c>
    </row>
    <row r="73" ht="12.75" customHeight="1">
      <c r="A73" s="7">
        <v>15.0</v>
      </c>
      <c r="B73" s="7">
        <v>131230.0</v>
      </c>
      <c r="C73" s="7">
        <v>104985.0</v>
      </c>
      <c r="D73" s="7">
        <v>39370.0</v>
      </c>
      <c r="E73" s="7">
        <v>78740.0</v>
      </c>
      <c r="F73" s="7">
        <v>3.0</v>
      </c>
      <c r="G73" s="7">
        <v>15.0</v>
      </c>
      <c r="H73" s="7">
        <v>800.0</v>
      </c>
      <c r="J73" s="9">
        <f t="shared" si="19"/>
        <v>354325</v>
      </c>
      <c r="K73" s="9">
        <f t="shared" si="24"/>
        <v>165</v>
      </c>
      <c r="L73" s="58">
        <f t="shared" si="25"/>
        <v>2147.424242</v>
      </c>
      <c r="N73" s="9">
        <f t="shared" si="20"/>
        <v>354325</v>
      </c>
      <c r="O73" s="9">
        <f t="shared" si="27"/>
        <v>882765</v>
      </c>
      <c r="P73" s="9">
        <f t="shared" si="26"/>
        <v>36</v>
      </c>
      <c r="Q73" s="9">
        <f t="shared" si="21"/>
        <v>864</v>
      </c>
      <c r="R73" s="58">
        <f t="shared" si="22"/>
        <v>57.6</v>
      </c>
      <c r="S73" s="58">
        <f t="shared" si="23"/>
        <v>58851</v>
      </c>
    </row>
    <row r="74" ht="12.75" customHeight="1">
      <c r="A74" s="7">
        <v>16.0</v>
      </c>
      <c r="B74" s="7">
        <v>219155.0</v>
      </c>
      <c r="C74" s="7">
        <v>175320.0</v>
      </c>
      <c r="D74" s="7">
        <v>65745.0</v>
      </c>
      <c r="E74" s="7">
        <v>131490.0</v>
      </c>
      <c r="F74" s="7">
        <v>3.0</v>
      </c>
      <c r="G74" s="7">
        <v>18.0</v>
      </c>
      <c r="H74" s="7">
        <v>1000.0</v>
      </c>
      <c r="J74" s="9">
        <f t="shared" si="19"/>
        <v>591710</v>
      </c>
      <c r="K74" s="9">
        <f t="shared" si="24"/>
        <v>200</v>
      </c>
      <c r="L74" s="58">
        <f t="shared" si="25"/>
        <v>2958.55</v>
      </c>
      <c r="N74" s="9">
        <f t="shared" si="20"/>
        <v>591710</v>
      </c>
      <c r="O74" s="9">
        <f t="shared" si="27"/>
        <v>1474475</v>
      </c>
      <c r="P74" s="9">
        <f t="shared" si="26"/>
        <v>39</v>
      </c>
      <c r="Q74" s="9">
        <f t="shared" si="21"/>
        <v>936</v>
      </c>
      <c r="R74" s="58">
        <f t="shared" si="22"/>
        <v>52</v>
      </c>
      <c r="S74" s="58">
        <f t="shared" si="23"/>
        <v>81915.27778</v>
      </c>
    </row>
    <row r="75" ht="12.75" customHeight="1">
      <c r="A75" s="7">
        <v>17.0</v>
      </c>
      <c r="B75" s="7">
        <v>365985.0</v>
      </c>
      <c r="C75" s="7">
        <v>292790.0</v>
      </c>
      <c r="D75" s="7">
        <v>109795.0</v>
      </c>
      <c r="E75" s="7">
        <v>219590.0</v>
      </c>
      <c r="F75" s="7">
        <v>3.0</v>
      </c>
      <c r="G75" s="7">
        <v>22.0</v>
      </c>
      <c r="H75" s="7">
        <v>1300.0</v>
      </c>
      <c r="J75" s="9">
        <f t="shared" si="19"/>
        <v>988160</v>
      </c>
      <c r="K75" s="9">
        <f t="shared" si="24"/>
        <v>300</v>
      </c>
      <c r="L75" s="58">
        <f t="shared" si="25"/>
        <v>3293.866667</v>
      </c>
      <c r="N75" s="9">
        <f t="shared" si="20"/>
        <v>988160</v>
      </c>
      <c r="O75" s="9">
        <f t="shared" si="27"/>
        <v>2462635</v>
      </c>
      <c r="P75" s="9">
        <f t="shared" si="26"/>
        <v>42</v>
      </c>
      <c r="Q75" s="9">
        <f t="shared" si="21"/>
        <v>1008</v>
      </c>
      <c r="R75" s="58">
        <f t="shared" si="22"/>
        <v>45.81818182</v>
      </c>
      <c r="S75" s="58">
        <f t="shared" si="23"/>
        <v>111937.9545</v>
      </c>
    </row>
    <row r="76" ht="12.75" customHeight="1">
      <c r="A76" s="7">
        <v>18.0</v>
      </c>
      <c r="B76" s="7">
        <v>611195.0</v>
      </c>
      <c r="C76" s="7">
        <v>488955.0</v>
      </c>
      <c r="D76" s="7">
        <v>183360.0</v>
      </c>
      <c r="E76" s="7">
        <v>366715.0</v>
      </c>
      <c r="F76" s="7">
        <v>3.0</v>
      </c>
      <c r="G76" s="7">
        <v>27.0</v>
      </c>
      <c r="H76" s="7">
        <v>1600.0</v>
      </c>
      <c r="J76" s="9">
        <f t="shared" si="19"/>
        <v>1650225</v>
      </c>
      <c r="K76" s="9">
        <f t="shared" si="24"/>
        <v>300</v>
      </c>
      <c r="L76" s="58">
        <f t="shared" si="25"/>
        <v>5500.75</v>
      </c>
      <c r="N76" s="9">
        <f t="shared" si="20"/>
        <v>1650225</v>
      </c>
      <c r="O76" s="9">
        <f t="shared" si="27"/>
        <v>4112860</v>
      </c>
      <c r="P76" s="9">
        <f t="shared" si="26"/>
        <v>45</v>
      </c>
      <c r="Q76" s="9">
        <f t="shared" si="21"/>
        <v>1080</v>
      </c>
      <c r="R76" s="58">
        <f t="shared" si="22"/>
        <v>40</v>
      </c>
      <c r="S76" s="58">
        <f t="shared" si="23"/>
        <v>152328.1481</v>
      </c>
    </row>
    <row r="77" ht="12.75" customHeight="1">
      <c r="A77" s="7">
        <v>19.0</v>
      </c>
      <c r="B77" s="7">
        <v>1020695.0</v>
      </c>
      <c r="C77" s="7">
        <v>816555.0</v>
      </c>
      <c r="D77" s="7">
        <v>306210.0</v>
      </c>
      <c r="E77" s="7">
        <v>612420.0</v>
      </c>
      <c r="F77" s="7">
        <v>3.0</v>
      </c>
      <c r="G77" s="7">
        <v>32.0</v>
      </c>
      <c r="H77" s="7">
        <v>2000.0</v>
      </c>
      <c r="J77" s="9">
        <f t="shared" si="19"/>
        <v>2755880</v>
      </c>
      <c r="K77" s="9">
        <f t="shared" si="24"/>
        <v>400</v>
      </c>
      <c r="L77" s="58">
        <f t="shared" si="25"/>
        <v>6889.7</v>
      </c>
      <c r="N77" s="9">
        <f t="shared" si="20"/>
        <v>2755880</v>
      </c>
      <c r="O77" s="9">
        <f t="shared" si="27"/>
        <v>6868740</v>
      </c>
      <c r="P77" s="9">
        <f t="shared" si="26"/>
        <v>48</v>
      </c>
      <c r="Q77" s="9">
        <f t="shared" si="21"/>
        <v>1152</v>
      </c>
      <c r="R77" s="58">
        <f t="shared" si="22"/>
        <v>36</v>
      </c>
      <c r="S77" s="58">
        <f t="shared" si="23"/>
        <v>214648.125</v>
      </c>
    </row>
    <row r="78" ht="12.75" customHeight="1">
      <c r="A78" s="7">
        <v>20.0</v>
      </c>
      <c r="B78" s="7">
        <v>1704565.0</v>
      </c>
      <c r="C78" s="7">
        <v>1363650.0</v>
      </c>
      <c r="D78" s="7">
        <v>511370.0</v>
      </c>
      <c r="E78" s="7">
        <v>1022740.0</v>
      </c>
      <c r="F78" s="7">
        <v>3.0</v>
      </c>
      <c r="G78" s="7">
        <v>38.0</v>
      </c>
      <c r="H78" s="7">
        <v>2450.0</v>
      </c>
      <c r="J78" s="9">
        <f t="shared" si="19"/>
        <v>4602325</v>
      </c>
      <c r="K78" s="9">
        <f t="shared" si="24"/>
        <v>450</v>
      </c>
      <c r="L78" s="58">
        <f t="shared" si="25"/>
        <v>10227.38889</v>
      </c>
      <c r="N78" s="9">
        <f t="shared" si="20"/>
        <v>4602325</v>
      </c>
      <c r="O78" s="9">
        <f t="shared" si="27"/>
        <v>11471065</v>
      </c>
      <c r="P78" s="9">
        <f t="shared" si="26"/>
        <v>51</v>
      </c>
      <c r="Q78" s="9">
        <f t="shared" si="21"/>
        <v>1224</v>
      </c>
      <c r="R78" s="58">
        <f t="shared" si="22"/>
        <v>32.21052632</v>
      </c>
      <c r="S78" s="58">
        <f t="shared" si="23"/>
        <v>301870.1316</v>
      </c>
    </row>
    <row r="79" ht="12.75" customHeight="1">
      <c r="A79" s="7">
        <v>21.0</v>
      </c>
      <c r="B79" s="7">
        <v>2846620.0</v>
      </c>
      <c r="C79" s="7">
        <v>2277295.0</v>
      </c>
      <c r="D79" s="7">
        <v>853985.0</v>
      </c>
      <c r="E79" s="7">
        <v>1707970.0</v>
      </c>
      <c r="F79" s="7">
        <v>4.0</v>
      </c>
      <c r="G79" s="7">
        <v>46.0</v>
      </c>
      <c r="H79" s="7">
        <v>3050.0</v>
      </c>
      <c r="J79" s="9">
        <f t="shared" si="19"/>
        <v>7685870</v>
      </c>
      <c r="K79" s="9">
        <f t="shared" si="24"/>
        <v>600</v>
      </c>
      <c r="L79" s="58">
        <f t="shared" si="25"/>
        <v>12809.78333</v>
      </c>
      <c r="N79" s="9">
        <f t="shared" si="20"/>
        <v>7685870</v>
      </c>
      <c r="O79" s="9">
        <f t="shared" si="27"/>
        <v>19156935</v>
      </c>
      <c r="P79" s="9">
        <f t="shared" si="26"/>
        <v>55</v>
      </c>
      <c r="Q79" s="58">
        <f t="shared" si="21"/>
        <v>1320</v>
      </c>
      <c r="R79" s="58">
        <f t="shared" si="22"/>
        <v>28.69565217</v>
      </c>
      <c r="S79" s="58">
        <f t="shared" si="23"/>
        <v>416455.1087</v>
      </c>
    </row>
    <row r="80" ht="12.75" customHeight="1">
      <c r="A80" s="7">
        <v>22.0</v>
      </c>
      <c r="B80" s="7">
        <v>4753855.0</v>
      </c>
      <c r="C80" s="7">
        <v>3803085.0</v>
      </c>
      <c r="D80" s="7">
        <v>1426155.0</v>
      </c>
      <c r="E80" s="7">
        <v>2852315.0</v>
      </c>
      <c r="F80" s="7">
        <v>4.0</v>
      </c>
      <c r="G80" s="7">
        <v>55.0</v>
      </c>
      <c r="H80" s="7">
        <v>3750.0</v>
      </c>
      <c r="J80" s="9">
        <f t="shared" si="19"/>
        <v>12835410</v>
      </c>
      <c r="K80" s="9">
        <f t="shared" si="24"/>
        <v>700</v>
      </c>
      <c r="L80" s="58">
        <f t="shared" si="25"/>
        <v>18336.3</v>
      </c>
      <c r="N80" s="9">
        <f t="shared" si="20"/>
        <v>12835410</v>
      </c>
      <c r="O80" s="9">
        <f t="shared" si="27"/>
        <v>31992345</v>
      </c>
      <c r="P80" s="9">
        <f t="shared" si="26"/>
        <v>59</v>
      </c>
      <c r="Q80" s="58">
        <f t="shared" si="21"/>
        <v>1416</v>
      </c>
      <c r="R80" s="58">
        <f t="shared" si="22"/>
        <v>25.74545455</v>
      </c>
      <c r="S80" s="58">
        <f t="shared" si="23"/>
        <v>581679</v>
      </c>
    </row>
    <row r="81" ht="12.75" customHeight="1">
      <c r="A81" s="7">
        <v>23.0</v>
      </c>
      <c r="B81" s="7">
        <v>7938935.0</v>
      </c>
      <c r="C81" s="7">
        <v>6351150.0</v>
      </c>
      <c r="D81" s="7">
        <v>2381680.0</v>
      </c>
      <c r="E81" s="7">
        <v>4763360.0</v>
      </c>
      <c r="F81" s="7">
        <v>4.0</v>
      </c>
      <c r="G81" s="7">
        <v>66.0</v>
      </c>
      <c r="H81" s="7">
        <v>4600.0</v>
      </c>
      <c r="J81" s="9">
        <f t="shared" si="19"/>
        <v>21435125</v>
      </c>
      <c r="K81" s="9">
        <f t="shared" si="24"/>
        <v>850</v>
      </c>
      <c r="L81" s="58">
        <f t="shared" si="25"/>
        <v>25217.79412</v>
      </c>
      <c r="N81" s="9">
        <f t="shared" si="20"/>
        <v>21435125</v>
      </c>
      <c r="O81" s="9">
        <f t="shared" si="27"/>
        <v>53427470</v>
      </c>
      <c r="P81" s="9">
        <f t="shared" si="26"/>
        <v>63</v>
      </c>
      <c r="Q81" s="58">
        <f t="shared" si="21"/>
        <v>1512</v>
      </c>
      <c r="R81" s="58">
        <f t="shared" si="22"/>
        <v>22.90909091</v>
      </c>
      <c r="S81" s="58">
        <f t="shared" si="23"/>
        <v>809507.1212</v>
      </c>
    </row>
    <row r="82" ht="12.75" customHeight="1">
      <c r="A82" s="7">
        <v>24.0</v>
      </c>
      <c r="B82" s="7">
        <v>1.3258025E7</v>
      </c>
      <c r="C82" s="7">
        <v>1.060642E7</v>
      </c>
      <c r="D82" s="7">
        <v>3977410.0</v>
      </c>
      <c r="E82" s="7">
        <v>7954815.0</v>
      </c>
      <c r="F82" s="7">
        <v>4.0</v>
      </c>
      <c r="G82" s="7">
        <v>79.0</v>
      </c>
      <c r="H82" s="7">
        <v>5650.0</v>
      </c>
      <c r="J82" s="9">
        <f t="shared" si="19"/>
        <v>35796670</v>
      </c>
      <c r="K82" s="9">
        <f t="shared" si="24"/>
        <v>1050</v>
      </c>
      <c r="L82" s="58">
        <f t="shared" si="25"/>
        <v>34092.06667</v>
      </c>
      <c r="N82" s="9">
        <f t="shared" si="20"/>
        <v>35796670</v>
      </c>
      <c r="O82" s="9">
        <f t="shared" si="27"/>
        <v>89224140</v>
      </c>
      <c r="P82" s="9">
        <f t="shared" si="26"/>
        <v>67</v>
      </c>
      <c r="Q82" s="58">
        <f t="shared" si="21"/>
        <v>1608</v>
      </c>
      <c r="R82" s="58">
        <f t="shared" si="22"/>
        <v>20.35443038</v>
      </c>
      <c r="S82" s="58">
        <f t="shared" si="23"/>
        <v>1129419.494</v>
      </c>
    </row>
    <row r="83" ht="12.75" customHeight="1">
      <c r="A83" s="7">
        <v>25.0</v>
      </c>
      <c r="B83" s="7">
        <v>2.21409E7</v>
      </c>
      <c r="C83" s="7">
        <v>1.771272E7</v>
      </c>
      <c r="D83" s="7">
        <v>6642270.0</v>
      </c>
      <c r="E83" s="7">
        <v>1.328454E7</v>
      </c>
      <c r="F83" s="7">
        <v>4.0</v>
      </c>
      <c r="G83" s="7">
        <v>95.0</v>
      </c>
      <c r="H83" s="7">
        <v>6950.0</v>
      </c>
      <c r="J83" s="9">
        <f t="shared" si="19"/>
        <v>59780430</v>
      </c>
      <c r="K83" s="9">
        <f t="shared" si="24"/>
        <v>1300</v>
      </c>
      <c r="L83" s="58">
        <f t="shared" si="25"/>
        <v>45984.94615</v>
      </c>
      <c r="N83" s="9">
        <f t="shared" si="20"/>
        <v>59780430</v>
      </c>
      <c r="O83" s="9">
        <f t="shared" si="27"/>
        <v>149004570</v>
      </c>
      <c r="P83" s="9">
        <f t="shared" si="26"/>
        <v>71</v>
      </c>
      <c r="Q83" s="58">
        <f t="shared" si="21"/>
        <v>1704</v>
      </c>
      <c r="R83" s="58">
        <f t="shared" si="22"/>
        <v>17.93684211</v>
      </c>
      <c r="S83" s="58">
        <f t="shared" si="23"/>
        <v>1568469.158</v>
      </c>
    </row>
    <row r="84" ht="12.75" customHeight="1"/>
    <row r="85" ht="12.75" customHeight="1">
      <c r="A85" s="53" t="s">
        <v>217</v>
      </c>
      <c r="B85" s="17"/>
      <c r="C85" s="17"/>
      <c r="D85" s="17"/>
      <c r="E85" s="17"/>
      <c r="F85" s="17"/>
      <c r="G85" s="17"/>
      <c r="H85" s="18"/>
      <c r="J85" s="6"/>
      <c r="K85" s="64" t="s">
        <v>211</v>
      </c>
      <c r="L85" s="54" t="s">
        <v>212</v>
      </c>
      <c r="N85" s="54" t="s">
        <v>163</v>
      </c>
      <c r="O85" s="54" t="s">
        <v>164</v>
      </c>
      <c r="P85" s="54" t="s">
        <v>165</v>
      </c>
      <c r="Q85" s="54" t="s">
        <v>166</v>
      </c>
      <c r="R85" s="54" t="s">
        <v>167</v>
      </c>
      <c r="S85" s="54" t="s">
        <v>168</v>
      </c>
      <c r="U85" s="38" t="s">
        <v>218</v>
      </c>
    </row>
    <row r="86" ht="12.75" customHeight="1">
      <c r="A86" s="59" t="s">
        <v>169</v>
      </c>
      <c r="B86" s="59"/>
      <c r="C86" s="59"/>
      <c r="D86" s="59"/>
      <c r="E86" s="59"/>
      <c r="F86" s="59"/>
      <c r="G86" s="59" t="s">
        <v>170</v>
      </c>
      <c r="H86" s="59" t="s">
        <v>213</v>
      </c>
      <c r="J86" s="6" t="s">
        <v>214</v>
      </c>
      <c r="K86" s="56"/>
      <c r="L86" s="56"/>
      <c r="N86" s="56"/>
      <c r="O86" s="56"/>
      <c r="P86" s="56"/>
      <c r="Q86" s="56"/>
      <c r="R86" s="56"/>
      <c r="S86" s="56"/>
    </row>
    <row r="87" ht="12.75" customHeight="1">
      <c r="A87" s="7">
        <v>1.0</v>
      </c>
      <c r="B87" s="7">
        <v>70.0</v>
      </c>
      <c r="C87" s="7">
        <v>90.0</v>
      </c>
      <c r="D87" s="7">
        <v>70.0</v>
      </c>
      <c r="E87" s="7">
        <v>20.0</v>
      </c>
      <c r="F87" s="7">
        <v>0.0</v>
      </c>
      <c r="G87" s="7">
        <v>1.0</v>
      </c>
      <c r="H87" s="7">
        <v>5.0</v>
      </c>
      <c r="J87" s="9">
        <f t="shared" ref="J87:J111" si="28">SUM(B87:E87)</f>
        <v>250</v>
      </c>
      <c r="K87" s="9"/>
      <c r="L87" s="9"/>
      <c r="N87" s="9">
        <f t="shared" ref="N87:N111" si="29">SUM(B87:E87)</f>
        <v>250</v>
      </c>
      <c r="O87" s="9">
        <f>N87</f>
        <v>250</v>
      </c>
      <c r="P87" s="9">
        <f>F87</f>
        <v>0</v>
      </c>
      <c r="Q87" s="9">
        <f t="shared" ref="Q87:Q111" si="30">(P87*24)</f>
        <v>0</v>
      </c>
      <c r="R87" s="58">
        <f t="shared" ref="R87:R111" si="31">(Q87/G87)</f>
        <v>0</v>
      </c>
      <c r="S87" s="58">
        <f t="shared" ref="S87:S111" si="32">(O87/G87)</f>
        <v>250</v>
      </c>
      <c r="U87" s="65">
        <f t="shared" ref="U87:U111" si="33">(C87/240000)</f>
        <v>0.000375</v>
      </c>
    </row>
    <row r="88" ht="12.75" customHeight="1">
      <c r="A88" s="7">
        <v>2.0</v>
      </c>
      <c r="B88" s="7">
        <v>115.0</v>
      </c>
      <c r="C88" s="7">
        <v>150.0</v>
      </c>
      <c r="D88" s="7">
        <v>115.0</v>
      </c>
      <c r="E88" s="7">
        <v>35.0</v>
      </c>
      <c r="F88" s="7">
        <v>0.0</v>
      </c>
      <c r="G88" s="7">
        <v>1.0</v>
      </c>
      <c r="H88" s="7">
        <v>9.0</v>
      </c>
      <c r="J88" s="9">
        <f t="shared" si="28"/>
        <v>415</v>
      </c>
      <c r="K88" s="9">
        <f t="shared" ref="K88:K111" si="34">(H88-H87)</f>
        <v>4</v>
      </c>
      <c r="L88" s="58">
        <f t="shared" ref="L88:L111" si="35">(J88/K88)</f>
        <v>103.75</v>
      </c>
      <c r="N88" s="9">
        <f t="shared" si="29"/>
        <v>415</v>
      </c>
      <c r="O88" s="9">
        <f>(N87+N88)</f>
        <v>665</v>
      </c>
      <c r="P88" s="9">
        <f t="shared" ref="P88:P111" si="36">(P87+F88)</f>
        <v>0</v>
      </c>
      <c r="Q88" s="9">
        <f t="shared" si="30"/>
        <v>0</v>
      </c>
      <c r="R88" s="58">
        <f t="shared" si="31"/>
        <v>0</v>
      </c>
      <c r="S88" s="58">
        <f t="shared" si="32"/>
        <v>665</v>
      </c>
      <c r="U88" s="65">
        <f t="shared" si="33"/>
        <v>0.000625</v>
      </c>
    </row>
    <row r="89" ht="12.75" customHeight="1">
      <c r="A89" s="7">
        <v>3.0</v>
      </c>
      <c r="B89" s="7">
        <v>195.0</v>
      </c>
      <c r="C89" s="7">
        <v>250.0</v>
      </c>
      <c r="D89" s="7">
        <v>195.0</v>
      </c>
      <c r="E89" s="7">
        <v>55.0</v>
      </c>
      <c r="F89" s="7">
        <v>0.0</v>
      </c>
      <c r="G89" s="7">
        <v>2.0</v>
      </c>
      <c r="H89" s="7">
        <v>15.0</v>
      </c>
      <c r="J89" s="9">
        <f t="shared" si="28"/>
        <v>695</v>
      </c>
      <c r="K89" s="9">
        <f t="shared" si="34"/>
        <v>6</v>
      </c>
      <c r="L89" s="58">
        <f t="shared" si="35"/>
        <v>115.8333333</v>
      </c>
      <c r="N89" s="9">
        <f t="shared" si="29"/>
        <v>695</v>
      </c>
      <c r="O89" s="9">
        <f t="shared" ref="O89:O111" si="37">(O88+N89)</f>
        <v>1360</v>
      </c>
      <c r="P89" s="9">
        <f t="shared" si="36"/>
        <v>0</v>
      </c>
      <c r="Q89" s="9">
        <f t="shared" si="30"/>
        <v>0</v>
      </c>
      <c r="R89" s="58">
        <f t="shared" si="31"/>
        <v>0</v>
      </c>
      <c r="S89" s="58">
        <f t="shared" si="32"/>
        <v>680</v>
      </c>
      <c r="U89" s="65">
        <f t="shared" si="33"/>
        <v>0.001041666667</v>
      </c>
    </row>
    <row r="90" ht="12.75" customHeight="1">
      <c r="A90" s="7">
        <v>4.0</v>
      </c>
      <c r="B90" s="7">
        <v>325.0</v>
      </c>
      <c r="C90" s="7">
        <v>420.0</v>
      </c>
      <c r="D90" s="7">
        <v>325.0</v>
      </c>
      <c r="E90" s="7">
        <v>95.0</v>
      </c>
      <c r="F90" s="7">
        <v>0.0</v>
      </c>
      <c r="G90" s="7">
        <v>2.0</v>
      </c>
      <c r="H90" s="7">
        <v>22.0</v>
      </c>
      <c r="J90" s="9">
        <f t="shared" si="28"/>
        <v>1165</v>
      </c>
      <c r="K90" s="9">
        <f t="shared" si="34"/>
        <v>7</v>
      </c>
      <c r="L90" s="58">
        <f t="shared" si="35"/>
        <v>166.4285714</v>
      </c>
      <c r="N90" s="9">
        <f t="shared" si="29"/>
        <v>1165</v>
      </c>
      <c r="O90" s="9">
        <f t="shared" si="37"/>
        <v>2525</v>
      </c>
      <c r="P90" s="9">
        <f t="shared" si="36"/>
        <v>0</v>
      </c>
      <c r="Q90" s="9">
        <f t="shared" si="30"/>
        <v>0</v>
      </c>
      <c r="R90" s="58">
        <f t="shared" si="31"/>
        <v>0</v>
      </c>
      <c r="S90" s="58">
        <f t="shared" si="32"/>
        <v>1262.5</v>
      </c>
      <c r="U90" s="65">
        <f t="shared" si="33"/>
        <v>0.00175</v>
      </c>
    </row>
    <row r="91" ht="12.75" customHeight="1">
      <c r="A91" s="7">
        <v>5.0</v>
      </c>
      <c r="B91" s="7">
        <v>545.0</v>
      </c>
      <c r="C91" s="7">
        <v>700.0</v>
      </c>
      <c r="D91" s="7">
        <v>545.0</v>
      </c>
      <c r="E91" s="7">
        <v>155.0</v>
      </c>
      <c r="F91" s="7">
        <v>0.0</v>
      </c>
      <c r="G91" s="7">
        <v>2.0</v>
      </c>
      <c r="H91" s="7">
        <v>33.0</v>
      </c>
      <c r="J91" s="9">
        <f t="shared" si="28"/>
        <v>1945</v>
      </c>
      <c r="K91" s="9">
        <f t="shared" si="34"/>
        <v>11</v>
      </c>
      <c r="L91" s="58">
        <f t="shared" si="35"/>
        <v>176.8181818</v>
      </c>
      <c r="N91" s="9">
        <f t="shared" si="29"/>
        <v>1945</v>
      </c>
      <c r="O91" s="9">
        <f t="shared" si="37"/>
        <v>4470</v>
      </c>
      <c r="P91" s="9">
        <f t="shared" si="36"/>
        <v>0</v>
      </c>
      <c r="Q91" s="9">
        <f t="shared" si="30"/>
        <v>0</v>
      </c>
      <c r="R91" s="58">
        <f t="shared" si="31"/>
        <v>0</v>
      </c>
      <c r="S91" s="58">
        <f t="shared" si="32"/>
        <v>2235</v>
      </c>
      <c r="U91" s="65">
        <f t="shared" si="33"/>
        <v>0.002916666667</v>
      </c>
    </row>
    <row r="92" ht="12.75" customHeight="1">
      <c r="A92" s="7">
        <v>6.0</v>
      </c>
      <c r="B92" s="7">
        <v>910.0</v>
      </c>
      <c r="C92" s="7">
        <v>1170.0</v>
      </c>
      <c r="D92" s="7">
        <v>910.0</v>
      </c>
      <c r="E92" s="7">
        <v>260.0</v>
      </c>
      <c r="F92" s="7">
        <v>1.0</v>
      </c>
      <c r="G92" s="7">
        <v>3.0</v>
      </c>
      <c r="H92" s="7">
        <v>50.0</v>
      </c>
      <c r="J92" s="9">
        <f t="shared" si="28"/>
        <v>3250</v>
      </c>
      <c r="K92" s="9">
        <f t="shared" si="34"/>
        <v>17</v>
      </c>
      <c r="L92" s="58">
        <f t="shared" si="35"/>
        <v>191.1764706</v>
      </c>
      <c r="N92" s="9">
        <f t="shared" si="29"/>
        <v>3250</v>
      </c>
      <c r="O92" s="9">
        <f t="shared" si="37"/>
        <v>7720</v>
      </c>
      <c r="P92" s="9">
        <f t="shared" si="36"/>
        <v>1</v>
      </c>
      <c r="Q92" s="9">
        <f t="shared" si="30"/>
        <v>24</v>
      </c>
      <c r="R92" s="58">
        <f t="shared" si="31"/>
        <v>8</v>
      </c>
      <c r="S92" s="58">
        <f t="shared" si="32"/>
        <v>2573.333333</v>
      </c>
      <c r="U92" s="65">
        <f t="shared" si="33"/>
        <v>0.004875</v>
      </c>
    </row>
    <row r="93" ht="12.75" customHeight="1">
      <c r="A93" s="7">
        <v>7.0</v>
      </c>
      <c r="B93" s="7">
        <v>1520.0</v>
      </c>
      <c r="C93" s="7">
        <v>1950.0</v>
      </c>
      <c r="D93" s="7">
        <v>1520.0</v>
      </c>
      <c r="E93" s="7">
        <v>435.0</v>
      </c>
      <c r="F93" s="7">
        <v>1.0</v>
      </c>
      <c r="G93" s="7">
        <v>4.0</v>
      </c>
      <c r="H93" s="7">
        <v>70.0</v>
      </c>
      <c r="J93" s="9">
        <f t="shared" si="28"/>
        <v>5425</v>
      </c>
      <c r="K93" s="9">
        <f t="shared" si="34"/>
        <v>20</v>
      </c>
      <c r="L93" s="58">
        <f t="shared" si="35"/>
        <v>271.25</v>
      </c>
      <c r="N93" s="9">
        <f t="shared" si="29"/>
        <v>5425</v>
      </c>
      <c r="O93" s="9">
        <f t="shared" si="37"/>
        <v>13145</v>
      </c>
      <c r="P93" s="9">
        <f t="shared" si="36"/>
        <v>2</v>
      </c>
      <c r="Q93" s="9">
        <f t="shared" si="30"/>
        <v>48</v>
      </c>
      <c r="R93" s="58">
        <f t="shared" si="31"/>
        <v>12</v>
      </c>
      <c r="S93" s="58">
        <f t="shared" si="32"/>
        <v>3286.25</v>
      </c>
      <c r="U93" s="65">
        <f t="shared" si="33"/>
        <v>0.008125</v>
      </c>
    </row>
    <row r="94" ht="12.75" customHeight="1">
      <c r="A94" s="7">
        <v>8.0</v>
      </c>
      <c r="B94" s="7">
        <v>2535.0</v>
      </c>
      <c r="C94" s="7">
        <v>3260.0</v>
      </c>
      <c r="D94" s="7">
        <v>2535.0</v>
      </c>
      <c r="E94" s="7">
        <v>725.0</v>
      </c>
      <c r="F94" s="7">
        <v>1.0</v>
      </c>
      <c r="G94" s="7">
        <v>4.0</v>
      </c>
      <c r="H94" s="7">
        <v>100.0</v>
      </c>
      <c r="J94" s="9">
        <f t="shared" si="28"/>
        <v>9055</v>
      </c>
      <c r="K94" s="9">
        <f t="shared" si="34"/>
        <v>30</v>
      </c>
      <c r="L94" s="58">
        <f t="shared" si="35"/>
        <v>301.8333333</v>
      </c>
      <c r="N94" s="9">
        <f t="shared" si="29"/>
        <v>9055</v>
      </c>
      <c r="O94" s="9">
        <f t="shared" si="37"/>
        <v>22200</v>
      </c>
      <c r="P94" s="9">
        <f t="shared" si="36"/>
        <v>3</v>
      </c>
      <c r="Q94" s="9">
        <f t="shared" si="30"/>
        <v>72</v>
      </c>
      <c r="R94" s="58">
        <f t="shared" si="31"/>
        <v>18</v>
      </c>
      <c r="S94" s="58">
        <f t="shared" si="32"/>
        <v>5550</v>
      </c>
      <c r="U94" s="65">
        <f t="shared" si="33"/>
        <v>0.01358333333</v>
      </c>
    </row>
    <row r="95" ht="12.75" customHeight="1">
      <c r="A95" s="7">
        <v>9.0</v>
      </c>
      <c r="B95" s="7">
        <v>4235.0</v>
      </c>
      <c r="C95" s="7">
        <v>5445.0</v>
      </c>
      <c r="D95" s="7">
        <v>4235.0</v>
      </c>
      <c r="E95" s="7">
        <v>1210.0</v>
      </c>
      <c r="F95" s="7">
        <v>1.0</v>
      </c>
      <c r="G95" s="7">
        <v>5.0</v>
      </c>
      <c r="H95" s="7">
        <v>145.0</v>
      </c>
      <c r="J95" s="9">
        <f t="shared" si="28"/>
        <v>15125</v>
      </c>
      <c r="K95" s="9">
        <f t="shared" si="34"/>
        <v>45</v>
      </c>
      <c r="L95" s="58">
        <f t="shared" si="35"/>
        <v>336.1111111</v>
      </c>
      <c r="N95" s="9">
        <f t="shared" si="29"/>
        <v>15125</v>
      </c>
      <c r="O95" s="9">
        <f t="shared" si="37"/>
        <v>37325</v>
      </c>
      <c r="P95" s="9">
        <f t="shared" si="36"/>
        <v>4</v>
      </c>
      <c r="Q95" s="9">
        <f t="shared" si="30"/>
        <v>96</v>
      </c>
      <c r="R95" s="58">
        <f t="shared" si="31"/>
        <v>19.2</v>
      </c>
      <c r="S95" s="58">
        <f t="shared" si="32"/>
        <v>7465</v>
      </c>
      <c r="U95" s="65">
        <f t="shared" si="33"/>
        <v>0.0226875</v>
      </c>
    </row>
    <row r="96" ht="12.75" customHeight="1">
      <c r="A96" s="7">
        <v>10.0</v>
      </c>
      <c r="B96" s="7">
        <v>7070.0</v>
      </c>
      <c r="C96" s="7">
        <v>9095.0</v>
      </c>
      <c r="D96" s="7">
        <v>7070.0</v>
      </c>
      <c r="E96" s="7">
        <v>2020.0</v>
      </c>
      <c r="F96" s="7">
        <v>1.0</v>
      </c>
      <c r="G96" s="7">
        <v>6.0</v>
      </c>
      <c r="H96" s="7">
        <v>200.0</v>
      </c>
      <c r="J96" s="9">
        <f t="shared" si="28"/>
        <v>25255</v>
      </c>
      <c r="K96" s="9">
        <f t="shared" si="34"/>
        <v>55</v>
      </c>
      <c r="L96" s="58">
        <f t="shared" si="35"/>
        <v>459.1818182</v>
      </c>
      <c r="N96" s="9">
        <f t="shared" si="29"/>
        <v>25255</v>
      </c>
      <c r="O96" s="9">
        <f t="shared" si="37"/>
        <v>62580</v>
      </c>
      <c r="P96" s="9">
        <f t="shared" si="36"/>
        <v>5</v>
      </c>
      <c r="Q96" s="9">
        <f t="shared" si="30"/>
        <v>120</v>
      </c>
      <c r="R96" s="58">
        <f t="shared" si="31"/>
        <v>20</v>
      </c>
      <c r="S96" s="58">
        <f t="shared" si="32"/>
        <v>10430</v>
      </c>
      <c r="U96" s="65">
        <f t="shared" si="33"/>
        <v>0.03789583333</v>
      </c>
    </row>
    <row r="97" ht="12.75" customHeight="1">
      <c r="A97" s="7">
        <v>11.0</v>
      </c>
      <c r="B97" s="7">
        <v>11810.0</v>
      </c>
      <c r="C97" s="7">
        <v>15185.0</v>
      </c>
      <c r="D97" s="7">
        <v>11810.0</v>
      </c>
      <c r="E97" s="7">
        <v>3375.0</v>
      </c>
      <c r="F97" s="7">
        <v>1.0</v>
      </c>
      <c r="G97" s="7">
        <v>7.0</v>
      </c>
      <c r="H97" s="7">
        <v>280.0</v>
      </c>
      <c r="J97" s="9">
        <f t="shared" si="28"/>
        <v>42180</v>
      </c>
      <c r="K97" s="9">
        <f t="shared" si="34"/>
        <v>80</v>
      </c>
      <c r="L97" s="58">
        <f t="shared" si="35"/>
        <v>527.25</v>
      </c>
      <c r="N97" s="9">
        <f t="shared" si="29"/>
        <v>42180</v>
      </c>
      <c r="O97" s="9">
        <f t="shared" si="37"/>
        <v>104760</v>
      </c>
      <c r="P97" s="9">
        <f t="shared" si="36"/>
        <v>6</v>
      </c>
      <c r="Q97" s="9">
        <f t="shared" si="30"/>
        <v>144</v>
      </c>
      <c r="R97" s="58">
        <f t="shared" si="31"/>
        <v>20.57142857</v>
      </c>
      <c r="S97" s="58">
        <f t="shared" si="32"/>
        <v>14965.71429</v>
      </c>
      <c r="U97" s="65">
        <f t="shared" si="33"/>
        <v>0.06327083333</v>
      </c>
    </row>
    <row r="98" ht="12.75" customHeight="1">
      <c r="A98" s="7">
        <v>12.0</v>
      </c>
      <c r="B98" s="7">
        <v>19725.0</v>
      </c>
      <c r="C98" s="7">
        <v>25360.0</v>
      </c>
      <c r="D98" s="7">
        <v>19725.0</v>
      </c>
      <c r="E98" s="7">
        <v>5635.0</v>
      </c>
      <c r="F98" s="7">
        <v>1.0</v>
      </c>
      <c r="G98" s="7">
        <v>9.0</v>
      </c>
      <c r="H98" s="7">
        <v>375.0</v>
      </c>
      <c r="J98" s="9">
        <f t="shared" si="28"/>
        <v>70445</v>
      </c>
      <c r="K98" s="9">
        <f t="shared" si="34"/>
        <v>95</v>
      </c>
      <c r="L98" s="58">
        <f t="shared" si="35"/>
        <v>741.5263158</v>
      </c>
      <c r="N98" s="9">
        <f t="shared" si="29"/>
        <v>70445</v>
      </c>
      <c r="O98" s="9">
        <f t="shared" si="37"/>
        <v>175205</v>
      </c>
      <c r="P98" s="9">
        <f t="shared" si="36"/>
        <v>7</v>
      </c>
      <c r="Q98" s="9">
        <f t="shared" si="30"/>
        <v>168</v>
      </c>
      <c r="R98" s="58">
        <f t="shared" si="31"/>
        <v>18.66666667</v>
      </c>
      <c r="S98" s="58">
        <f t="shared" si="32"/>
        <v>19467.22222</v>
      </c>
      <c r="U98" s="65">
        <f t="shared" si="33"/>
        <v>0.1056666667</v>
      </c>
    </row>
    <row r="99" ht="12.75" customHeight="1">
      <c r="A99" s="7">
        <v>13.0</v>
      </c>
      <c r="B99" s="7">
        <v>32940.0</v>
      </c>
      <c r="C99" s="7">
        <v>42350.0</v>
      </c>
      <c r="D99" s="7">
        <v>32940.0</v>
      </c>
      <c r="E99" s="7">
        <v>9410.0</v>
      </c>
      <c r="F99" s="7">
        <v>1.0</v>
      </c>
      <c r="G99" s="7">
        <v>11.0</v>
      </c>
      <c r="H99" s="7">
        <v>495.0</v>
      </c>
      <c r="J99" s="9">
        <f t="shared" si="28"/>
        <v>117640</v>
      </c>
      <c r="K99" s="9">
        <f t="shared" si="34"/>
        <v>120</v>
      </c>
      <c r="L99" s="58">
        <f t="shared" si="35"/>
        <v>980.3333333</v>
      </c>
      <c r="N99" s="9">
        <f t="shared" si="29"/>
        <v>117640</v>
      </c>
      <c r="O99" s="9">
        <f t="shared" si="37"/>
        <v>292845</v>
      </c>
      <c r="P99" s="9">
        <f t="shared" si="36"/>
        <v>8</v>
      </c>
      <c r="Q99" s="9">
        <f t="shared" si="30"/>
        <v>192</v>
      </c>
      <c r="R99" s="58">
        <f t="shared" si="31"/>
        <v>17.45454545</v>
      </c>
      <c r="S99" s="58">
        <f t="shared" si="32"/>
        <v>26622.27273</v>
      </c>
      <c r="U99" s="65">
        <f t="shared" si="33"/>
        <v>0.1764583333</v>
      </c>
    </row>
    <row r="100" ht="12.75" customHeight="1">
      <c r="A100" s="7">
        <v>14.0</v>
      </c>
      <c r="B100" s="7">
        <v>55005.0</v>
      </c>
      <c r="C100" s="7">
        <v>70720.0</v>
      </c>
      <c r="D100" s="7">
        <v>55005.0</v>
      </c>
      <c r="E100" s="7">
        <v>15715.0</v>
      </c>
      <c r="F100" s="7">
        <v>1.0</v>
      </c>
      <c r="G100" s="7">
        <v>13.0</v>
      </c>
      <c r="H100" s="7">
        <v>635.0</v>
      </c>
      <c r="J100" s="9">
        <f t="shared" si="28"/>
        <v>196445</v>
      </c>
      <c r="K100" s="9">
        <f t="shared" si="34"/>
        <v>140</v>
      </c>
      <c r="L100" s="58">
        <f t="shared" si="35"/>
        <v>1403.178571</v>
      </c>
      <c r="N100" s="9">
        <f t="shared" si="29"/>
        <v>196445</v>
      </c>
      <c r="O100" s="9">
        <f t="shared" si="37"/>
        <v>489290</v>
      </c>
      <c r="P100" s="9">
        <f t="shared" si="36"/>
        <v>9</v>
      </c>
      <c r="Q100" s="9">
        <f t="shared" si="30"/>
        <v>216</v>
      </c>
      <c r="R100" s="58">
        <f t="shared" si="31"/>
        <v>16.61538462</v>
      </c>
      <c r="S100" s="58">
        <f t="shared" si="32"/>
        <v>37637.69231</v>
      </c>
      <c r="U100" s="65">
        <f t="shared" si="33"/>
        <v>0.2946666667</v>
      </c>
    </row>
    <row r="101" ht="12.75" customHeight="1">
      <c r="A101" s="7">
        <v>15.0</v>
      </c>
      <c r="B101" s="7">
        <v>91860.0</v>
      </c>
      <c r="C101" s="7">
        <v>118105.0</v>
      </c>
      <c r="D101" s="7">
        <v>91860.0</v>
      </c>
      <c r="E101" s="7">
        <v>26245.0</v>
      </c>
      <c r="F101" s="7">
        <v>1.0</v>
      </c>
      <c r="G101" s="7">
        <v>15.0</v>
      </c>
      <c r="H101" s="7">
        <v>800.0</v>
      </c>
      <c r="J101" s="9">
        <f t="shared" si="28"/>
        <v>328070</v>
      </c>
      <c r="K101" s="9">
        <f t="shared" si="34"/>
        <v>165</v>
      </c>
      <c r="L101" s="58">
        <f t="shared" si="35"/>
        <v>1988.30303</v>
      </c>
      <c r="N101" s="9">
        <f t="shared" si="29"/>
        <v>328070</v>
      </c>
      <c r="O101" s="9">
        <f t="shared" si="37"/>
        <v>817360</v>
      </c>
      <c r="P101" s="9">
        <f t="shared" si="36"/>
        <v>10</v>
      </c>
      <c r="Q101" s="9">
        <f t="shared" si="30"/>
        <v>240</v>
      </c>
      <c r="R101" s="58">
        <f t="shared" si="31"/>
        <v>16</v>
      </c>
      <c r="S101" s="58">
        <f t="shared" si="32"/>
        <v>54490.66667</v>
      </c>
      <c r="U101" s="65">
        <f t="shared" si="33"/>
        <v>0.4921041667</v>
      </c>
    </row>
    <row r="102" ht="12.75" customHeight="1">
      <c r="A102" s="7">
        <v>16.0</v>
      </c>
      <c r="B102" s="7">
        <v>153405.0</v>
      </c>
      <c r="C102" s="7">
        <v>197240.0</v>
      </c>
      <c r="D102" s="7">
        <v>153405.0</v>
      </c>
      <c r="E102" s="7">
        <v>43830.0</v>
      </c>
      <c r="F102" s="7">
        <v>2.0</v>
      </c>
      <c r="G102" s="7">
        <v>18.0</v>
      </c>
      <c r="H102" s="7">
        <v>1000.0</v>
      </c>
      <c r="J102" s="9">
        <f t="shared" si="28"/>
        <v>547880</v>
      </c>
      <c r="K102" s="9">
        <f t="shared" si="34"/>
        <v>200</v>
      </c>
      <c r="L102" s="58">
        <f t="shared" si="35"/>
        <v>2739.4</v>
      </c>
      <c r="N102" s="9">
        <f t="shared" si="29"/>
        <v>547880</v>
      </c>
      <c r="O102" s="9">
        <f t="shared" si="37"/>
        <v>1365240</v>
      </c>
      <c r="P102" s="9">
        <f t="shared" si="36"/>
        <v>12</v>
      </c>
      <c r="Q102" s="9">
        <f t="shared" si="30"/>
        <v>288</v>
      </c>
      <c r="R102" s="58">
        <f t="shared" si="31"/>
        <v>16</v>
      </c>
      <c r="S102" s="58">
        <f t="shared" si="32"/>
        <v>75846.66667</v>
      </c>
      <c r="U102" s="65">
        <f t="shared" si="33"/>
        <v>0.8218333333</v>
      </c>
    </row>
    <row r="103" ht="12.75" customHeight="1">
      <c r="A103" s="7">
        <v>17.0</v>
      </c>
      <c r="B103" s="7">
        <v>256190.0</v>
      </c>
      <c r="C103" s="7">
        <v>329385.0</v>
      </c>
      <c r="D103" s="7">
        <v>256190.0</v>
      </c>
      <c r="E103" s="7">
        <v>73195.0</v>
      </c>
      <c r="F103" s="7">
        <v>2.0</v>
      </c>
      <c r="G103" s="7">
        <v>22.0</v>
      </c>
      <c r="H103" s="7">
        <v>1300.0</v>
      </c>
      <c r="J103" s="9">
        <f t="shared" si="28"/>
        <v>914960</v>
      </c>
      <c r="K103" s="9">
        <f t="shared" si="34"/>
        <v>300</v>
      </c>
      <c r="L103" s="58">
        <f t="shared" si="35"/>
        <v>3049.866667</v>
      </c>
      <c r="N103" s="9">
        <f t="shared" si="29"/>
        <v>914960</v>
      </c>
      <c r="O103" s="9">
        <f t="shared" si="37"/>
        <v>2280200</v>
      </c>
      <c r="P103" s="9">
        <f t="shared" si="36"/>
        <v>14</v>
      </c>
      <c r="Q103" s="9">
        <f t="shared" si="30"/>
        <v>336</v>
      </c>
      <c r="R103" s="58">
        <f t="shared" si="31"/>
        <v>15.27272727</v>
      </c>
      <c r="S103" s="58">
        <f t="shared" si="32"/>
        <v>103645.4545</v>
      </c>
      <c r="U103" s="65">
        <f t="shared" si="33"/>
        <v>1.3724375</v>
      </c>
    </row>
    <row r="104" ht="12.75" customHeight="1">
      <c r="A104" s="7">
        <v>18.0</v>
      </c>
      <c r="B104" s="7">
        <v>427835.0</v>
      </c>
      <c r="C104" s="7">
        <v>550075.0</v>
      </c>
      <c r="D104" s="7">
        <v>427835.0</v>
      </c>
      <c r="E104" s="7">
        <v>122240.0</v>
      </c>
      <c r="F104" s="7">
        <v>2.0</v>
      </c>
      <c r="G104" s="7">
        <v>27.0</v>
      </c>
      <c r="H104" s="7">
        <v>1600.0</v>
      </c>
      <c r="J104" s="9">
        <f t="shared" si="28"/>
        <v>1527985</v>
      </c>
      <c r="K104" s="9">
        <f t="shared" si="34"/>
        <v>300</v>
      </c>
      <c r="L104" s="58">
        <f t="shared" si="35"/>
        <v>5093.283333</v>
      </c>
      <c r="N104" s="9">
        <f t="shared" si="29"/>
        <v>1527985</v>
      </c>
      <c r="O104" s="9">
        <f t="shared" si="37"/>
        <v>3808185</v>
      </c>
      <c r="P104" s="9">
        <f t="shared" si="36"/>
        <v>16</v>
      </c>
      <c r="Q104" s="9">
        <f t="shared" si="30"/>
        <v>384</v>
      </c>
      <c r="R104" s="58">
        <f t="shared" si="31"/>
        <v>14.22222222</v>
      </c>
      <c r="S104" s="58">
        <f t="shared" si="32"/>
        <v>141043.8889</v>
      </c>
      <c r="U104" s="65">
        <f t="shared" si="33"/>
        <v>2.291979167</v>
      </c>
    </row>
    <row r="105" ht="12.75" customHeight="1">
      <c r="A105" s="7">
        <v>19.0</v>
      </c>
      <c r="B105" s="7">
        <v>714485.0</v>
      </c>
      <c r="C105" s="7">
        <v>918625.0</v>
      </c>
      <c r="D105" s="7">
        <v>714485.0</v>
      </c>
      <c r="E105" s="7">
        <v>204140.0</v>
      </c>
      <c r="F105" s="7">
        <v>2.0</v>
      </c>
      <c r="G105" s="7">
        <v>32.0</v>
      </c>
      <c r="H105" s="7">
        <v>2000.0</v>
      </c>
      <c r="J105" s="9">
        <f t="shared" si="28"/>
        <v>2551735</v>
      </c>
      <c r="K105" s="9">
        <f t="shared" si="34"/>
        <v>400</v>
      </c>
      <c r="L105" s="58">
        <f t="shared" si="35"/>
        <v>6379.3375</v>
      </c>
      <c r="N105" s="9">
        <f t="shared" si="29"/>
        <v>2551735</v>
      </c>
      <c r="O105" s="9">
        <f t="shared" si="37"/>
        <v>6359920</v>
      </c>
      <c r="P105" s="9">
        <f t="shared" si="36"/>
        <v>18</v>
      </c>
      <c r="Q105" s="9">
        <f t="shared" si="30"/>
        <v>432</v>
      </c>
      <c r="R105" s="58">
        <f t="shared" si="31"/>
        <v>13.5</v>
      </c>
      <c r="S105" s="58">
        <f t="shared" si="32"/>
        <v>198747.5</v>
      </c>
      <c r="U105" s="65">
        <f t="shared" si="33"/>
        <v>3.827604167</v>
      </c>
    </row>
    <row r="106" ht="12.75" customHeight="1">
      <c r="A106" s="7">
        <v>20.0</v>
      </c>
      <c r="B106" s="7">
        <v>1193195.0</v>
      </c>
      <c r="C106" s="7">
        <v>1534105.0</v>
      </c>
      <c r="D106" s="7">
        <v>1193195.0</v>
      </c>
      <c r="E106" s="7">
        <v>340915.0</v>
      </c>
      <c r="F106" s="7">
        <v>2.0</v>
      </c>
      <c r="G106" s="7">
        <v>38.0</v>
      </c>
      <c r="H106" s="7">
        <v>2450.0</v>
      </c>
      <c r="J106" s="9">
        <f t="shared" si="28"/>
        <v>4261410</v>
      </c>
      <c r="K106" s="9">
        <f t="shared" si="34"/>
        <v>450</v>
      </c>
      <c r="L106" s="58">
        <f t="shared" si="35"/>
        <v>9469.8</v>
      </c>
      <c r="N106" s="9">
        <f t="shared" si="29"/>
        <v>4261410</v>
      </c>
      <c r="O106" s="9">
        <f t="shared" si="37"/>
        <v>10621330</v>
      </c>
      <c r="P106" s="9">
        <f t="shared" si="36"/>
        <v>20</v>
      </c>
      <c r="Q106" s="9">
        <f t="shared" si="30"/>
        <v>480</v>
      </c>
      <c r="R106" s="58">
        <f t="shared" si="31"/>
        <v>12.63157895</v>
      </c>
      <c r="S106" s="58">
        <f t="shared" si="32"/>
        <v>279508.6842</v>
      </c>
      <c r="U106" s="65">
        <f t="shared" si="33"/>
        <v>6.392104167</v>
      </c>
    </row>
    <row r="107" ht="12.75" customHeight="1">
      <c r="A107" s="7">
        <v>21.0</v>
      </c>
      <c r="B107" s="7">
        <v>1992635.0</v>
      </c>
      <c r="C107" s="7">
        <v>2561960.0</v>
      </c>
      <c r="D107" s="7">
        <v>1992635.0</v>
      </c>
      <c r="E107" s="7">
        <v>569325.0</v>
      </c>
      <c r="F107" s="7">
        <v>2.0</v>
      </c>
      <c r="G107" s="7">
        <v>46.0</v>
      </c>
      <c r="H107" s="7">
        <v>3050.0</v>
      </c>
      <c r="J107" s="9">
        <f t="shared" si="28"/>
        <v>7116555</v>
      </c>
      <c r="K107" s="9">
        <f t="shared" si="34"/>
        <v>600</v>
      </c>
      <c r="L107" s="58">
        <f t="shared" si="35"/>
        <v>11860.925</v>
      </c>
      <c r="N107" s="9">
        <f t="shared" si="29"/>
        <v>7116555</v>
      </c>
      <c r="O107" s="9">
        <f t="shared" si="37"/>
        <v>17737885</v>
      </c>
      <c r="P107" s="9">
        <f t="shared" si="36"/>
        <v>22</v>
      </c>
      <c r="Q107" s="58">
        <f t="shared" si="30"/>
        <v>528</v>
      </c>
      <c r="R107" s="58">
        <f t="shared" si="31"/>
        <v>11.47826087</v>
      </c>
      <c r="S107" s="58">
        <f t="shared" si="32"/>
        <v>385606.1957</v>
      </c>
      <c r="U107" s="65">
        <f t="shared" si="33"/>
        <v>10.67483333</v>
      </c>
    </row>
    <row r="108" ht="12.75" customHeight="1">
      <c r="A108" s="7">
        <v>22.0</v>
      </c>
      <c r="B108" s="7">
        <v>3327700.0</v>
      </c>
      <c r="C108" s="7">
        <v>4278470.0</v>
      </c>
      <c r="D108" s="7">
        <v>3327700.0</v>
      </c>
      <c r="E108" s="7">
        <v>950770.0</v>
      </c>
      <c r="F108" s="7">
        <v>2.0</v>
      </c>
      <c r="G108" s="7">
        <v>55.0</v>
      </c>
      <c r="H108" s="7">
        <v>3750.0</v>
      </c>
      <c r="J108" s="9">
        <f t="shared" si="28"/>
        <v>11884640</v>
      </c>
      <c r="K108" s="9">
        <f t="shared" si="34"/>
        <v>700</v>
      </c>
      <c r="L108" s="58">
        <f t="shared" si="35"/>
        <v>16978.05714</v>
      </c>
      <c r="N108" s="9">
        <f t="shared" si="29"/>
        <v>11884640</v>
      </c>
      <c r="O108" s="9">
        <f t="shared" si="37"/>
        <v>29622525</v>
      </c>
      <c r="P108" s="9">
        <f t="shared" si="36"/>
        <v>24</v>
      </c>
      <c r="Q108" s="58">
        <f t="shared" si="30"/>
        <v>576</v>
      </c>
      <c r="R108" s="58">
        <f t="shared" si="31"/>
        <v>10.47272727</v>
      </c>
      <c r="S108" s="58">
        <f t="shared" si="32"/>
        <v>538591.3636</v>
      </c>
      <c r="U108" s="65">
        <f t="shared" si="33"/>
        <v>17.82695833</v>
      </c>
    </row>
    <row r="109" ht="12.75" customHeight="1">
      <c r="A109" s="7">
        <v>23.0</v>
      </c>
      <c r="B109" s="7">
        <v>5557255.0</v>
      </c>
      <c r="C109" s="7">
        <v>7145045.0</v>
      </c>
      <c r="D109" s="7">
        <v>5557255.0</v>
      </c>
      <c r="E109" s="7">
        <v>1587785.0</v>
      </c>
      <c r="F109" s="7">
        <v>2.0</v>
      </c>
      <c r="G109" s="7">
        <v>66.0</v>
      </c>
      <c r="H109" s="7">
        <v>4600.0</v>
      </c>
      <c r="J109" s="9">
        <f t="shared" si="28"/>
        <v>19847340</v>
      </c>
      <c r="K109" s="9">
        <f t="shared" si="34"/>
        <v>850</v>
      </c>
      <c r="L109" s="58">
        <f t="shared" si="35"/>
        <v>23349.81176</v>
      </c>
      <c r="N109" s="9">
        <f t="shared" si="29"/>
        <v>19847340</v>
      </c>
      <c r="O109" s="9">
        <f t="shared" si="37"/>
        <v>49469865</v>
      </c>
      <c r="P109" s="9">
        <f t="shared" si="36"/>
        <v>26</v>
      </c>
      <c r="Q109" s="58">
        <f t="shared" si="30"/>
        <v>624</v>
      </c>
      <c r="R109" s="58">
        <f t="shared" si="31"/>
        <v>9.454545455</v>
      </c>
      <c r="S109" s="58">
        <f t="shared" si="32"/>
        <v>749543.4091</v>
      </c>
      <c r="U109" s="65">
        <f t="shared" si="33"/>
        <v>29.77102083</v>
      </c>
    </row>
    <row r="110" ht="12.75" customHeight="1">
      <c r="A110" s="7">
        <v>24.0</v>
      </c>
      <c r="B110" s="7">
        <v>9280620.0</v>
      </c>
      <c r="C110" s="7">
        <v>1.1932225E7</v>
      </c>
      <c r="D110" s="7">
        <v>9280620.0</v>
      </c>
      <c r="E110" s="7">
        <v>2651605.0</v>
      </c>
      <c r="F110" s="7">
        <v>2.0</v>
      </c>
      <c r="G110" s="7">
        <v>79.0</v>
      </c>
      <c r="H110" s="7">
        <v>5650.0</v>
      </c>
      <c r="J110" s="9">
        <f t="shared" si="28"/>
        <v>33145070</v>
      </c>
      <c r="K110" s="9">
        <f t="shared" si="34"/>
        <v>1050</v>
      </c>
      <c r="L110" s="58">
        <f t="shared" si="35"/>
        <v>31566.73333</v>
      </c>
      <c r="N110" s="9">
        <f t="shared" si="29"/>
        <v>33145070</v>
      </c>
      <c r="O110" s="9">
        <f t="shared" si="37"/>
        <v>82614935</v>
      </c>
      <c r="P110" s="9">
        <f t="shared" si="36"/>
        <v>28</v>
      </c>
      <c r="Q110" s="58">
        <f t="shared" si="30"/>
        <v>672</v>
      </c>
      <c r="R110" s="58">
        <f t="shared" si="31"/>
        <v>8.506329114</v>
      </c>
      <c r="S110" s="58">
        <f t="shared" si="32"/>
        <v>1045758.671</v>
      </c>
      <c r="U110" s="65">
        <f t="shared" si="33"/>
        <v>49.71760417</v>
      </c>
    </row>
    <row r="111" ht="12.75" customHeight="1">
      <c r="A111" s="7">
        <v>25.0</v>
      </c>
      <c r="B111" s="7">
        <v>1.549863E7</v>
      </c>
      <c r="C111" s="7">
        <v>1.992681E7</v>
      </c>
      <c r="D111" s="7">
        <v>1.549863E7</v>
      </c>
      <c r="E111" s="7">
        <v>4428180.0</v>
      </c>
      <c r="F111" s="7">
        <v>2.0</v>
      </c>
      <c r="G111" s="7">
        <v>95.0</v>
      </c>
      <c r="H111" s="7">
        <v>6950.0</v>
      </c>
      <c r="J111" s="9">
        <f t="shared" si="28"/>
        <v>55352250</v>
      </c>
      <c r="K111" s="9">
        <f t="shared" si="34"/>
        <v>1300</v>
      </c>
      <c r="L111" s="58">
        <f t="shared" si="35"/>
        <v>42578.65385</v>
      </c>
      <c r="N111" s="9">
        <f t="shared" si="29"/>
        <v>55352250</v>
      </c>
      <c r="O111" s="9">
        <f t="shared" si="37"/>
        <v>137967185</v>
      </c>
      <c r="P111" s="9">
        <f t="shared" si="36"/>
        <v>30</v>
      </c>
      <c r="Q111" s="58">
        <f t="shared" si="30"/>
        <v>720</v>
      </c>
      <c r="R111" s="58">
        <f t="shared" si="31"/>
        <v>7.578947368</v>
      </c>
      <c r="S111" s="58">
        <f t="shared" si="32"/>
        <v>1452286.158</v>
      </c>
      <c r="U111" s="65">
        <f t="shared" si="33"/>
        <v>83.028375</v>
      </c>
    </row>
    <row r="112" ht="12.75" customHeight="1">
      <c r="B112" s="49">
        <f>(B111/J111)</f>
        <v>0.28</v>
      </c>
      <c r="C112" s="49">
        <f>(C111/J111)</f>
        <v>0.36</v>
      </c>
      <c r="D112" s="49">
        <f>(D111/J111)</f>
        <v>0.28</v>
      </c>
      <c r="E112" s="49">
        <f>(E111/J111)</f>
        <v>0.08</v>
      </c>
      <c r="F112" s="49">
        <f>SUM(B112:E112)</f>
        <v>1</v>
      </c>
    </row>
    <row r="113" ht="12.75" customHeight="1"/>
    <row r="114" ht="12.75" customHeight="1">
      <c r="B114">
        <f>(F114*0.28)</f>
        <v>218487.92</v>
      </c>
      <c r="C114">
        <f>(F114*0.36)</f>
        <v>280913.04</v>
      </c>
      <c r="D114">
        <f>(F114*0.28)</f>
        <v>218487.92</v>
      </c>
      <c r="E114">
        <f>(F114*0.08)</f>
        <v>62425.12</v>
      </c>
      <c r="F114" s="66">
        <v>780314.0</v>
      </c>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2">
    <mergeCell ref="R85:R86"/>
    <mergeCell ref="S85:S86"/>
    <mergeCell ref="U85:V86"/>
    <mergeCell ref="U87:V87"/>
    <mergeCell ref="U88:V88"/>
    <mergeCell ref="U89:V89"/>
    <mergeCell ref="U90:V90"/>
    <mergeCell ref="U91:V91"/>
    <mergeCell ref="U92:V92"/>
    <mergeCell ref="U93:V93"/>
    <mergeCell ref="U94:V94"/>
    <mergeCell ref="U95:V95"/>
    <mergeCell ref="U96:V96"/>
    <mergeCell ref="U97:V97"/>
    <mergeCell ref="U105:V105"/>
    <mergeCell ref="U106:V106"/>
    <mergeCell ref="U107:V107"/>
    <mergeCell ref="U108:V108"/>
    <mergeCell ref="U109:V109"/>
    <mergeCell ref="U110:V110"/>
    <mergeCell ref="U111:V111"/>
    <mergeCell ref="U98:V98"/>
    <mergeCell ref="U99:V99"/>
    <mergeCell ref="U100:V100"/>
    <mergeCell ref="U101:V101"/>
    <mergeCell ref="U102:V102"/>
    <mergeCell ref="U103:V103"/>
    <mergeCell ref="U104:V104"/>
    <mergeCell ref="R1:R2"/>
    <mergeCell ref="S1:S2"/>
    <mergeCell ref="A1:H1"/>
    <mergeCell ref="K1:K2"/>
    <mergeCell ref="L1:L2"/>
    <mergeCell ref="N1:N2"/>
    <mergeCell ref="O1:O2"/>
    <mergeCell ref="P1:P2"/>
    <mergeCell ref="Q1:Q2"/>
    <mergeCell ref="R29:R30"/>
    <mergeCell ref="S29:S30"/>
    <mergeCell ref="A29:H29"/>
    <mergeCell ref="K29:K30"/>
    <mergeCell ref="L29:L30"/>
    <mergeCell ref="N29:N30"/>
    <mergeCell ref="O29:O30"/>
    <mergeCell ref="P29:P30"/>
    <mergeCell ref="Q29:Q30"/>
    <mergeCell ref="R57:R58"/>
    <mergeCell ref="S57:S58"/>
    <mergeCell ref="A57:H57"/>
    <mergeCell ref="K57:K58"/>
    <mergeCell ref="L57:L58"/>
    <mergeCell ref="N57:N58"/>
    <mergeCell ref="O57:O58"/>
    <mergeCell ref="P57:P58"/>
    <mergeCell ref="Q57:Q58"/>
    <mergeCell ref="A85:H85"/>
    <mergeCell ref="K85:K86"/>
    <mergeCell ref="L85:L86"/>
    <mergeCell ref="N85:N86"/>
    <mergeCell ref="O85:O86"/>
    <mergeCell ref="P85:P86"/>
    <mergeCell ref="Q85:Q86"/>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2.14"/>
    <col customWidth="1" min="9" max="9" width="8.71"/>
    <col customWidth="1" min="10" max="13" width="12.14"/>
    <col customWidth="1" min="14" max="15" width="11.29"/>
    <col customWidth="1" min="16" max="26" width="8.71"/>
  </cols>
  <sheetData>
    <row r="1" ht="12.75" customHeight="1">
      <c r="A1" s="53" t="s">
        <v>219</v>
      </c>
      <c r="B1" s="17"/>
      <c r="C1" s="17"/>
      <c r="D1" s="17"/>
      <c r="E1" s="17"/>
      <c r="F1" s="17"/>
      <c r="G1" s="17"/>
      <c r="H1" s="18"/>
      <c r="J1" s="54" t="s">
        <v>163</v>
      </c>
      <c r="K1" s="54" t="s">
        <v>164</v>
      </c>
      <c r="L1" s="54" t="s">
        <v>165</v>
      </c>
      <c r="M1" s="54" t="s">
        <v>166</v>
      </c>
      <c r="N1" s="54" t="s">
        <v>167</v>
      </c>
      <c r="O1" s="54" t="s">
        <v>168</v>
      </c>
    </row>
    <row r="2" ht="12.75" customHeight="1">
      <c r="A2" s="59" t="s">
        <v>169</v>
      </c>
      <c r="B2" s="59"/>
      <c r="C2" s="59"/>
      <c r="D2" s="59"/>
      <c r="E2" s="59"/>
      <c r="F2" s="59"/>
      <c r="G2" s="59" t="s">
        <v>170</v>
      </c>
      <c r="H2" s="59" t="s">
        <v>220</v>
      </c>
      <c r="J2" s="56"/>
      <c r="K2" s="56"/>
      <c r="L2" s="56"/>
      <c r="M2" s="56"/>
      <c r="N2" s="56"/>
      <c r="O2" s="56"/>
    </row>
    <row r="3" ht="12.75" customHeight="1">
      <c r="A3" s="7">
        <v>1.0</v>
      </c>
      <c r="B3" s="7">
        <v>1200.0</v>
      </c>
      <c r="C3" s="7">
        <v>1480.0</v>
      </c>
      <c r="D3" s="7">
        <v>870.0</v>
      </c>
      <c r="E3" s="7">
        <v>1600.0</v>
      </c>
      <c r="F3" s="7">
        <v>4.0</v>
      </c>
      <c r="G3" s="7">
        <v>1.0</v>
      </c>
      <c r="H3" s="60">
        <v>0.05</v>
      </c>
      <c r="J3" s="9">
        <f t="shared" ref="J3:J7" si="1">SUM(B3:E3)</f>
        <v>5150</v>
      </c>
      <c r="K3" s="9">
        <f>J3</f>
        <v>5150</v>
      </c>
      <c r="L3" s="9">
        <f>F3</f>
        <v>4</v>
      </c>
      <c r="M3" s="9">
        <f t="shared" ref="M3:M7" si="2">(L3*24)</f>
        <v>96</v>
      </c>
      <c r="N3" s="58">
        <f t="shared" ref="N3:N7" si="3">(M3/G3)</f>
        <v>96</v>
      </c>
      <c r="O3" s="58">
        <f t="shared" ref="O3:O7" si="4">(K3/G3)</f>
        <v>5150</v>
      </c>
    </row>
    <row r="4" ht="12.75" customHeight="1">
      <c r="A4" s="7">
        <v>2.0</v>
      </c>
      <c r="B4" s="7">
        <v>2160.0</v>
      </c>
      <c r="C4" s="7">
        <v>2665.0</v>
      </c>
      <c r="D4" s="7">
        <v>1565.0</v>
      </c>
      <c r="E4" s="7">
        <v>2880.0</v>
      </c>
      <c r="F4" s="7">
        <v>2.0</v>
      </c>
      <c r="G4" s="7">
        <v>1.0</v>
      </c>
      <c r="H4" s="60">
        <v>0.1</v>
      </c>
      <c r="J4" s="9">
        <f t="shared" si="1"/>
        <v>9270</v>
      </c>
      <c r="K4" s="9">
        <f>(J3+J4)</f>
        <v>14420</v>
      </c>
      <c r="L4" s="9">
        <f t="shared" ref="L4:L7" si="5">(L3+F4)</f>
        <v>6</v>
      </c>
      <c r="M4" s="9">
        <f t="shared" si="2"/>
        <v>144</v>
      </c>
      <c r="N4" s="58">
        <f t="shared" si="3"/>
        <v>144</v>
      </c>
      <c r="O4" s="58">
        <f t="shared" si="4"/>
        <v>14420</v>
      </c>
    </row>
    <row r="5" ht="12.75" customHeight="1">
      <c r="A5" s="7">
        <v>3.0</v>
      </c>
      <c r="B5" s="7">
        <v>3890.0</v>
      </c>
      <c r="C5" s="7">
        <v>4795.0</v>
      </c>
      <c r="D5" s="7">
        <v>2820.0</v>
      </c>
      <c r="E5" s="7">
        <v>5185.0</v>
      </c>
      <c r="F5" s="7">
        <v>2.0</v>
      </c>
      <c r="G5" s="7">
        <v>2.0</v>
      </c>
      <c r="H5" s="60">
        <v>0.15</v>
      </c>
      <c r="J5" s="9">
        <f t="shared" si="1"/>
        <v>16690</v>
      </c>
      <c r="K5" s="9">
        <f t="shared" ref="K5:K7" si="6">(K4+J5)</f>
        <v>31110</v>
      </c>
      <c r="L5" s="9">
        <f t="shared" si="5"/>
        <v>8</v>
      </c>
      <c r="M5" s="9">
        <f t="shared" si="2"/>
        <v>192</v>
      </c>
      <c r="N5" s="58">
        <f t="shared" si="3"/>
        <v>96</v>
      </c>
      <c r="O5" s="58">
        <f t="shared" si="4"/>
        <v>15555</v>
      </c>
    </row>
    <row r="6" ht="12.75" customHeight="1">
      <c r="A6" s="7">
        <v>4.0</v>
      </c>
      <c r="B6" s="7">
        <v>7000.0</v>
      </c>
      <c r="C6" s="7">
        <v>8630.0</v>
      </c>
      <c r="D6" s="7">
        <v>5075.0</v>
      </c>
      <c r="E6" s="7">
        <v>9330.0</v>
      </c>
      <c r="F6" s="7">
        <v>2.0</v>
      </c>
      <c r="G6" s="7">
        <v>2.0</v>
      </c>
      <c r="H6" s="60">
        <v>0.2</v>
      </c>
      <c r="J6" s="9">
        <f t="shared" si="1"/>
        <v>30035</v>
      </c>
      <c r="K6" s="9">
        <f t="shared" si="6"/>
        <v>61145</v>
      </c>
      <c r="L6" s="9">
        <f t="shared" si="5"/>
        <v>10</v>
      </c>
      <c r="M6" s="9">
        <f t="shared" si="2"/>
        <v>240</v>
      </c>
      <c r="N6" s="58">
        <f t="shared" si="3"/>
        <v>120</v>
      </c>
      <c r="O6" s="58">
        <f t="shared" si="4"/>
        <v>30572.5</v>
      </c>
    </row>
    <row r="7" ht="12.75" customHeight="1">
      <c r="A7" s="7">
        <v>5.0</v>
      </c>
      <c r="B7" s="7">
        <v>12595.0</v>
      </c>
      <c r="C7" s="7">
        <v>15535.0</v>
      </c>
      <c r="D7" s="7">
        <v>9135.0</v>
      </c>
      <c r="E7" s="7">
        <v>16795.0</v>
      </c>
      <c r="F7" s="7">
        <v>2.0</v>
      </c>
      <c r="G7" s="7">
        <v>2.0</v>
      </c>
      <c r="H7" s="60">
        <v>0.25</v>
      </c>
      <c r="J7" s="9">
        <f t="shared" si="1"/>
        <v>54060</v>
      </c>
      <c r="K7" s="9">
        <f t="shared" si="6"/>
        <v>115205</v>
      </c>
      <c r="L7" s="9">
        <f t="shared" si="5"/>
        <v>12</v>
      </c>
      <c r="M7" s="9">
        <f t="shared" si="2"/>
        <v>288</v>
      </c>
      <c r="N7" s="58">
        <f t="shared" si="3"/>
        <v>144</v>
      </c>
      <c r="O7" s="58">
        <f t="shared" si="4"/>
        <v>57602.5</v>
      </c>
    </row>
    <row r="8" ht="12.75" customHeight="1"/>
    <row r="9" ht="12.75" customHeight="1">
      <c r="A9" s="53" t="s">
        <v>221</v>
      </c>
      <c r="B9" s="17"/>
      <c r="C9" s="17"/>
      <c r="D9" s="17"/>
      <c r="E9" s="17"/>
      <c r="F9" s="17"/>
      <c r="G9" s="17"/>
      <c r="H9" s="18"/>
      <c r="J9" s="54" t="s">
        <v>163</v>
      </c>
      <c r="K9" s="54" t="s">
        <v>164</v>
      </c>
      <c r="L9" s="54" t="s">
        <v>165</v>
      </c>
      <c r="M9" s="54" t="s">
        <v>166</v>
      </c>
      <c r="N9" s="54" t="s">
        <v>167</v>
      </c>
      <c r="O9" s="54" t="s">
        <v>168</v>
      </c>
    </row>
    <row r="10" ht="12.75" customHeight="1">
      <c r="A10" s="59" t="s">
        <v>169</v>
      </c>
      <c r="B10" s="59"/>
      <c r="C10" s="59"/>
      <c r="D10" s="59"/>
      <c r="E10" s="59"/>
      <c r="F10" s="59"/>
      <c r="G10" s="59" t="s">
        <v>170</v>
      </c>
      <c r="H10" s="59" t="s">
        <v>220</v>
      </c>
      <c r="J10" s="56"/>
      <c r="K10" s="56"/>
      <c r="L10" s="56"/>
      <c r="M10" s="56"/>
      <c r="N10" s="56"/>
      <c r="O10" s="56"/>
    </row>
    <row r="11" ht="12.75" customHeight="1">
      <c r="A11" s="7">
        <v>1.0</v>
      </c>
      <c r="B11" s="7">
        <v>440.0</v>
      </c>
      <c r="C11" s="7">
        <v>480.0</v>
      </c>
      <c r="D11" s="7">
        <v>320.0</v>
      </c>
      <c r="E11" s="7">
        <v>50.0</v>
      </c>
      <c r="F11" s="7">
        <v>3.0</v>
      </c>
      <c r="G11" s="7">
        <v>1.0</v>
      </c>
      <c r="H11" s="60">
        <v>0.05</v>
      </c>
      <c r="J11" s="9">
        <f t="shared" ref="J11:J15" si="7">SUM(B11:E11)</f>
        <v>1290</v>
      </c>
      <c r="K11" s="9">
        <f>J11</f>
        <v>1290</v>
      </c>
      <c r="L11" s="9">
        <f>F11</f>
        <v>3</v>
      </c>
      <c r="M11" s="9">
        <f t="shared" ref="M11:M15" si="8">(L11*24)</f>
        <v>72</v>
      </c>
      <c r="N11" s="58">
        <f t="shared" ref="N11:N15" si="9">(M11/G11)</f>
        <v>72</v>
      </c>
      <c r="O11" s="58">
        <f t="shared" ref="O11:O15" si="10">(K11/G11)</f>
        <v>1290</v>
      </c>
    </row>
    <row r="12" ht="12.75" customHeight="1">
      <c r="A12" s="7">
        <v>2.0</v>
      </c>
      <c r="B12" s="7">
        <v>790.0</v>
      </c>
      <c r="C12" s="7">
        <v>865.0</v>
      </c>
      <c r="D12" s="7">
        <v>575.0</v>
      </c>
      <c r="E12" s="7">
        <v>90.0</v>
      </c>
      <c r="F12" s="7">
        <v>2.0</v>
      </c>
      <c r="G12" s="7">
        <v>1.0</v>
      </c>
      <c r="H12" s="60">
        <v>0.1</v>
      </c>
      <c r="J12" s="9">
        <f t="shared" si="7"/>
        <v>2320</v>
      </c>
      <c r="K12" s="9">
        <f>(J11+J12)</f>
        <v>3610</v>
      </c>
      <c r="L12" s="9">
        <f t="shared" ref="L12:L15" si="11">(L11+F12)</f>
        <v>5</v>
      </c>
      <c r="M12" s="9">
        <f t="shared" si="8"/>
        <v>120</v>
      </c>
      <c r="N12" s="58">
        <f t="shared" si="9"/>
        <v>120</v>
      </c>
      <c r="O12" s="58">
        <f t="shared" si="10"/>
        <v>3610</v>
      </c>
    </row>
    <row r="13" ht="12.75" customHeight="1">
      <c r="A13" s="7">
        <v>3.0</v>
      </c>
      <c r="B13" s="7">
        <v>1425.0</v>
      </c>
      <c r="C13" s="7">
        <v>1555.0</v>
      </c>
      <c r="D13" s="7">
        <v>1035.0</v>
      </c>
      <c r="E13" s="7">
        <v>160.0</v>
      </c>
      <c r="F13" s="7">
        <v>2.0</v>
      </c>
      <c r="G13" s="7">
        <v>2.0</v>
      </c>
      <c r="H13" s="60">
        <v>0.15</v>
      </c>
      <c r="J13" s="9">
        <f t="shared" si="7"/>
        <v>4175</v>
      </c>
      <c r="K13" s="9">
        <f t="shared" ref="K13:K15" si="12">(K12+J13)</f>
        <v>7785</v>
      </c>
      <c r="L13" s="9">
        <f t="shared" si="11"/>
        <v>7</v>
      </c>
      <c r="M13" s="9">
        <f t="shared" si="8"/>
        <v>168</v>
      </c>
      <c r="N13" s="58">
        <f t="shared" si="9"/>
        <v>84</v>
      </c>
      <c r="O13" s="58">
        <f t="shared" si="10"/>
        <v>3892.5</v>
      </c>
    </row>
    <row r="14" ht="12.75" customHeight="1">
      <c r="A14" s="7">
        <v>4.0</v>
      </c>
      <c r="B14" s="7">
        <v>2565.0</v>
      </c>
      <c r="C14" s="7">
        <v>2800.0</v>
      </c>
      <c r="D14" s="7">
        <v>1865.0</v>
      </c>
      <c r="E14" s="7">
        <v>290.0</v>
      </c>
      <c r="F14" s="7">
        <v>2.0</v>
      </c>
      <c r="G14" s="7">
        <v>2.0</v>
      </c>
      <c r="H14" s="60">
        <v>0.2</v>
      </c>
      <c r="J14" s="9">
        <f t="shared" si="7"/>
        <v>7520</v>
      </c>
      <c r="K14" s="9">
        <f t="shared" si="12"/>
        <v>15305</v>
      </c>
      <c r="L14" s="9">
        <f t="shared" si="11"/>
        <v>9</v>
      </c>
      <c r="M14" s="9">
        <f t="shared" si="8"/>
        <v>216</v>
      </c>
      <c r="N14" s="58">
        <f t="shared" si="9"/>
        <v>108</v>
      </c>
      <c r="O14" s="58">
        <f t="shared" si="10"/>
        <v>7652.5</v>
      </c>
    </row>
    <row r="15" ht="12.75" customHeight="1">
      <c r="A15" s="7">
        <v>5.0</v>
      </c>
      <c r="B15" s="7">
        <v>4620.0</v>
      </c>
      <c r="C15" s="7">
        <v>5040.0</v>
      </c>
      <c r="D15" s="7">
        <v>3360.0</v>
      </c>
      <c r="E15" s="7">
        <v>525.0</v>
      </c>
      <c r="F15" s="7">
        <v>2.0</v>
      </c>
      <c r="G15" s="7">
        <v>2.0</v>
      </c>
      <c r="H15" s="60">
        <v>0.25</v>
      </c>
      <c r="J15" s="9">
        <f t="shared" si="7"/>
        <v>13545</v>
      </c>
      <c r="K15" s="9">
        <f t="shared" si="12"/>
        <v>28850</v>
      </c>
      <c r="L15" s="9">
        <f t="shared" si="11"/>
        <v>11</v>
      </c>
      <c r="M15" s="9">
        <f t="shared" si="8"/>
        <v>264</v>
      </c>
      <c r="N15" s="58">
        <f t="shared" si="9"/>
        <v>132</v>
      </c>
      <c r="O15" s="58">
        <f t="shared" si="10"/>
        <v>14425</v>
      </c>
    </row>
    <row r="16" ht="12.75" customHeight="1"/>
    <row r="17" ht="12.75" customHeight="1">
      <c r="A17" s="53" t="s">
        <v>222</v>
      </c>
      <c r="B17" s="17"/>
      <c r="C17" s="17"/>
      <c r="D17" s="17"/>
      <c r="E17" s="17"/>
      <c r="F17" s="17"/>
      <c r="G17" s="17"/>
      <c r="H17" s="18"/>
      <c r="J17" s="54" t="s">
        <v>163</v>
      </c>
      <c r="K17" s="54" t="s">
        <v>164</v>
      </c>
      <c r="L17" s="54" t="s">
        <v>165</v>
      </c>
      <c r="M17" s="54" t="s">
        <v>166</v>
      </c>
      <c r="N17" s="54" t="s">
        <v>167</v>
      </c>
      <c r="O17" s="54" t="s">
        <v>168</v>
      </c>
    </row>
    <row r="18" ht="12.75" customHeight="1">
      <c r="A18" s="59" t="s">
        <v>169</v>
      </c>
      <c r="B18" s="59"/>
      <c r="C18" s="59"/>
      <c r="D18" s="59"/>
      <c r="E18" s="59"/>
      <c r="F18" s="59"/>
      <c r="G18" s="59" t="s">
        <v>170</v>
      </c>
      <c r="H18" s="59" t="s">
        <v>220</v>
      </c>
      <c r="J18" s="56"/>
      <c r="K18" s="56"/>
      <c r="L18" s="56"/>
      <c r="M18" s="56"/>
      <c r="N18" s="56"/>
      <c r="O18" s="56"/>
    </row>
    <row r="19" ht="12.75" customHeight="1">
      <c r="A19" s="7">
        <v>1.0</v>
      </c>
      <c r="B19" s="7">
        <v>500.0</v>
      </c>
      <c r="C19" s="7">
        <v>440.0</v>
      </c>
      <c r="D19" s="7">
        <v>380.0</v>
      </c>
      <c r="E19" s="7">
        <v>1240.0</v>
      </c>
      <c r="F19" s="7">
        <v>3.0</v>
      </c>
      <c r="G19" s="7">
        <v>1.0</v>
      </c>
      <c r="H19" s="60">
        <v>0.05</v>
      </c>
      <c r="J19" s="9">
        <f t="shared" ref="J19:J23" si="13">SUM(B19:E19)</f>
        <v>2560</v>
      </c>
      <c r="K19" s="9">
        <f>J19</f>
        <v>2560</v>
      </c>
      <c r="L19" s="9">
        <f>F19</f>
        <v>3</v>
      </c>
      <c r="M19" s="9">
        <f t="shared" ref="M19:M23" si="14">(L19*24)</f>
        <v>72</v>
      </c>
      <c r="N19" s="58">
        <f t="shared" ref="N19:N23" si="15">(M19/G19)</f>
        <v>72</v>
      </c>
      <c r="O19" s="58">
        <f t="shared" ref="O19:O23" si="16">(K19/G19)</f>
        <v>2560</v>
      </c>
    </row>
    <row r="20" ht="12.75" customHeight="1">
      <c r="A20" s="7">
        <v>2.0</v>
      </c>
      <c r="B20" s="7">
        <v>900.0</v>
      </c>
      <c r="C20" s="7">
        <v>790.0</v>
      </c>
      <c r="D20" s="7">
        <v>685.0</v>
      </c>
      <c r="E20" s="7">
        <v>2230.0</v>
      </c>
      <c r="F20" s="7">
        <v>2.0</v>
      </c>
      <c r="G20" s="7">
        <v>1.0</v>
      </c>
      <c r="H20" s="60">
        <v>0.1</v>
      </c>
      <c r="J20" s="9">
        <f t="shared" si="13"/>
        <v>4605</v>
      </c>
      <c r="K20" s="9">
        <f>(J19+J20)</f>
        <v>7165</v>
      </c>
      <c r="L20" s="9">
        <f t="shared" ref="L20:L23" si="17">(L19+F20)</f>
        <v>5</v>
      </c>
      <c r="M20" s="9">
        <f t="shared" si="14"/>
        <v>120</v>
      </c>
      <c r="N20" s="58">
        <f t="shared" si="15"/>
        <v>120</v>
      </c>
      <c r="O20" s="58">
        <f t="shared" si="16"/>
        <v>7165</v>
      </c>
    </row>
    <row r="21" ht="12.75" customHeight="1">
      <c r="A21" s="7">
        <v>3.0</v>
      </c>
      <c r="B21" s="7">
        <v>1620.0</v>
      </c>
      <c r="C21" s="7">
        <v>1425.0</v>
      </c>
      <c r="D21" s="7">
        <v>1230.0</v>
      </c>
      <c r="E21" s="7">
        <v>4020.0</v>
      </c>
      <c r="F21" s="7">
        <v>2.0</v>
      </c>
      <c r="G21" s="7">
        <v>2.0</v>
      </c>
      <c r="H21" s="60">
        <v>0.15</v>
      </c>
      <c r="J21" s="9">
        <f t="shared" si="13"/>
        <v>8295</v>
      </c>
      <c r="K21" s="9">
        <f t="shared" ref="K21:K23" si="18">(K20+J21)</f>
        <v>15460</v>
      </c>
      <c r="L21" s="9">
        <f t="shared" si="17"/>
        <v>7</v>
      </c>
      <c r="M21" s="9">
        <f t="shared" si="14"/>
        <v>168</v>
      </c>
      <c r="N21" s="58">
        <f t="shared" si="15"/>
        <v>84</v>
      </c>
      <c r="O21" s="58">
        <f t="shared" si="16"/>
        <v>7730</v>
      </c>
    </row>
    <row r="22" ht="12.75" customHeight="1">
      <c r="A22" s="7">
        <v>4.0</v>
      </c>
      <c r="B22" s="7">
        <v>2915.0</v>
      </c>
      <c r="C22" s="7">
        <v>2565.0</v>
      </c>
      <c r="D22" s="7">
        <v>2215.0</v>
      </c>
      <c r="E22" s="7">
        <v>7230.0</v>
      </c>
      <c r="F22" s="7">
        <v>2.0</v>
      </c>
      <c r="G22" s="7">
        <v>2.0</v>
      </c>
      <c r="H22" s="60">
        <v>0.2</v>
      </c>
      <c r="J22" s="9">
        <f t="shared" si="13"/>
        <v>14925</v>
      </c>
      <c r="K22" s="9">
        <f t="shared" si="18"/>
        <v>30385</v>
      </c>
      <c r="L22" s="9">
        <f t="shared" si="17"/>
        <v>9</v>
      </c>
      <c r="M22" s="9">
        <f t="shared" si="14"/>
        <v>216</v>
      </c>
      <c r="N22" s="58">
        <f t="shared" si="15"/>
        <v>108</v>
      </c>
      <c r="O22" s="58">
        <f t="shared" si="16"/>
        <v>15192.5</v>
      </c>
    </row>
    <row r="23" ht="12.75" customHeight="1">
      <c r="A23" s="7">
        <v>5.0</v>
      </c>
      <c r="B23" s="7">
        <v>5250.0</v>
      </c>
      <c r="C23" s="7">
        <v>4620.0</v>
      </c>
      <c r="D23" s="7">
        <v>3990.0</v>
      </c>
      <c r="E23" s="7">
        <v>13015.0</v>
      </c>
      <c r="F23" s="7">
        <v>2.0</v>
      </c>
      <c r="G23" s="7">
        <v>2.0</v>
      </c>
      <c r="H23" s="60">
        <v>0.25</v>
      </c>
      <c r="J23" s="9">
        <f t="shared" si="13"/>
        <v>26875</v>
      </c>
      <c r="K23" s="9">
        <f t="shared" si="18"/>
        <v>57260</v>
      </c>
      <c r="L23" s="9">
        <f t="shared" si="17"/>
        <v>11</v>
      </c>
      <c r="M23" s="9">
        <f t="shared" si="14"/>
        <v>264</v>
      </c>
      <c r="N23" s="58">
        <f t="shared" si="15"/>
        <v>132</v>
      </c>
      <c r="O23" s="58">
        <f t="shared" si="16"/>
        <v>28630</v>
      </c>
    </row>
    <row r="24" ht="12.75" customHeight="1"/>
    <row r="25" ht="12.75" customHeight="1">
      <c r="A25" s="53" t="s">
        <v>223</v>
      </c>
      <c r="B25" s="17"/>
      <c r="C25" s="17"/>
      <c r="D25" s="17"/>
      <c r="E25" s="17"/>
      <c r="F25" s="17"/>
      <c r="G25" s="17"/>
      <c r="H25" s="18"/>
      <c r="J25" s="54" t="s">
        <v>163</v>
      </c>
      <c r="K25" s="54" t="s">
        <v>164</v>
      </c>
      <c r="L25" s="54" t="s">
        <v>165</v>
      </c>
      <c r="M25" s="54" t="s">
        <v>166</v>
      </c>
      <c r="N25" s="54" t="s">
        <v>167</v>
      </c>
      <c r="O25" s="54" t="s">
        <v>168</v>
      </c>
    </row>
    <row r="26" ht="12.75" customHeight="1">
      <c r="A26" s="59" t="s">
        <v>169</v>
      </c>
      <c r="B26" s="59"/>
      <c r="C26" s="59"/>
      <c r="D26" s="59"/>
      <c r="E26" s="59"/>
      <c r="F26" s="59"/>
      <c r="G26" s="59" t="s">
        <v>170</v>
      </c>
      <c r="H26" s="59" t="s">
        <v>220</v>
      </c>
      <c r="J26" s="56"/>
      <c r="K26" s="56"/>
      <c r="L26" s="56"/>
      <c r="M26" s="56"/>
      <c r="N26" s="56"/>
      <c r="O26" s="56"/>
    </row>
    <row r="27" ht="12.75" customHeight="1">
      <c r="A27" s="7">
        <v>1.0</v>
      </c>
      <c r="B27" s="7">
        <v>200.0</v>
      </c>
      <c r="C27" s="7">
        <v>450.0</v>
      </c>
      <c r="D27" s="7">
        <v>510.0</v>
      </c>
      <c r="E27" s="7">
        <v>120.0</v>
      </c>
      <c r="F27" s="7">
        <v>6.0</v>
      </c>
      <c r="G27" s="7">
        <v>1.0</v>
      </c>
      <c r="H27" s="60">
        <v>0.05</v>
      </c>
      <c r="J27" s="9">
        <f t="shared" ref="J27:J31" si="19">SUM(B27:E27)</f>
        <v>1280</v>
      </c>
      <c r="K27" s="9">
        <f>J27</f>
        <v>1280</v>
      </c>
      <c r="L27" s="9">
        <f>F27</f>
        <v>6</v>
      </c>
      <c r="M27" s="9">
        <f t="shared" ref="M27:M31" si="20">(L27*24)</f>
        <v>144</v>
      </c>
      <c r="N27" s="58">
        <f t="shared" ref="N27:N31" si="21">(M27/G27)</f>
        <v>144</v>
      </c>
      <c r="O27" s="58">
        <f t="shared" ref="O27:O31" si="22">(K27/G27)</f>
        <v>1280</v>
      </c>
    </row>
    <row r="28" ht="12.75" customHeight="1">
      <c r="A28" s="7">
        <v>2.0</v>
      </c>
      <c r="B28" s="7">
        <v>360.0</v>
      </c>
      <c r="C28" s="7">
        <v>810.0</v>
      </c>
      <c r="D28" s="7">
        <v>920.0</v>
      </c>
      <c r="E28" s="7">
        <v>215.0</v>
      </c>
      <c r="F28" s="7">
        <v>3.0</v>
      </c>
      <c r="G28" s="7">
        <v>1.0</v>
      </c>
      <c r="H28" s="60">
        <v>0.1</v>
      </c>
      <c r="J28" s="9">
        <f t="shared" si="19"/>
        <v>2305</v>
      </c>
      <c r="K28" s="9">
        <f>(J27+J28)</f>
        <v>3585</v>
      </c>
      <c r="L28" s="9">
        <f t="shared" ref="L28:L31" si="23">(L27+F28)</f>
        <v>9</v>
      </c>
      <c r="M28" s="9">
        <f t="shared" si="20"/>
        <v>216</v>
      </c>
      <c r="N28" s="58">
        <f t="shared" si="21"/>
        <v>216</v>
      </c>
      <c r="O28" s="58">
        <f t="shared" si="22"/>
        <v>3585</v>
      </c>
    </row>
    <row r="29" ht="12.75" customHeight="1">
      <c r="A29" s="7">
        <v>3.0</v>
      </c>
      <c r="B29" s="7">
        <v>650.0</v>
      </c>
      <c r="C29" s="7">
        <v>1460.0</v>
      </c>
      <c r="D29" s="7">
        <v>1650.0</v>
      </c>
      <c r="E29" s="7">
        <v>390.0</v>
      </c>
      <c r="F29" s="7">
        <v>3.0</v>
      </c>
      <c r="G29" s="7">
        <v>2.0</v>
      </c>
      <c r="H29" s="60">
        <v>0.15</v>
      </c>
      <c r="J29" s="9">
        <f t="shared" si="19"/>
        <v>4150</v>
      </c>
      <c r="K29" s="9">
        <f t="shared" ref="K29:K31" si="24">(K28+J29)</f>
        <v>7735</v>
      </c>
      <c r="L29" s="9">
        <f t="shared" si="23"/>
        <v>12</v>
      </c>
      <c r="M29" s="9">
        <f t="shared" si="20"/>
        <v>288</v>
      </c>
      <c r="N29" s="58">
        <f t="shared" si="21"/>
        <v>144</v>
      </c>
      <c r="O29" s="58">
        <f t="shared" si="22"/>
        <v>3867.5</v>
      </c>
    </row>
    <row r="30" ht="12.75" customHeight="1">
      <c r="A30" s="7">
        <v>4.0</v>
      </c>
      <c r="B30" s="7">
        <v>1165.0</v>
      </c>
      <c r="C30" s="7">
        <v>2625.0</v>
      </c>
      <c r="D30" s="7">
        <v>2975.0</v>
      </c>
      <c r="E30" s="7">
        <v>700.0</v>
      </c>
      <c r="F30" s="7">
        <v>3.0</v>
      </c>
      <c r="G30" s="7">
        <v>2.0</v>
      </c>
      <c r="H30" s="60">
        <v>0.2</v>
      </c>
      <c r="J30" s="9">
        <f t="shared" si="19"/>
        <v>7465</v>
      </c>
      <c r="K30" s="9">
        <f t="shared" si="24"/>
        <v>15200</v>
      </c>
      <c r="L30" s="9">
        <f t="shared" si="23"/>
        <v>15</v>
      </c>
      <c r="M30" s="9">
        <f t="shared" si="20"/>
        <v>360</v>
      </c>
      <c r="N30" s="58">
        <f t="shared" si="21"/>
        <v>180</v>
      </c>
      <c r="O30" s="58">
        <f t="shared" si="22"/>
        <v>7600</v>
      </c>
    </row>
    <row r="31" ht="12.75" customHeight="1">
      <c r="A31" s="7">
        <v>5.0</v>
      </c>
      <c r="B31" s="7">
        <v>2100.0</v>
      </c>
      <c r="C31" s="7">
        <v>4725.0</v>
      </c>
      <c r="D31" s="7">
        <v>5355.0</v>
      </c>
      <c r="E31" s="7">
        <v>1260.0</v>
      </c>
      <c r="F31" s="7">
        <v>3.0</v>
      </c>
      <c r="G31" s="7">
        <v>2.0</v>
      </c>
      <c r="H31" s="60">
        <v>0.25</v>
      </c>
      <c r="J31" s="9">
        <f t="shared" si="19"/>
        <v>13440</v>
      </c>
      <c r="K31" s="9">
        <f t="shared" si="24"/>
        <v>28640</v>
      </c>
      <c r="L31" s="9">
        <f t="shared" si="23"/>
        <v>18</v>
      </c>
      <c r="M31" s="9">
        <f t="shared" si="20"/>
        <v>432</v>
      </c>
      <c r="N31" s="58">
        <f t="shared" si="21"/>
        <v>216</v>
      </c>
      <c r="O31" s="58">
        <f t="shared" si="22"/>
        <v>14320</v>
      </c>
    </row>
    <row r="32" ht="12.75" customHeight="1"/>
    <row r="33" ht="12.75" customHeight="1">
      <c r="A33" s="53" t="s">
        <v>224</v>
      </c>
      <c r="B33" s="17"/>
      <c r="C33" s="17"/>
      <c r="D33" s="17"/>
      <c r="E33" s="17"/>
      <c r="F33" s="17"/>
      <c r="G33" s="17"/>
      <c r="H33" s="18"/>
      <c r="J33" s="54" t="s">
        <v>163</v>
      </c>
      <c r="K33" s="54" t="s">
        <v>164</v>
      </c>
      <c r="L33" s="54" t="s">
        <v>165</v>
      </c>
      <c r="M33" s="54" t="s">
        <v>166</v>
      </c>
      <c r="N33" s="54" t="s">
        <v>167</v>
      </c>
      <c r="O33" s="54" t="s">
        <v>168</v>
      </c>
    </row>
    <row r="34" ht="12.75" customHeight="1">
      <c r="A34" s="59" t="s">
        <v>169</v>
      </c>
      <c r="B34" s="59"/>
      <c r="C34" s="59"/>
      <c r="D34" s="59"/>
      <c r="E34" s="59"/>
      <c r="F34" s="59"/>
      <c r="G34" s="59" t="s">
        <v>170</v>
      </c>
      <c r="H34" s="59" t="s">
        <v>220</v>
      </c>
      <c r="J34" s="56"/>
      <c r="K34" s="56"/>
      <c r="L34" s="56"/>
      <c r="M34" s="56"/>
      <c r="N34" s="56"/>
      <c r="O34" s="56"/>
    </row>
    <row r="35" ht="12.75" customHeight="1">
      <c r="A35" s="7">
        <v>1.0</v>
      </c>
      <c r="B35" s="7">
        <v>520.0</v>
      </c>
      <c r="C35" s="7">
        <v>380.0</v>
      </c>
      <c r="D35" s="7">
        <v>290.0</v>
      </c>
      <c r="E35" s="7">
        <v>90.0</v>
      </c>
      <c r="F35" s="7">
        <v>4.0</v>
      </c>
      <c r="G35" s="7">
        <v>1.0</v>
      </c>
      <c r="H35" s="60">
        <v>0.05</v>
      </c>
      <c r="J35" s="9">
        <f t="shared" ref="J35:J39" si="25">SUM(B35:E35)</f>
        <v>1280</v>
      </c>
      <c r="K35" s="9">
        <f>J35</f>
        <v>1280</v>
      </c>
      <c r="L35" s="9">
        <f>F35</f>
        <v>4</v>
      </c>
      <c r="M35" s="9">
        <f t="shared" ref="M35:M39" si="26">(L35*24)</f>
        <v>96</v>
      </c>
      <c r="N35" s="58">
        <f t="shared" ref="N35:N39" si="27">(M35/G35)</f>
        <v>96</v>
      </c>
      <c r="O35" s="58">
        <f t="shared" ref="O35:O39" si="28">(K35/G35)</f>
        <v>1280</v>
      </c>
    </row>
    <row r="36" ht="12.75" customHeight="1">
      <c r="A36" s="7">
        <v>2.0</v>
      </c>
      <c r="B36" s="7">
        <v>935.0</v>
      </c>
      <c r="C36" s="7">
        <v>685.0</v>
      </c>
      <c r="D36" s="7">
        <v>520.0</v>
      </c>
      <c r="E36" s="7">
        <v>160.0</v>
      </c>
      <c r="F36" s="7">
        <v>2.0</v>
      </c>
      <c r="G36" s="7">
        <v>1.0</v>
      </c>
      <c r="H36" s="60">
        <v>0.1</v>
      </c>
      <c r="J36" s="9">
        <f t="shared" si="25"/>
        <v>2300</v>
      </c>
      <c r="K36" s="9">
        <f>(J35+J36)</f>
        <v>3580</v>
      </c>
      <c r="L36" s="9">
        <f t="shared" ref="L36:L39" si="29">(L35+F36)</f>
        <v>6</v>
      </c>
      <c r="M36" s="9">
        <f t="shared" si="26"/>
        <v>144</v>
      </c>
      <c r="N36" s="58">
        <f t="shared" si="27"/>
        <v>144</v>
      </c>
      <c r="O36" s="58">
        <f t="shared" si="28"/>
        <v>3580</v>
      </c>
    </row>
    <row r="37" ht="12.75" customHeight="1">
      <c r="A37" s="7">
        <v>3.0</v>
      </c>
      <c r="B37" s="7">
        <v>1685.0</v>
      </c>
      <c r="C37" s="7">
        <v>1230.0</v>
      </c>
      <c r="D37" s="7">
        <v>940.0</v>
      </c>
      <c r="E37" s="7">
        <v>290.0</v>
      </c>
      <c r="F37" s="7">
        <v>2.0</v>
      </c>
      <c r="G37" s="7">
        <v>2.0</v>
      </c>
      <c r="H37" s="60">
        <v>0.15</v>
      </c>
      <c r="J37" s="9">
        <f t="shared" si="25"/>
        <v>4145</v>
      </c>
      <c r="K37" s="9">
        <f t="shared" ref="K37:K39" si="30">(K36+J37)</f>
        <v>7725</v>
      </c>
      <c r="L37" s="9">
        <f t="shared" si="29"/>
        <v>8</v>
      </c>
      <c r="M37" s="9">
        <f t="shared" si="26"/>
        <v>192</v>
      </c>
      <c r="N37" s="58">
        <f t="shared" si="27"/>
        <v>96</v>
      </c>
      <c r="O37" s="58">
        <f t="shared" si="28"/>
        <v>3862.5</v>
      </c>
    </row>
    <row r="38" ht="12.75" customHeight="1">
      <c r="A38" s="7">
        <v>4.0</v>
      </c>
      <c r="B38" s="7">
        <v>3035.0</v>
      </c>
      <c r="C38" s="7">
        <v>2215.0</v>
      </c>
      <c r="D38" s="7">
        <v>1690.0</v>
      </c>
      <c r="E38" s="7">
        <v>525.0</v>
      </c>
      <c r="F38" s="7">
        <v>2.0</v>
      </c>
      <c r="G38" s="7">
        <v>2.0</v>
      </c>
      <c r="H38" s="60">
        <v>0.2</v>
      </c>
      <c r="J38" s="9">
        <f t="shared" si="25"/>
        <v>7465</v>
      </c>
      <c r="K38" s="9">
        <f t="shared" si="30"/>
        <v>15190</v>
      </c>
      <c r="L38" s="9">
        <f t="shared" si="29"/>
        <v>10</v>
      </c>
      <c r="M38" s="9">
        <f t="shared" si="26"/>
        <v>240</v>
      </c>
      <c r="N38" s="58">
        <f t="shared" si="27"/>
        <v>120</v>
      </c>
      <c r="O38" s="58">
        <f t="shared" si="28"/>
        <v>7595</v>
      </c>
    </row>
    <row r="39" ht="12.75" customHeight="1">
      <c r="A39" s="7">
        <v>5.0</v>
      </c>
      <c r="B39" s="7">
        <v>5460.0</v>
      </c>
      <c r="C39" s="7">
        <v>3990.0</v>
      </c>
      <c r="D39" s="7">
        <v>3045.0</v>
      </c>
      <c r="E39" s="7">
        <v>945.0</v>
      </c>
      <c r="F39" s="7">
        <v>2.0</v>
      </c>
      <c r="G39" s="7">
        <v>2.0</v>
      </c>
      <c r="H39" s="60">
        <v>0.25</v>
      </c>
      <c r="J39" s="9">
        <f t="shared" si="25"/>
        <v>13440</v>
      </c>
      <c r="K39" s="9">
        <f t="shared" si="30"/>
        <v>28630</v>
      </c>
      <c r="L39" s="9">
        <f t="shared" si="29"/>
        <v>12</v>
      </c>
      <c r="M39" s="9">
        <f t="shared" si="26"/>
        <v>288</v>
      </c>
      <c r="N39" s="58">
        <f t="shared" si="27"/>
        <v>144</v>
      </c>
      <c r="O39" s="58">
        <f t="shared" si="28"/>
        <v>14315</v>
      </c>
    </row>
    <row r="40" ht="12.75" customHeight="1"/>
    <row r="41" ht="12.75" customHeight="1">
      <c r="A41" s="53" t="s">
        <v>225</v>
      </c>
      <c r="B41" s="17"/>
      <c r="C41" s="17"/>
      <c r="D41" s="17"/>
      <c r="E41" s="17"/>
      <c r="F41" s="17"/>
      <c r="G41" s="17"/>
      <c r="H41" s="18"/>
      <c r="J41" s="54" t="s">
        <v>163</v>
      </c>
      <c r="K41" s="54" t="s">
        <v>164</v>
      </c>
      <c r="L41" s="54" t="s">
        <v>165</v>
      </c>
      <c r="M41" s="54" t="s">
        <v>166</v>
      </c>
      <c r="N41" s="54" t="s">
        <v>167</v>
      </c>
      <c r="O41" s="54" t="s">
        <v>168</v>
      </c>
    </row>
    <row r="42" ht="12.75" customHeight="1">
      <c r="A42" s="59" t="s">
        <v>169</v>
      </c>
      <c r="B42" s="59"/>
      <c r="C42" s="59"/>
      <c r="D42" s="59"/>
      <c r="E42" s="59"/>
      <c r="F42" s="59"/>
      <c r="G42" s="59" t="s">
        <v>170</v>
      </c>
      <c r="H42" s="59" t="s">
        <v>172</v>
      </c>
      <c r="J42" s="56"/>
      <c r="K42" s="56"/>
      <c r="L42" s="56"/>
      <c r="M42" s="56"/>
      <c r="N42" s="56"/>
      <c r="O42" s="56"/>
    </row>
    <row r="43" ht="12.75" customHeight="1">
      <c r="A43" s="7">
        <v>1.0</v>
      </c>
      <c r="B43" s="7">
        <v>80.0</v>
      </c>
      <c r="C43" s="7">
        <v>100.0</v>
      </c>
      <c r="D43" s="7">
        <v>70.0</v>
      </c>
      <c r="E43" s="7">
        <v>20.0</v>
      </c>
      <c r="F43" s="7">
        <v>1.0</v>
      </c>
      <c r="G43" s="7">
        <v>1.0</v>
      </c>
      <c r="H43" s="7">
        <v>1200.0</v>
      </c>
      <c r="J43" s="9">
        <f t="shared" ref="J43:J62" si="31">SUM(B43:E43)</f>
        <v>270</v>
      </c>
      <c r="K43" s="9">
        <f>J43</f>
        <v>270</v>
      </c>
      <c r="L43" s="9">
        <f>F43</f>
        <v>1</v>
      </c>
      <c r="M43" s="9">
        <f t="shared" ref="M43:M62" si="32">(L43*24)</f>
        <v>24</v>
      </c>
      <c r="N43" s="58">
        <f t="shared" ref="N43:N62" si="33">(M43/G43)</f>
        <v>24</v>
      </c>
      <c r="O43" s="58">
        <f t="shared" ref="O43:O62" si="34">(K43/G43)</f>
        <v>270</v>
      </c>
    </row>
    <row r="44" ht="12.75" customHeight="1">
      <c r="A44" s="7">
        <v>2.0</v>
      </c>
      <c r="B44" s="7">
        <v>100.0</v>
      </c>
      <c r="C44" s="7">
        <v>130.0</v>
      </c>
      <c r="D44" s="7">
        <v>90.0</v>
      </c>
      <c r="E44" s="7">
        <v>25.0</v>
      </c>
      <c r="F44" s="7">
        <v>1.0</v>
      </c>
      <c r="G44" s="7">
        <v>1.0</v>
      </c>
      <c r="H44" s="7">
        <v>1700.0</v>
      </c>
      <c r="J44" s="9">
        <f t="shared" si="31"/>
        <v>345</v>
      </c>
      <c r="K44" s="9">
        <f>(J43+J44)</f>
        <v>615</v>
      </c>
      <c r="L44" s="9">
        <f t="shared" ref="L44:L62" si="35">(L43+F44)</f>
        <v>2</v>
      </c>
      <c r="M44" s="9">
        <f t="shared" si="32"/>
        <v>48</v>
      </c>
      <c r="N44" s="58">
        <f t="shared" si="33"/>
        <v>48</v>
      </c>
      <c r="O44" s="58">
        <f t="shared" si="34"/>
        <v>615</v>
      </c>
    </row>
    <row r="45" ht="12.75" customHeight="1">
      <c r="A45" s="7">
        <v>3.0</v>
      </c>
      <c r="B45" s="7">
        <v>130.0</v>
      </c>
      <c r="C45" s="7">
        <v>165.0</v>
      </c>
      <c r="D45" s="7">
        <v>115.0</v>
      </c>
      <c r="E45" s="7">
        <v>35.0</v>
      </c>
      <c r="F45" s="7">
        <v>1.0</v>
      </c>
      <c r="G45" s="7">
        <v>2.0</v>
      </c>
      <c r="H45" s="7">
        <v>2300.0</v>
      </c>
      <c r="J45" s="9">
        <f t="shared" si="31"/>
        <v>445</v>
      </c>
      <c r="K45" s="9">
        <f t="shared" ref="K45:K62" si="36">(K44+J45)</f>
        <v>1060</v>
      </c>
      <c r="L45" s="9">
        <f t="shared" si="35"/>
        <v>3</v>
      </c>
      <c r="M45" s="9">
        <f t="shared" si="32"/>
        <v>72</v>
      </c>
      <c r="N45" s="58">
        <f t="shared" si="33"/>
        <v>36</v>
      </c>
      <c r="O45" s="58">
        <f t="shared" si="34"/>
        <v>530</v>
      </c>
    </row>
    <row r="46" ht="12.75" customHeight="1">
      <c r="A46" s="7">
        <v>4.0</v>
      </c>
      <c r="B46" s="7">
        <v>170.0</v>
      </c>
      <c r="C46" s="7">
        <v>210.0</v>
      </c>
      <c r="D46" s="7">
        <v>145.0</v>
      </c>
      <c r="E46" s="7">
        <v>40.0</v>
      </c>
      <c r="F46" s="7">
        <v>1.0</v>
      </c>
      <c r="G46" s="7">
        <v>2.0</v>
      </c>
      <c r="H46" s="7">
        <v>3100.0</v>
      </c>
      <c r="J46" s="9">
        <f t="shared" si="31"/>
        <v>565</v>
      </c>
      <c r="K46" s="9">
        <f t="shared" si="36"/>
        <v>1625</v>
      </c>
      <c r="L46" s="9">
        <f t="shared" si="35"/>
        <v>4</v>
      </c>
      <c r="M46" s="9">
        <f t="shared" si="32"/>
        <v>96</v>
      </c>
      <c r="N46" s="58">
        <f t="shared" si="33"/>
        <v>48</v>
      </c>
      <c r="O46" s="58">
        <f t="shared" si="34"/>
        <v>812.5</v>
      </c>
    </row>
    <row r="47" ht="12.75" customHeight="1">
      <c r="A47" s="7">
        <v>5.0</v>
      </c>
      <c r="B47" s="7">
        <v>215.0</v>
      </c>
      <c r="C47" s="7">
        <v>270.0</v>
      </c>
      <c r="D47" s="7">
        <v>190.0</v>
      </c>
      <c r="E47" s="7">
        <v>55.0</v>
      </c>
      <c r="F47" s="7">
        <v>1.0</v>
      </c>
      <c r="G47" s="7">
        <v>2.0</v>
      </c>
      <c r="H47" s="7">
        <v>4000.0</v>
      </c>
      <c r="J47" s="9">
        <f t="shared" si="31"/>
        <v>730</v>
      </c>
      <c r="K47" s="9">
        <f t="shared" si="36"/>
        <v>2355</v>
      </c>
      <c r="L47" s="9">
        <f t="shared" si="35"/>
        <v>5</v>
      </c>
      <c r="M47" s="9">
        <f t="shared" si="32"/>
        <v>120</v>
      </c>
      <c r="N47" s="58">
        <f t="shared" si="33"/>
        <v>60</v>
      </c>
      <c r="O47" s="58">
        <f t="shared" si="34"/>
        <v>1177.5</v>
      </c>
    </row>
    <row r="48" ht="12.75" customHeight="1">
      <c r="A48" s="7">
        <v>6.0</v>
      </c>
      <c r="B48" s="7">
        <v>275.0</v>
      </c>
      <c r="C48" s="7">
        <v>345.0</v>
      </c>
      <c r="D48" s="7">
        <v>240.0</v>
      </c>
      <c r="E48" s="7">
        <v>70.0</v>
      </c>
      <c r="F48" s="7">
        <v>1.0</v>
      </c>
      <c r="G48" s="7">
        <v>3.0</v>
      </c>
      <c r="H48" s="7">
        <v>5000.0</v>
      </c>
      <c r="J48" s="9">
        <f t="shared" si="31"/>
        <v>930</v>
      </c>
      <c r="K48" s="9">
        <f t="shared" si="36"/>
        <v>3285</v>
      </c>
      <c r="L48" s="9">
        <f t="shared" si="35"/>
        <v>6</v>
      </c>
      <c r="M48" s="9">
        <f t="shared" si="32"/>
        <v>144</v>
      </c>
      <c r="N48" s="58">
        <f t="shared" si="33"/>
        <v>48</v>
      </c>
      <c r="O48" s="58">
        <f t="shared" si="34"/>
        <v>1095</v>
      </c>
    </row>
    <row r="49" ht="12.75" customHeight="1">
      <c r="A49" s="7">
        <v>7.0</v>
      </c>
      <c r="B49" s="7">
        <v>350.0</v>
      </c>
      <c r="C49" s="7">
        <v>440.0</v>
      </c>
      <c r="D49" s="7">
        <v>310.0</v>
      </c>
      <c r="E49" s="7">
        <v>90.0</v>
      </c>
      <c r="F49" s="7">
        <v>1.0</v>
      </c>
      <c r="G49" s="7">
        <v>4.0</v>
      </c>
      <c r="H49" s="7">
        <v>6300.0</v>
      </c>
      <c r="J49" s="9">
        <f t="shared" si="31"/>
        <v>1190</v>
      </c>
      <c r="K49" s="9">
        <f t="shared" si="36"/>
        <v>4475</v>
      </c>
      <c r="L49" s="9">
        <f t="shared" si="35"/>
        <v>7</v>
      </c>
      <c r="M49" s="9">
        <f t="shared" si="32"/>
        <v>168</v>
      </c>
      <c r="N49" s="58">
        <f t="shared" si="33"/>
        <v>42</v>
      </c>
      <c r="O49" s="58">
        <f t="shared" si="34"/>
        <v>1118.75</v>
      </c>
    </row>
    <row r="50" ht="12.75" customHeight="1">
      <c r="A50" s="7">
        <v>8.0</v>
      </c>
      <c r="B50" s="7">
        <v>450.0</v>
      </c>
      <c r="C50" s="7">
        <v>565.0</v>
      </c>
      <c r="D50" s="7">
        <v>395.0</v>
      </c>
      <c r="E50" s="7">
        <v>115.0</v>
      </c>
      <c r="F50" s="7">
        <v>1.0</v>
      </c>
      <c r="G50" s="7">
        <v>4.0</v>
      </c>
      <c r="H50" s="7">
        <v>7800.0</v>
      </c>
      <c r="J50" s="9">
        <f t="shared" si="31"/>
        <v>1525</v>
      </c>
      <c r="K50" s="9">
        <f t="shared" si="36"/>
        <v>6000</v>
      </c>
      <c r="L50" s="9">
        <f t="shared" si="35"/>
        <v>8</v>
      </c>
      <c r="M50" s="9">
        <f t="shared" si="32"/>
        <v>192</v>
      </c>
      <c r="N50" s="58">
        <f t="shared" si="33"/>
        <v>48</v>
      </c>
      <c r="O50" s="58">
        <f t="shared" si="34"/>
        <v>1500</v>
      </c>
    </row>
    <row r="51" ht="12.75" customHeight="1">
      <c r="A51" s="7">
        <v>9.0</v>
      </c>
      <c r="B51" s="7">
        <v>575.0</v>
      </c>
      <c r="C51" s="7">
        <v>720.0</v>
      </c>
      <c r="D51" s="7">
        <v>505.0</v>
      </c>
      <c r="E51" s="7">
        <v>145.0</v>
      </c>
      <c r="F51" s="7">
        <v>1.0</v>
      </c>
      <c r="G51" s="7">
        <v>5.0</v>
      </c>
      <c r="H51" s="7">
        <v>9600.0</v>
      </c>
      <c r="J51" s="9">
        <f t="shared" si="31"/>
        <v>1945</v>
      </c>
      <c r="K51" s="9">
        <f t="shared" si="36"/>
        <v>7945</v>
      </c>
      <c r="L51" s="9">
        <f t="shared" si="35"/>
        <v>9</v>
      </c>
      <c r="M51" s="9">
        <f t="shared" si="32"/>
        <v>216</v>
      </c>
      <c r="N51" s="58">
        <f t="shared" si="33"/>
        <v>43.2</v>
      </c>
      <c r="O51" s="58">
        <f t="shared" si="34"/>
        <v>1589</v>
      </c>
    </row>
    <row r="52" ht="12.75" customHeight="1">
      <c r="A52" s="7">
        <v>10.0</v>
      </c>
      <c r="B52" s="7">
        <v>740.0</v>
      </c>
      <c r="C52" s="7">
        <v>920.0</v>
      </c>
      <c r="D52" s="7">
        <v>645.0</v>
      </c>
      <c r="E52" s="7">
        <v>185.0</v>
      </c>
      <c r="F52" s="7">
        <v>1.0</v>
      </c>
      <c r="G52" s="7">
        <v>6.0</v>
      </c>
      <c r="H52" s="7">
        <v>11800.0</v>
      </c>
      <c r="J52" s="9">
        <f t="shared" si="31"/>
        <v>2490</v>
      </c>
      <c r="K52" s="9">
        <f t="shared" si="36"/>
        <v>10435</v>
      </c>
      <c r="L52" s="9">
        <f t="shared" si="35"/>
        <v>10</v>
      </c>
      <c r="M52" s="9">
        <f t="shared" si="32"/>
        <v>240</v>
      </c>
      <c r="N52" s="58">
        <f t="shared" si="33"/>
        <v>40</v>
      </c>
      <c r="O52" s="58">
        <f t="shared" si="34"/>
        <v>1739.166667</v>
      </c>
    </row>
    <row r="53" ht="12.75" customHeight="1">
      <c r="A53" s="7">
        <v>11.0</v>
      </c>
      <c r="B53" s="7">
        <v>945.0</v>
      </c>
      <c r="C53" s="7">
        <v>1180.0</v>
      </c>
      <c r="D53" s="7">
        <v>825.0</v>
      </c>
      <c r="E53" s="7">
        <v>235.0</v>
      </c>
      <c r="F53" s="7">
        <v>2.0</v>
      </c>
      <c r="G53" s="7">
        <v>7.0</v>
      </c>
      <c r="H53" s="7">
        <v>14400.0</v>
      </c>
      <c r="J53" s="9">
        <f t="shared" si="31"/>
        <v>3185</v>
      </c>
      <c r="K53" s="9">
        <f t="shared" si="36"/>
        <v>13620</v>
      </c>
      <c r="L53" s="9">
        <f t="shared" si="35"/>
        <v>12</v>
      </c>
      <c r="M53" s="9">
        <f t="shared" si="32"/>
        <v>288</v>
      </c>
      <c r="N53" s="58">
        <f t="shared" si="33"/>
        <v>41.14285714</v>
      </c>
      <c r="O53" s="58">
        <f t="shared" si="34"/>
        <v>1945.714286</v>
      </c>
    </row>
    <row r="54" ht="12.75" customHeight="1">
      <c r="A54" s="7">
        <v>12.0</v>
      </c>
      <c r="B54" s="7">
        <v>1210.0</v>
      </c>
      <c r="C54" s="7">
        <v>1510.0</v>
      </c>
      <c r="D54" s="7">
        <v>1060.0</v>
      </c>
      <c r="E54" s="7">
        <v>300.0</v>
      </c>
      <c r="F54" s="7">
        <v>2.0</v>
      </c>
      <c r="G54" s="7">
        <v>9.0</v>
      </c>
      <c r="H54" s="7">
        <v>17600.0</v>
      </c>
      <c r="J54" s="9">
        <f t="shared" si="31"/>
        <v>4080</v>
      </c>
      <c r="K54" s="9">
        <f t="shared" si="36"/>
        <v>17700</v>
      </c>
      <c r="L54" s="9">
        <f t="shared" si="35"/>
        <v>14</v>
      </c>
      <c r="M54" s="9">
        <f t="shared" si="32"/>
        <v>336</v>
      </c>
      <c r="N54" s="58">
        <f t="shared" si="33"/>
        <v>37.33333333</v>
      </c>
      <c r="O54" s="58">
        <f t="shared" si="34"/>
        <v>1966.666667</v>
      </c>
    </row>
    <row r="55" ht="12.75" customHeight="1">
      <c r="A55" s="7">
        <v>13.0</v>
      </c>
      <c r="B55" s="7">
        <v>1545.0</v>
      </c>
      <c r="C55" s="7">
        <v>1935.0</v>
      </c>
      <c r="D55" s="7">
        <v>1355.0</v>
      </c>
      <c r="E55" s="7">
        <v>385.0</v>
      </c>
      <c r="F55" s="7">
        <v>2.0</v>
      </c>
      <c r="G55" s="7">
        <v>11.0</v>
      </c>
      <c r="H55" s="7">
        <v>21400.0</v>
      </c>
      <c r="J55" s="9">
        <f t="shared" si="31"/>
        <v>5220</v>
      </c>
      <c r="K55" s="9">
        <f t="shared" si="36"/>
        <v>22920</v>
      </c>
      <c r="L55" s="9">
        <f t="shared" si="35"/>
        <v>16</v>
      </c>
      <c r="M55" s="9">
        <f t="shared" si="32"/>
        <v>384</v>
      </c>
      <c r="N55" s="58">
        <f t="shared" si="33"/>
        <v>34.90909091</v>
      </c>
      <c r="O55" s="58">
        <f t="shared" si="34"/>
        <v>2083.636364</v>
      </c>
    </row>
    <row r="56" ht="12.75" customHeight="1">
      <c r="A56" s="7">
        <v>14.0</v>
      </c>
      <c r="B56" s="7">
        <v>1980.0</v>
      </c>
      <c r="C56" s="7">
        <v>2475.0</v>
      </c>
      <c r="D56" s="7">
        <v>1735.0</v>
      </c>
      <c r="E56" s="7">
        <v>495.0</v>
      </c>
      <c r="F56" s="7">
        <v>2.0</v>
      </c>
      <c r="G56" s="7">
        <v>13.0</v>
      </c>
      <c r="H56" s="7">
        <v>25900.0</v>
      </c>
      <c r="J56" s="9">
        <f t="shared" si="31"/>
        <v>6685</v>
      </c>
      <c r="K56" s="9">
        <f t="shared" si="36"/>
        <v>29605</v>
      </c>
      <c r="L56" s="9">
        <f t="shared" si="35"/>
        <v>18</v>
      </c>
      <c r="M56" s="9">
        <f t="shared" si="32"/>
        <v>432</v>
      </c>
      <c r="N56" s="58">
        <f t="shared" si="33"/>
        <v>33.23076923</v>
      </c>
      <c r="O56" s="58">
        <f t="shared" si="34"/>
        <v>2277.307692</v>
      </c>
    </row>
    <row r="57" ht="12.75" customHeight="1">
      <c r="A57" s="7">
        <v>15.0</v>
      </c>
      <c r="B57" s="7">
        <v>2535.0</v>
      </c>
      <c r="C57" s="7">
        <v>3170.0</v>
      </c>
      <c r="D57" s="7">
        <v>2220.0</v>
      </c>
      <c r="E57" s="7">
        <v>635.0</v>
      </c>
      <c r="F57" s="7">
        <v>2.0</v>
      </c>
      <c r="G57" s="7">
        <v>15.0</v>
      </c>
      <c r="H57" s="7">
        <v>31300.0</v>
      </c>
      <c r="J57" s="9">
        <f t="shared" si="31"/>
        <v>8560</v>
      </c>
      <c r="K57" s="9">
        <f t="shared" si="36"/>
        <v>38165</v>
      </c>
      <c r="L57" s="9">
        <f t="shared" si="35"/>
        <v>20</v>
      </c>
      <c r="M57" s="9">
        <f t="shared" si="32"/>
        <v>480</v>
      </c>
      <c r="N57" s="58">
        <f t="shared" si="33"/>
        <v>32</v>
      </c>
      <c r="O57" s="58">
        <f t="shared" si="34"/>
        <v>2544.333333</v>
      </c>
    </row>
    <row r="58" ht="12.75" customHeight="1">
      <c r="A58" s="7">
        <v>16.0</v>
      </c>
      <c r="B58" s="7">
        <v>3245.0</v>
      </c>
      <c r="C58" s="7">
        <v>4055.0</v>
      </c>
      <c r="D58" s="7">
        <v>2840.0</v>
      </c>
      <c r="E58" s="7">
        <v>810.0</v>
      </c>
      <c r="F58" s="7">
        <v>2.0</v>
      </c>
      <c r="G58" s="7">
        <v>18.0</v>
      </c>
      <c r="H58" s="7">
        <v>37900.0</v>
      </c>
      <c r="J58" s="9">
        <f t="shared" si="31"/>
        <v>10950</v>
      </c>
      <c r="K58" s="9">
        <f t="shared" si="36"/>
        <v>49115</v>
      </c>
      <c r="L58" s="9">
        <f t="shared" si="35"/>
        <v>22</v>
      </c>
      <c r="M58" s="9">
        <f t="shared" si="32"/>
        <v>528</v>
      </c>
      <c r="N58" s="58">
        <f t="shared" si="33"/>
        <v>29.33333333</v>
      </c>
      <c r="O58" s="58">
        <f t="shared" si="34"/>
        <v>2728.611111</v>
      </c>
    </row>
    <row r="59" ht="12.75" customHeight="1">
      <c r="A59" s="7">
        <v>17.0</v>
      </c>
      <c r="B59" s="7">
        <v>4155.0</v>
      </c>
      <c r="C59" s="7">
        <v>5190.0</v>
      </c>
      <c r="D59" s="7">
        <v>3635.0</v>
      </c>
      <c r="E59" s="7">
        <v>1040.0</v>
      </c>
      <c r="F59" s="7">
        <v>2.0</v>
      </c>
      <c r="G59" s="7">
        <v>22.0</v>
      </c>
      <c r="H59" s="7">
        <v>45700.0</v>
      </c>
      <c r="J59" s="9">
        <f t="shared" si="31"/>
        <v>14020</v>
      </c>
      <c r="K59" s="9">
        <f t="shared" si="36"/>
        <v>63135</v>
      </c>
      <c r="L59" s="9">
        <f t="shared" si="35"/>
        <v>24</v>
      </c>
      <c r="M59" s="9">
        <f t="shared" si="32"/>
        <v>576</v>
      </c>
      <c r="N59" s="58">
        <f t="shared" si="33"/>
        <v>26.18181818</v>
      </c>
      <c r="O59" s="58">
        <f t="shared" si="34"/>
        <v>2869.772727</v>
      </c>
    </row>
    <row r="60" ht="12.75" customHeight="1">
      <c r="A60" s="7">
        <v>18.0</v>
      </c>
      <c r="B60" s="7">
        <v>5315.0</v>
      </c>
      <c r="C60" s="7">
        <v>6645.0</v>
      </c>
      <c r="D60" s="7">
        <v>4650.0</v>
      </c>
      <c r="E60" s="7">
        <v>1330.0</v>
      </c>
      <c r="F60" s="7">
        <v>2.0</v>
      </c>
      <c r="G60" s="7">
        <v>27.0</v>
      </c>
      <c r="H60" s="7">
        <v>55100.0</v>
      </c>
      <c r="J60" s="9">
        <f t="shared" si="31"/>
        <v>17940</v>
      </c>
      <c r="K60" s="9">
        <f t="shared" si="36"/>
        <v>81075</v>
      </c>
      <c r="L60" s="9">
        <f t="shared" si="35"/>
        <v>26</v>
      </c>
      <c r="M60" s="9">
        <f t="shared" si="32"/>
        <v>624</v>
      </c>
      <c r="N60" s="58">
        <f t="shared" si="33"/>
        <v>23.11111111</v>
      </c>
      <c r="O60" s="58">
        <f t="shared" si="34"/>
        <v>3002.777778</v>
      </c>
    </row>
    <row r="61" ht="12.75" customHeight="1">
      <c r="A61" s="7">
        <v>19.0</v>
      </c>
      <c r="B61" s="7">
        <v>6805.0</v>
      </c>
      <c r="C61" s="7">
        <v>8505.0</v>
      </c>
      <c r="D61" s="7">
        <v>5955.0</v>
      </c>
      <c r="E61" s="7">
        <v>1700.0</v>
      </c>
      <c r="F61" s="7">
        <v>2.0</v>
      </c>
      <c r="G61" s="7">
        <v>32.0</v>
      </c>
      <c r="H61" s="7">
        <v>66400.0</v>
      </c>
      <c r="J61" s="9">
        <f t="shared" si="31"/>
        <v>22965</v>
      </c>
      <c r="K61" s="9">
        <f t="shared" si="36"/>
        <v>104040</v>
      </c>
      <c r="L61" s="9">
        <f t="shared" si="35"/>
        <v>28</v>
      </c>
      <c r="M61" s="9">
        <f t="shared" si="32"/>
        <v>672</v>
      </c>
      <c r="N61" s="58">
        <f t="shared" si="33"/>
        <v>21</v>
      </c>
      <c r="O61" s="58">
        <f t="shared" si="34"/>
        <v>3251.25</v>
      </c>
    </row>
    <row r="62" ht="12.75" customHeight="1">
      <c r="A62" s="7">
        <v>20.0</v>
      </c>
      <c r="B62" s="7">
        <v>8710.0</v>
      </c>
      <c r="C62" s="7">
        <v>10890.0</v>
      </c>
      <c r="D62" s="7">
        <v>7620.0</v>
      </c>
      <c r="E62" s="7">
        <v>2180.0</v>
      </c>
      <c r="F62" s="7">
        <v>2.0</v>
      </c>
      <c r="G62" s="7">
        <v>38.0</v>
      </c>
      <c r="H62" s="7">
        <v>80000.0</v>
      </c>
      <c r="J62" s="9">
        <f t="shared" si="31"/>
        <v>29400</v>
      </c>
      <c r="K62" s="9">
        <f t="shared" si="36"/>
        <v>133440</v>
      </c>
      <c r="L62" s="9">
        <f t="shared" si="35"/>
        <v>30</v>
      </c>
      <c r="M62" s="9">
        <f t="shared" si="32"/>
        <v>720</v>
      </c>
      <c r="N62" s="58">
        <f t="shared" si="33"/>
        <v>18.94736842</v>
      </c>
      <c r="O62" s="58">
        <f t="shared" si="34"/>
        <v>3511.578947</v>
      </c>
      <c r="Q62">
        <f>(B62/J62)</f>
        <v>0.2962585034</v>
      </c>
      <c r="R62">
        <f>(C62/J62)</f>
        <v>0.3704081633</v>
      </c>
      <c r="S62">
        <f>(D62/J62)</f>
        <v>0.2591836735</v>
      </c>
      <c r="T62">
        <f>(E62/J62)</f>
        <v>0.07414965986</v>
      </c>
    </row>
    <row r="63" ht="12.75" customHeight="1"/>
    <row r="64" ht="12.75" customHeight="1">
      <c r="A64" s="53" t="s">
        <v>226</v>
      </c>
      <c r="B64" s="17"/>
      <c r="C64" s="17"/>
      <c r="D64" s="17"/>
      <c r="E64" s="17"/>
      <c r="F64" s="17"/>
      <c r="G64" s="17"/>
      <c r="H64" s="18"/>
      <c r="J64" s="54" t="s">
        <v>163</v>
      </c>
      <c r="K64" s="54" t="s">
        <v>164</v>
      </c>
      <c r="L64" s="54" t="s">
        <v>165</v>
      </c>
      <c r="M64" s="54" t="s">
        <v>166</v>
      </c>
      <c r="N64" s="54" t="s">
        <v>167</v>
      </c>
      <c r="O64" s="54" t="s">
        <v>168</v>
      </c>
    </row>
    <row r="65" ht="12.75" customHeight="1">
      <c r="A65" s="59" t="s">
        <v>169</v>
      </c>
      <c r="B65" s="59"/>
      <c r="C65" s="59"/>
      <c r="D65" s="59"/>
      <c r="E65" s="59"/>
      <c r="F65" s="59"/>
      <c r="G65" s="59" t="s">
        <v>170</v>
      </c>
      <c r="H65" s="59" t="s">
        <v>172</v>
      </c>
      <c r="J65" s="56"/>
      <c r="K65" s="56"/>
      <c r="L65" s="56"/>
      <c r="M65" s="56"/>
      <c r="N65" s="56"/>
      <c r="O65" s="56"/>
    </row>
    <row r="66" ht="12.75" customHeight="1">
      <c r="A66" s="7">
        <v>1.0</v>
      </c>
      <c r="B66" s="7">
        <v>130.0</v>
      </c>
      <c r="C66" s="7">
        <v>160.0</v>
      </c>
      <c r="D66" s="7">
        <v>90.0</v>
      </c>
      <c r="E66" s="7">
        <v>40.0</v>
      </c>
      <c r="F66" s="7">
        <v>1.0</v>
      </c>
      <c r="G66" s="7">
        <v>1.0</v>
      </c>
      <c r="H66" s="7">
        <v>1200.0</v>
      </c>
      <c r="J66" s="9">
        <f t="shared" ref="J66:J85" si="37">SUM(B66:E66)</f>
        <v>420</v>
      </c>
      <c r="K66" s="9">
        <f>J66</f>
        <v>420</v>
      </c>
      <c r="L66" s="9">
        <f>F66</f>
        <v>1</v>
      </c>
      <c r="M66" s="9">
        <f t="shared" ref="M66:M85" si="38">(L66*24)</f>
        <v>24</v>
      </c>
      <c r="N66" s="58">
        <f t="shared" ref="N66:N85" si="39">(M66/G66)</f>
        <v>24</v>
      </c>
      <c r="O66" s="58">
        <f t="shared" ref="O66:O85" si="40">(K66/G66)</f>
        <v>420</v>
      </c>
    </row>
    <row r="67" ht="12.75" customHeight="1">
      <c r="A67" s="7">
        <v>2.0</v>
      </c>
      <c r="B67" s="7">
        <v>165.0</v>
      </c>
      <c r="C67" s="7">
        <v>205.0</v>
      </c>
      <c r="D67" s="7">
        <v>115.0</v>
      </c>
      <c r="E67" s="7">
        <v>50.0</v>
      </c>
      <c r="F67" s="7">
        <v>1.0</v>
      </c>
      <c r="G67" s="7">
        <v>1.0</v>
      </c>
      <c r="H67" s="7">
        <v>1700.0</v>
      </c>
      <c r="J67" s="9">
        <f t="shared" si="37"/>
        <v>535</v>
      </c>
      <c r="K67" s="9">
        <f>(J66+J67)</f>
        <v>955</v>
      </c>
      <c r="L67" s="9">
        <f t="shared" ref="L67:L85" si="41">(L66+F67)</f>
        <v>2</v>
      </c>
      <c r="M67" s="9">
        <f t="shared" si="38"/>
        <v>48</v>
      </c>
      <c r="N67" s="58">
        <f t="shared" si="39"/>
        <v>48</v>
      </c>
      <c r="O67" s="58">
        <f t="shared" si="40"/>
        <v>955</v>
      </c>
    </row>
    <row r="68" ht="12.75" customHeight="1">
      <c r="A68" s="7">
        <v>3.0</v>
      </c>
      <c r="B68" s="7">
        <v>215.0</v>
      </c>
      <c r="C68" s="7">
        <v>260.0</v>
      </c>
      <c r="D68" s="7">
        <v>145.0</v>
      </c>
      <c r="E68" s="7">
        <v>65.0</v>
      </c>
      <c r="F68" s="7">
        <v>1.0</v>
      </c>
      <c r="G68" s="7">
        <v>2.0</v>
      </c>
      <c r="H68" s="7">
        <v>2300.0</v>
      </c>
      <c r="J68" s="9">
        <f t="shared" si="37"/>
        <v>685</v>
      </c>
      <c r="K68" s="9">
        <f t="shared" ref="K68:K85" si="42">(K67+J68)</f>
        <v>1640</v>
      </c>
      <c r="L68" s="9">
        <f t="shared" si="41"/>
        <v>3</v>
      </c>
      <c r="M68" s="9">
        <f t="shared" si="38"/>
        <v>72</v>
      </c>
      <c r="N68" s="58">
        <f t="shared" si="39"/>
        <v>36</v>
      </c>
      <c r="O68" s="58">
        <f t="shared" si="40"/>
        <v>820</v>
      </c>
    </row>
    <row r="69" ht="12.75" customHeight="1">
      <c r="A69" s="7">
        <v>4.0</v>
      </c>
      <c r="B69" s="7">
        <v>275.0</v>
      </c>
      <c r="C69" s="7">
        <v>335.0</v>
      </c>
      <c r="D69" s="7">
        <v>190.0</v>
      </c>
      <c r="E69" s="7">
        <v>85.0</v>
      </c>
      <c r="F69" s="7">
        <v>1.0</v>
      </c>
      <c r="G69" s="7">
        <v>2.0</v>
      </c>
      <c r="H69" s="7">
        <v>3100.0</v>
      </c>
      <c r="J69" s="9">
        <f t="shared" si="37"/>
        <v>885</v>
      </c>
      <c r="K69" s="9">
        <f t="shared" si="42"/>
        <v>2525</v>
      </c>
      <c r="L69" s="9">
        <f t="shared" si="41"/>
        <v>4</v>
      </c>
      <c r="M69" s="9">
        <f t="shared" si="38"/>
        <v>96</v>
      </c>
      <c r="N69" s="58">
        <f t="shared" si="39"/>
        <v>48</v>
      </c>
      <c r="O69" s="58">
        <f t="shared" si="40"/>
        <v>1262.5</v>
      </c>
    </row>
    <row r="70" ht="12.75" customHeight="1">
      <c r="A70" s="7">
        <v>5.0</v>
      </c>
      <c r="B70" s="7">
        <v>350.0</v>
      </c>
      <c r="C70" s="7">
        <v>430.0</v>
      </c>
      <c r="D70" s="7">
        <v>240.0</v>
      </c>
      <c r="E70" s="7">
        <v>105.0</v>
      </c>
      <c r="F70" s="7">
        <v>1.0</v>
      </c>
      <c r="G70" s="7">
        <v>2.0</v>
      </c>
      <c r="H70" s="7">
        <v>4000.0</v>
      </c>
      <c r="J70" s="9">
        <f t="shared" si="37"/>
        <v>1125</v>
      </c>
      <c r="K70" s="9">
        <f t="shared" si="42"/>
        <v>3650</v>
      </c>
      <c r="L70" s="9">
        <f t="shared" si="41"/>
        <v>5</v>
      </c>
      <c r="M70" s="9">
        <f t="shared" si="38"/>
        <v>120</v>
      </c>
      <c r="N70" s="58">
        <f t="shared" si="39"/>
        <v>60</v>
      </c>
      <c r="O70" s="58">
        <f t="shared" si="40"/>
        <v>1825</v>
      </c>
    </row>
    <row r="71" ht="12.75" customHeight="1">
      <c r="A71" s="7">
        <v>6.0</v>
      </c>
      <c r="B71" s="7">
        <v>445.0</v>
      </c>
      <c r="C71" s="7">
        <v>550.0</v>
      </c>
      <c r="D71" s="7">
        <v>310.0</v>
      </c>
      <c r="E71" s="7">
        <v>135.0</v>
      </c>
      <c r="F71" s="7">
        <v>1.0</v>
      </c>
      <c r="G71" s="7">
        <v>3.0</v>
      </c>
      <c r="H71" s="7">
        <v>5000.0</v>
      </c>
      <c r="J71" s="9">
        <f t="shared" si="37"/>
        <v>1440</v>
      </c>
      <c r="K71" s="9">
        <f t="shared" si="42"/>
        <v>5090</v>
      </c>
      <c r="L71" s="9">
        <f t="shared" si="41"/>
        <v>6</v>
      </c>
      <c r="M71" s="9">
        <f t="shared" si="38"/>
        <v>144</v>
      </c>
      <c r="N71" s="58">
        <f t="shared" si="39"/>
        <v>48</v>
      </c>
      <c r="O71" s="58">
        <f t="shared" si="40"/>
        <v>1696.666667</v>
      </c>
    </row>
    <row r="72" ht="12.75" customHeight="1">
      <c r="A72" s="7">
        <v>7.0</v>
      </c>
      <c r="B72" s="7">
        <v>570.0</v>
      </c>
      <c r="C72" s="7">
        <v>705.0</v>
      </c>
      <c r="D72" s="7">
        <v>395.0</v>
      </c>
      <c r="E72" s="7">
        <v>175.0</v>
      </c>
      <c r="F72" s="7">
        <v>1.0</v>
      </c>
      <c r="G72" s="7">
        <v>4.0</v>
      </c>
      <c r="H72" s="7">
        <v>6300.0</v>
      </c>
      <c r="J72" s="9">
        <f t="shared" si="37"/>
        <v>1845</v>
      </c>
      <c r="K72" s="9">
        <f t="shared" si="42"/>
        <v>6935</v>
      </c>
      <c r="L72" s="9">
        <f t="shared" si="41"/>
        <v>7</v>
      </c>
      <c r="M72" s="9">
        <f t="shared" si="38"/>
        <v>168</v>
      </c>
      <c r="N72" s="58">
        <f t="shared" si="39"/>
        <v>42</v>
      </c>
      <c r="O72" s="58">
        <f t="shared" si="40"/>
        <v>1733.75</v>
      </c>
    </row>
    <row r="73" ht="12.75" customHeight="1">
      <c r="A73" s="7">
        <v>8.0</v>
      </c>
      <c r="B73" s="7">
        <v>730.0</v>
      </c>
      <c r="C73" s="7">
        <v>900.0</v>
      </c>
      <c r="D73" s="7">
        <v>505.0</v>
      </c>
      <c r="E73" s="7">
        <v>225.0</v>
      </c>
      <c r="F73" s="7">
        <v>1.0</v>
      </c>
      <c r="G73" s="7">
        <v>4.0</v>
      </c>
      <c r="H73" s="7">
        <v>7800.0</v>
      </c>
      <c r="J73" s="9">
        <f t="shared" si="37"/>
        <v>2360</v>
      </c>
      <c r="K73" s="9">
        <f t="shared" si="42"/>
        <v>9295</v>
      </c>
      <c r="L73" s="9">
        <f t="shared" si="41"/>
        <v>8</v>
      </c>
      <c r="M73" s="9">
        <f t="shared" si="38"/>
        <v>192</v>
      </c>
      <c r="N73" s="58">
        <f t="shared" si="39"/>
        <v>48</v>
      </c>
      <c r="O73" s="58">
        <f t="shared" si="40"/>
        <v>2323.75</v>
      </c>
    </row>
    <row r="74" ht="12.75" customHeight="1">
      <c r="A74" s="7">
        <v>9.0</v>
      </c>
      <c r="B74" s="7">
        <v>935.0</v>
      </c>
      <c r="C74" s="7">
        <v>1155.0</v>
      </c>
      <c r="D74" s="7">
        <v>650.0</v>
      </c>
      <c r="E74" s="7">
        <v>290.0</v>
      </c>
      <c r="F74" s="7">
        <v>1.0</v>
      </c>
      <c r="G74" s="7">
        <v>5.0</v>
      </c>
      <c r="H74" s="7">
        <v>9600.0</v>
      </c>
      <c r="J74" s="9">
        <f t="shared" si="37"/>
        <v>3030</v>
      </c>
      <c r="K74" s="9">
        <f t="shared" si="42"/>
        <v>12325</v>
      </c>
      <c r="L74" s="9">
        <f t="shared" si="41"/>
        <v>9</v>
      </c>
      <c r="M74" s="9">
        <f t="shared" si="38"/>
        <v>216</v>
      </c>
      <c r="N74" s="58">
        <f t="shared" si="39"/>
        <v>43.2</v>
      </c>
      <c r="O74" s="58">
        <f t="shared" si="40"/>
        <v>2465</v>
      </c>
    </row>
    <row r="75" ht="12.75" customHeight="1">
      <c r="A75" s="7">
        <v>10.0</v>
      </c>
      <c r="B75" s="7">
        <v>1200.0</v>
      </c>
      <c r="C75" s="7">
        <v>1475.0</v>
      </c>
      <c r="D75" s="7">
        <v>830.0</v>
      </c>
      <c r="E75" s="7">
        <v>370.0</v>
      </c>
      <c r="F75" s="7">
        <v>1.0</v>
      </c>
      <c r="G75" s="7">
        <v>6.0</v>
      </c>
      <c r="H75" s="7">
        <v>11800.0</v>
      </c>
      <c r="J75" s="9">
        <f t="shared" si="37"/>
        <v>3875</v>
      </c>
      <c r="K75" s="9">
        <f t="shared" si="42"/>
        <v>16200</v>
      </c>
      <c r="L75" s="9">
        <f t="shared" si="41"/>
        <v>10</v>
      </c>
      <c r="M75" s="9">
        <f t="shared" si="38"/>
        <v>240</v>
      </c>
      <c r="N75" s="58">
        <f t="shared" si="39"/>
        <v>40</v>
      </c>
      <c r="O75" s="58">
        <f t="shared" si="40"/>
        <v>2700</v>
      </c>
    </row>
    <row r="76" ht="12.75" customHeight="1">
      <c r="A76" s="7">
        <v>11.0</v>
      </c>
      <c r="B76" s="7">
        <v>1535.0</v>
      </c>
      <c r="C76" s="7">
        <v>1890.0</v>
      </c>
      <c r="D76" s="7">
        <v>1065.0</v>
      </c>
      <c r="E76" s="7">
        <v>470.0</v>
      </c>
      <c r="F76" s="7">
        <v>2.0</v>
      </c>
      <c r="G76" s="7">
        <v>7.0</v>
      </c>
      <c r="H76" s="7">
        <v>14400.0</v>
      </c>
      <c r="J76" s="9">
        <f t="shared" si="37"/>
        <v>4960</v>
      </c>
      <c r="K76" s="9">
        <f t="shared" si="42"/>
        <v>21160</v>
      </c>
      <c r="L76" s="9">
        <f t="shared" si="41"/>
        <v>12</v>
      </c>
      <c r="M76" s="9">
        <f t="shared" si="38"/>
        <v>288</v>
      </c>
      <c r="N76" s="58">
        <f t="shared" si="39"/>
        <v>41.14285714</v>
      </c>
      <c r="O76" s="58">
        <f t="shared" si="40"/>
        <v>3022.857143</v>
      </c>
    </row>
    <row r="77" ht="12.75" customHeight="1">
      <c r="A77" s="7">
        <v>12.0</v>
      </c>
      <c r="B77" s="7">
        <v>1965.0</v>
      </c>
      <c r="C77" s="7">
        <v>2420.0</v>
      </c>
      <c r="D77" s="7">
        <v>1360.0</v>
      </c>
      <c r="E77" s="7">
        <v>605.0</v>
      </c>
      <c r="F77" s="7">
        <v>2.0</v>
      </c>
      <c r="G77" s="7">
        <v>9.0</v>
      </c>
      <c r="H77" s="7">
        <v>17600.0</v>
      </c>
      <c r="J77" s="9">
        <f t="shared" si="37"/>
        <v>6350</v>
      </c>
      <c r="K77" s="9">
        <f t="shared" si="42"/>
        <v>27510</v>
      </c>
      <c r="L77" s="9">
        <f t="shared" si="41"/>
        <v>14</v>
      </c>
      <c r="M77" s="9">
        <f t="shared" si="38"/>
        <v>336</v>
      </c>
      <c r="N77" s="58">
        <f t="shared" si="39"/>
        <v>37.33333333</v>
      </c>
      <c r="O77" s="58">
        <f t="shared" si="40"/>
        <v>3056.666667</v>
      </c>
    </row>
    <row r="78" ht="12.75" customHeight="1">
      <c r="A78" s="7">
        <v>13.0</v>
      </c>
      <c r="B78" s="7">
        <v>2515.0</v>
      </c>
      <c r="C78" s="7">
        <v>3095.0</v>
      </c>
      <c r="D78" s="7">
        <v>1740.0</v>
      </c>
      <c r="E78" s="7">
        <v>775.0</v>
      </c>
      <c r="F78" s="7">
        <v>2.0</v>
      </c>
      <c r="G78" s="7">
        <v>11.0</v>
      </c>
      <c r="H78" s="7">
        <v>21400.0</v>
      </c>
      <c r="J78" s="9">
        <f t="shared" si="37"/>
        <v>8125</v>
      </c>
      <c r="K78" s="9">
        <f t="shared" si="42"/>
        <v>35635</v>
      </c>
      <c r="L78" s="9">
        <f t="shared" si="41"/>
        <v>16</v>
      </c>
      <c r="M78" s="9">
        <f t="shared" si="38"/>
        <v>384</v>
      </c>
      <c r="N78" s="58">
        <f t="shared" si="39"/>
        <v>34.90909091</v>
      </c>
      <c r="O78" s="58">
        <f t="shared" si="40"/>
        <v>3239.545455</v>
      </c>
    </row>
    <row r="79" ht="12.75" customHeight="1">
      <c r="A79" s="7">
        <v>14.0</v>
      </c>
      <c r="B79" s="7">
        <v>3220.0</v>
      </c>
      <c r="C79" s="7">
        <v>3960.0</v>
      </c>
      <c r="D79" s="7">
        <v>2230.0</v>
      </c>
      <c r="E79" s="7">
        <v>990.0</v>
      </c>
      <c r="F79" s="7">
        <v>2.0</v>
      </c>
      <c r="G79" s="7">
        <v>13.0</v>
      </c>
      <c r="H79" s="7">
        <v>25900.0</v>
      </c>
      <c r="J79" s="9">
        <f t="shared" si="37"/>
        <v>10400</v>
      </c>
      <c r="K79" s="9">
        <f t="shared" si="42"/>
        <v>46035</v>
      </c>
      <c r="L79" s="9">
        <f t="shared" si="41"/>
        <v>18</v>
      </c>
      <c r="M79" s="9">
        <f t="shared" si="38"/>
        <v>432</v>
      </c>
      <c r="N79" s="58">
        <f t="shared" si="39"/>
        <v>33.23076923</v>
      </c>
      <c r="O79" s="58">
        <f t="shared" si="40"/>
        <v>3541.153846</v>
      </c>
    </row>
    <row r="80" ht="12.75" customHeight="1">
      <c r="A80" s="7">
        <v>15.0</v>
      </c>
      <c r="B80" s="7">
        <v>4120.0</v>
      </c>
      <c r="C80" s="7">
        <v>5070.0</v>
      </c>
      <c r="D80" s="7">
        <v>2850.0</v>
      </c>
      <c r="E80" s="7">
        <v>1270.0</v>
      </c>
      <c r="F80" s="7">
        <v>2.0</v>
      </c>
      <c r="G80" s="7">
        <v>15.0</v>
      </c>
      <c r="H80" s="7">
        <v>31300.0</v>
      </c>
      <c r="J80" s="9">
        <f t="shared" si="37"/>
        <v>13310</v>
      </c>
      <c r="K80" s="9">
        <f t="shared" si="42"/>
        <v>59345</v>
      </c>
      <c r="L80" s="9">
        <f t="shared" si="41"/>
        <v>20</v>
      </c>
      <c r="M80" s="9">
        <f t="shared" si="38"/>
        <v>480</v>
      </c>
      <c r="N80" s="58">
        <f t="shared" si="39"/>
        <v>32</v>
      </c>
      <c r="O80" s="58">
        <f t="shared" si="40"/>
        <v>3956.333333</v>
      </c>
    </row>
    <row r="81" ht="12.75" customHeight="1">
      <c r="A81" s="7">
        <v>16.0</v>
      </c>
      <c r="B81" s="7">
        <v>5275.0</v>
      </c>
      <c r="C81" s="7">
        <v>6490.0</v>
      </c>
      <c r="D81" s="7">
        <v>3650.0</v>
      </c>
      <c r="E81" s="7">
        <v>1625.0</v>
      </c>
      <c r="F81" s="7">
        <v>2.0</v>
      </c>
      <c r="G81" s="7">
        <v>18.0</v>
      </c>
      <c r="H81" s="7">
        <v>37900.0</v>
      </c>
      <c r="J81" s="9">
        <f t="shared" si="37"/>
        <v>17040</v>
      </c>
      <c r="K81" s="9">
        <f t="shared" si="42"/>
        <v>76385</v>
      </c>
      <c r="L81" s="9">
        <f t="shared" si="41"/>
        <v>22</v>
      </c>
      <c r="M81" s="9">
        <f t="shared" si="38"/>
        <v>528</v>
      </c>
      <c r="N81" s="58">
        <f t="shared" si="39"/>
        <v>29.33333333</v>
      </c>
      <c r="O81" s="58">
        <f t="shared" si="40"/>
        <v>4243.611111</v>
      </c>
    </row>
    <row r="82" ht="12.75" customHeight="1">
      <c r="A82" s="7">
        <v>17.0</v>
      </c>
      <c r="B82" s="7">
        <v>6750.0</v>
      </c>
      <c r="C82" s="7">
        <v>8310.0</v>
      </c>
      <c r="D82" s="7">
        <v>4675.0</v>
      </c>
      <c r="E82" s="7">
        <v>2075.0</v>
      </c>
      <c r="F82" s="7">
        <v>2.0</v>
      </c>
      <c r="G82" s="7">
        <v>22.0</v>
      </c>
      <c r="H82" s="7">
        <v>45700.0</v>
      </c>
      <c r="J82" s="9">
        <f t="shared" si="37"/>
        <v>21810</v>
      </c>
      <c r="K82" s="9">
        <f t="shared" si="42"/>
        <v>98195</v>
      </c>
      <c r="L82" s="9">
        <f t="shared" si="41"/>
        <v>24</v>
      </c>
      <c r="M82" s="9">
        <f t="shared" si="38"/>
        <v>576</v>
      </c>
      <c r="N82" s="58">
        <f t="shared" si="39"/>
        <v>26.18181818</v>
      </c>
      <c r="O82" s="58">
        <f t="shared" si="40"/>
        <v>4463.409091</v>
      </c>
    </row>
    <row r="83" ht="12.75" customHeight="1">
      <c r="A83" s="7">
        <v>18.0</v>
      </c>
      <c r="B83" s="7">
        <v>8640.0</v>
      </c>
      <c r="C83" s="7">
        <v>10635.0</v>
      </c>
      <c r="D83" s="7">
        <v>5980.0</v>
      </c>
      <c r="E83" s="7">
        <v>2660.0</v>
      </c>
      <c r="F83" s="7">
        <v>2.0</v>
      </c>
      <c r="G83" s="7">
        <v>27.0</v>
      </c>
      <c r="H83" s="7">
        <v>55100.0</v>
      </c>
      <c r="J83" s="9">
        <f t="shared" si="37"/>
        <v>27915</v>
      </c>
      <c r="K83" s="9">
        <f t="shared" si="42"/>
        <v>126110</v>
      </c>
      <c r="L83" s="9">
        <f t="shared" si="41"/>
        <v>26</v>
      </c>
      <c r="M83" s="9">
        <f t="shared" si="38"/>
        <v>624</v>
      </c>
      <c r="N83" s="58">
        <f t="shared" si="39"/>
        <v>23.11111111</v>
      </c>
      <c r="O83" s="58">
        <f t="shared" si="40"/>
        <v>4670.740741</v>
      </c>
    </row>
    <row r="84" ht="12.75" customHeight="1">
      <c r="A84" s="7">
        <v>19.0</v>
      </c>
      <c r="B84" s="7">
        <v>11060.0</v>
      </c>
      <c r="C84" s="7">
        <v>13610.0</v>
      </c>
      <c r="D84" s="7">
        <v>7655.0</v>
      </c>
      <c r="E84" s="7">
        <v>3405.0</v>
      </c>
      <c r="F84" s="7">
        <v>2.0</v>
      </c>
      <c r="G84" s="7">
        <v>32.0</v>
      </c>
      <c r="H84" s="7">
        <v>66400.0</v>
      </c>
      <c r="J84" s="9">
        <f t="shared" si="37"/>
        <v>35730</v>
      </c>
      <c r="K84" s="9">
        <f t="shared" si="42"/>
        <v>161840</v>
      </c>
      <c r="L84" s="9">
        <f t="shared" si="41"/>
        <v>28</v>
      </c>
      <c r="M84" s="9">
        <f t="shared" si="38"/>
        <v>672</v>
      </c>
      <c r="N84" s="58">
        <f t="shared" si="39"/>
        <v>21</v>
      </c>
      <c r="O84" s="58">
        <f t="shared" si="40"/>
        <v>5057.5</v>
      </c>
    </row>
    <row r="85" ht="12.75" customHeight="1">
      <c r="A85" s="7">
        <v>20.0</v>
      </c>
      <c r="B85" s="7">
        <v>14155.0</v>
      </c>
      <c r="C85" s="7">
        <v>17420.0</v>
      </c>
      <c r="D85" s="7">
        <v>9800.0</v>
      </c>
      <c r="E85" s="7">
        <v>4355.0</v>
      </c>
      <c r="F85" s="7">
        <v>2.0</v>
      </c>
      <c r="G85" s="7">
        <v>38.0</v>
      </c>
      <c r="H85" s="7">
        <v>80000.0</v>
      </c>
      <c r="J85" s="9">
        <f t="shared" si="37"/>
        <v>45730</v>
      </c>
      <c r="K85" s="9">
        <f t="shared" si="42"/>
        <v>207570</v>
      </c>
      <c r="L85" s="9">
        <f t="shared" si="41"/>
        <v>30</v>
      </c>
      <c r="M85" s="9">
        <f t="shared" si="38"/>
        <v>720</v>
      </c>
      <c r="N85" s="58">
        <f t="shared" si="39"/>
        <v>18.94736842</v>
      </c>
      <c r="O85" s="58">
        <f t="shared" si="40"/>
        <v>5462.368421</v>
      </c>
    </row>
    <row r="86" ht="12.75" customHeight="1"/>
    <row r="87" ht="12.75" customHeight="1">
      <c r="A87" s="53" t="s">
        <v>227</v>
      </c>
      <c r="B87" s="17"/>
      <c r="C87" s="17"/>
      <c r="D87" s="17"/>
      <c r="E87" s="17"/>
      <c r="F87" s="17"/>
      <c r="G87" s="17"/>
      <c r="H87" s="18"/>
      <c r="J87" s="54" t="s">
        <v>163</v>
      </c>
      <c r="K87" s="54" t="s">
        <v>164</v>
      </c>
      <c r="L87" s="54" t="s">
        <v>165</v>
      </c>
      <c r="M87" s="54" t="s">
        <v>166</v>
      </c>
      <c r="N87" s="54" t="s">
        <v>167</v>
      </c>
      <c r="O87" s="54" t="s">
        <v>168</v>
      </c>
    </row>
    <row r="88" ht="12.75" customHeight="1">
      <c r="A88" s="59" t="s">
        <v>169</v>
      </c>
      <c r="B88" s="59"/>
      <c r="C88" s="59"/>
      <c r="D88" s="59"/>
      <c r="E88" s="59"/>
      <c r="F88" s="59"/>
      <c r="G88" s="59" t="s">
        <v>170</v>
      </c>
      <c r="H88" s="59" t="s">
        <v>172</v>
      </c>
      <c r="J88" s="56"/>
      <c r="K88" s="56"/>
      <c r="L88" s="56"/>
      <c r="M88" s="56"/>
      <c r="N88" s="56"/>
      <c r="O88" s="56"/>
    </row>
    <row r="89" ht="12.75" customHeight="1">
      <c r="A89" s="7">
        <v>1.0</v>
      </c>
      <c r="B89" s="7">
        <v>400.0</v>
      </c>
      <c r="C89" s="7">
        <v>500.0</v>
      </c>
      <c r="D89" s="7">
        <v>350.0</v>
      </c>
      <c r="E89" s="7">
        <v>100.0</v>
      </c>
      <c r="F89" s="7">
        <v>1.0</v>
      </c>
      <c r="G89" s="7">
        <v>1.0</v>
      </c>
      <c r="H89" s="7">
        <v>3600.0</v>
      </c>
      <c r="J89" s="9">
        <f t="shared" ref="J89:J108" si="43">SUM(B89:E89)</f>
        <v>1350</v>
      </c>
      <c r="K89" s="9">
        <f>J89</f>
        <v>1350</v>
      </c>
      <c r="L89" s="9">
        <f>F89</f>
        <v>1</v>
      </c>
      <c r="M89" s="9">
        <f t="shared" ref="M89:M108" si="44">(L89*24)</f>
        <v>24</v>
      </c>
      <c r="N89" s="58">
        <f t="shared" ref="N89:N108" si="45">(M89/G89)</f>
        <v>24</v>
      </c>
      <c r="O89" s="58">
        <f t="shared" ref="O89:O108" si="46">(K89/G89)</f>
        <v>1350</v>
      </c>
    </row>
    <row r="90" ht="12.75" customHeight="1">
      <c r="A90" s="7">
        <v>2.0</v>
      </c>
      <c r="B90" s="7">
        <v>510.0</v>
      </c>
      <c r="C90" s="7">
        <v>640.0</v>
      </c>
      <c r="D90" s="7">
        <v>450.0</v>
      </c>
      <c r="E90" s="7">
        <v>130.0</v>
      </c>
      <c r="F90" s="7">
        <v>1.0</v>
      </c>
      <c r="G90" s="7">
        <v>1.0</v>
      </c>
      <c r="H90" s="7">
        <v>5100.0</v>
      </c>
      <c r="J90" s="9">
        <f t="shared" si="43"/>
        <v>1730</v>
      </c>
      <c r="K90" s="9">
        <f>(J89+J90)</f>
        <v>3080</v>
      </c>
      <c r="L90" s="9">
        <f t="shared" ref="L90:L108" si="47">(L89+F90)</f>
        <v>2</v>
      </c>
      <c r="M90" s="9">
        <f t="shared" si="44"/>
        <v>48</v>
      </c>
      <c r="N90" s="58">
        <f t="shared" si="45"/>
        <v>48</v>
      </c>
      <c r="O90" s="58">
        <f t="shared" si="46"/>
        <v>3080</v>
      </c>
    </row>
    <row r="91" ht="12.75" customHeight="1">
      <c r="A91" s="7">
        <v>3.0</v>
      </c>
      <c r="B91" s="7">
        <v>655.0</v>
      </c>
      <c r="C91" s="7">
        <v>820.0</v>
      </c>
      <c r="D91" s="7">
        <v>575.0</v>
      </c>
      <c r="E91" s="7">
        <v>165.0</v>
      </c>
      <c r="F91" s="7">
        <v>1.0</v>
      </c>
      <c r="G91" s="7">
        <v>2.0</v>
      </c>
      <c r="H91" s="7">
        <v>6900.0</v>
      </c>
      <c r="J91" s="9">
        <f t="shared" si="43"/>
        <v>2215</v>
      </c>
      <c r="K91" s="9">
        <f t="shared" ref="K91:K108" si="48">(K90+J91)</f>
        <v>5295</v>
      </c>
      <c r="L91" s="9">
        <f t="shared" si="47"/>
        <v>3</v>
      </c>
      <c r="M91" s="9">
        <f t="shared" si="44"/>
        <v>72</v>
      </c>
      <c r="N91" s="58">
        <f t="shared" si="45"/>
        <v>36</v>
      </c>
      <c r="O91" s="58">
        <f t="shared" si="46"/>
        <v>2647.5</v>
      </c>
    </row>
    <row r="92" ht="12.75" customHeight="1">
      <c r="A92" s="7">
        <v>4.0</v>
      </c>
      <c r="B92" s="7">
        <v>840.0</v>
      </c>
      <c r="C92" s="7">
        <v>1050.0</v>
      </c>
      <c r="D92" s="7">
        <v>735.0</v>
      </c>
      <c r="E92" s="7">
        <v>210.0</v>
      </c>
      <c r="F92" s="7">
        <v>1.0</v>
      </c>
      <c r="G92" s="7">
        <v>2.0</v>
      </c>
      <c r="H92" s="7">
        <v>9300.0</v>
      </c>
      <c r="J92" s="9">
        <f t="shared" si="43"/>
        <v>2835</v>
      </c>
      <c r="K92" s="9">
        <f t="shared" si="48"/>
        <v>8130</v>
      </c>
      <c r="L92" s="9">
        <f t="shared" si="47"/>
        <v>4</v>
      </c>
      <c r="M92" s="9">
        <f t="shared" si="44"/>
        <v>96</v>
      </c>
      <c r="N92" s="58">
        <f t="shared" si="45"/>
        <v>48</v>
      </c>
      <c r="O92" s="58">
        <f t="shared" si="46"/>
        <v>4065</v>
      </c>
    </row>
    <row r="93" ht="12.75" customHeight="1">
      <c r="A93" s="7">
        <v>5.0</v>
      </c>
      <c r="B93" s="7">
        <v>1075.0</v>
      </c>
      <c r="C93" s="7">
        <v>1340.0</v>
      </c>
      <c r="D93" s="7">
        <v>940.0</v>
      </c>
      <c r="E93" s="7">
        <v>270.0</v>
      </c>
      <c r="F93" s="7">
        <v>1.0</v>
      </c>
      <c r="G93" s="7">
        <v>2.0</v>
      </c>
      <c r="H93" s="7">
        <v>12000.0</v>
      </c>
      <c r="J93" s="9">
        <f t="shared" si="43"/>
        <v>3625</v>
      </c>
      <c r="K93" s="9">
        <f t="shared" si="48"/>
        <v>11755</v>
      </c>
      <c r="L93" s="9">
        <f t="shared" si="47"/>
        <v>5</v>
      </c>
      <c r="M93" s="9">
        <f t="shared" si="44"/>
        <v>120</v>
      </c>
      <c r="N93" s="58">
        <f t="shared" si="45"/>
        <v>60</v>
      </c>
      <c r="O93" s="58">
        <f t="shared" si="46"/>
        <v>5877.5</v>
      </c>
    </row>
    <row r="94" ht="12.75" customHeight="1">
      <c r="A94" s="7">
        <v>6.0</v>
      </c>
      <c r="B94" s="7">
        <v>1375.0</v>
      </c>
      <c r="C94" s="7">
        <v>1720.0</v>
      </c>
      <c r="D94" s="7">
        <v>1205.0</v>
      </c>
      <c r="E94" s="7">
        <v>345.0</v>
      </c>
      <c r="F94" s="7">
        <v>1.0</v>
      </c>
      <c r="G94" s="7">
        <v>3.0</v>
      </c>
      <c r="H94" s="7">
        <v>15000.0</v>
      </c>
      <c r="J94" s="9">
        <f t="shared" si="43"/>
        <v>4645</v>
      </c>
      <c r="K94" s="9">
        <f t="shared" si="48"/>
        <v>16400</v>
      </c>
      <c r="L94" s="9">
        <f t="shared" si="47"/>
        <v>6</v>
      </c>
      <c r="M94" s="9">
        <f t="shared" si="44"/>
        <v>144</v>
      </c>
      <c r="N94" s="58">
        <f t="shared" si="45"/>
        <v>48</v>
      </c>
      <c r="O94" s="58">
        <f t="shared" si="46"/>
        <v>5466.666667</v>
      </c>
    </row>
    <row r="95" ht="12.75" customHeight="1">
      <c r="A95" s="7">
        <v>7.0</v>
      </c>
      <c r="B95" s="7">
        <v>1760.0</v>
      </c>
      <c r="C95" s="7">
        <v>2200.0</v>
      </c>
      <c r="D95" s="7">
        <v>1540.0</v>
      </c>
      <c r="E95" s="7">
        <v>440.0</v>
      </c>
      <c r="F95" s="7">
        <v>1.0</v>
      </c>
      <c r="G95" s="7">
        <v>4.0</v>
      </c>
      <c r="H95" s="7">
        <v>18900.0</v>
      </c>
      <c r="J95" s="9">
        <f t="shared" si="43"/>
        <v>5940</v>
      </c>
      <c r="K95" s="9">
        <f t="shared" si="48"/>
        <v>22340</v>
      </c>
      <c r="L95" s="9">
        <f t="shared" si="47"/>
        <v>7</v>
      </c>
      <c r="M95" s="9">
        <f t="shared" si="44"/>
        <v>168</v>
      </c>
      <c r="N95" s="58">
        <f t="shared" si="45"/>
        <v>42</v>
      </c>
      <c r="O95" s="58">
        <f t="shared" si="46"/>
        <v>5585</v>
      </c>
    </row>
    <row r="96" ht="12.75" customHeight="1">
      <c r="A96" s="7">
        <v>8.0</v>
      </c>
      <c r="B96" s="7">
        <v>2250.0</v>
      </c>
      <c r="C96" s="7">
        <v>2815.0</v>
      </c>
      <c r="D96" s="7">
        <v>1970.0</v>
      </c>
      <c r="E96" s="7">
        <v>565.0</v>
      </c>
      <c r="F96" s="7">
        <v>1.0</v>
      </c>
      <c r="G96" s="7">
        <v>4.0</v>
      </c>
      <c r="H96" s="7">
        <v>23400.0</v>
      </c>
      <c r="J96" s="9">
        <f t="shared" si="43"/>
        <v>7600</v>
      </c>
      <c r="K96" s="9">
        <f t="shared" si="48"/>
        <v>29940</v>
      </c>
      <c r="L96" s="9">
        <f t="shared" si="47"/>
        <v>8</v>
      </c>
      <c r="M96" s="9">
        <f t="shared" si="44"/>
        <v>192</v>
      </c>
      <c r="N96" s="58">
        <f t="shared" si="45"/>
        <v>48</v>
      </c>
      <c r="O96" s="58">
        <f t="shared" si="46"/>
        <v>7485</v>
      </c>
    </row>
    <row r="97" ht="12.75" customHeight="1">
      <c r="A97" s="7">
        <v>9.0</v>
      </c>
      <c r="B97" s="7">
        <v>2880.0</v>
      </c>
      <c r="C97" s="7">
        <v>3605.0</v>
      </c>
      <c r="D97" s="7">
        <v>2520.0</v>
      </c>
      <c r="E97" s="7">
        <v>720.0</v>
      </c>
      <c r="F97" s="7">
        <v>1.0</v>
      </c>
      <c r="G97" s="7">
        <v>5.0</v>
      </c>
      <c r="H97" s="7">
        <v>28800.0</v>
      </c>
      <c r="J97" s="9">
        <f t="shared" si="43"/>
        <v>9725</v>
      </c>
      <c r="K97" s="9">
        <f t="shared" si="48"/>
        <v>39665</v>
      </c>
      <c r="L97" s="9">
        <f t="shared" si="47"/>
        <v>9</v>
      </c>
      <c r="M97" s="9">
        <f t="shared" si="44"/>
        <v>216</v>
      </c>
      <c r="N97" s="58">
        <f t="shared" si="45"/>
        <v>43.2</v>
      </c>
      <c r="O97" s="58">
        <f t="shared" si="46"/>
        <v>7933</v>
      </c>
    </row>
    <row r="98" ht="12.75" customHeight="1">
      <c r="A98" s="7">
        <v>10.0</v>
      </c>
      <c r="B98" s="7">
        <v>3690.0</v>
      </c>
      <c r="C98" s="7">
        <v>4610.0</v>
      </c>
      <c r="D98" s="7">
        <v>3230.0</v>
      </c>
      <c r="E98" s="7">
        <v>920.0</v>
      </c>
      <c r="F98" s="7">
        <v>1.0</v>
      </c>
      <c r="G98" s="7">
        <v>6.0</v>
      </c>
      <c r="H98" s="7">
        <v>35400.0</v>
      </c>
      <c r="J98" s="9">
        <f t="shared" si="43"/>
        <v>12450</v>
      </c>
      <c r="K98" s="9">
        <f t="shared" si="48"/>
        <v>52115</v>
      </c>
      <c r="L98" s="9">
        <f t="shared" si="47"/>
        <v>10</v>
      </c>
      <c r="M98" s="9">
        <f t="shared" si="44"/>
        <v>240</v>
      </c>
      <c r="N98" s="58">
        <f t="shared" si="45"/>
        <v>40</v>
      </c>
      <c r="O98" s="58">
        <f t="shared" si="46"/>
        <v>8685.833333</v>
      </c>
    </row>
    <row r="99" ht="12.75" customHeight="1">
      <c r="A99" s="7">
        <v>11.0</v>
      </c>
      <c r="B99" s="7">
        <v>4720.0</v>
      </c>
      <c r="C99" s="7">
        <v>5905.0</v>
      </c>
      <c r="D99" s="7">
        <v>4130.0</v>
      </c>
      <c r="E99" s="7">
        <v>1180.0</v>
      </c>
      <c r="F99" s="7">
        <v>2.0</v>
      </c>
      <c r="G99" s="7">
        <v>7.0</v>
      </c>
      <c r="H99" s="7">
        <v>43200.0</v>
      </c>
      <c r="J99" s="9">
        <f t="shared" si="43"/>
        <v>15935</v>
      </c>
      <c r="K99" s="9">
        <f t="shared" si="48"/>
        <v>68050</v>
      </c>
      <c r="L99" s="9">
        <f t="shared" si="47"/>
        <v>12</v>
      </c>
      <c r="M99" s="9">
        <f t="shared" si="44"/>
        <v>288</v>
      </c>
      <c r="N99" s="58">
        <f t="shared" si="45"/>
        <v>41.14285714</v>
      </c>
      <c r="O99" s="58">
        <f t="shared" si="46"/>
        <v>9721.428571</v>
      </c>
    </row>
    <row r="100" ht="12.75" customHeight="1">
      <c r="A100" s="7">
        <v>12.0</v>
      </c>
      <c r="B100" s="7">
        <v>6045.0</v>
      </c>
      <c r="C100" s="7">
        <v>7555.0</v>
      </c>
      <c r="D100" s="7">
        <v>5290.0</v>
      </c>
      <c r="E100" s="7">
        <v>1510.0</v>
      </c>
      <c r="F100" s="7">
        <v>2.0</v>
      </c>
      <c r="G100" s="7">
        <v>9.0</v>
      </c>
      <c r="H100" s="7">
        <v>52800.0</v>
      </c>
      <c r="J100" s="9">
        <f t="shared" si="43"/>
        <v>20400</v>
      </c>
      <c r="K100" s="9">
        <f t="shared" si="48"/>
        <v>88450</v>
      </c>
      <c r="L100" s="9">
        <f t="shared" si="47"/>
        <v>14</v>
      </c>
      <c r="M100" s="9">
        <f t="shared" si="44"/>
        <v>336</v>
      </c>
      <c r="N100" s="58">
        <f t="shared" si="45"/>
        <v>37.33333333</v>
      </c>
      <c r="O100" s="58">
        <f t="shared" si="46"/>
        <v>9827.777778</v>
      </c>
    </row>
    <row r="101" ht="12.75" customHeight="1">
      <c r="A101" s="7">
        <v>13.0</v>
      </c>
      <c r="B101" s="7">
        <v>7735.0</v>
      </c>
      <c r="C101" s="7">
        <v>9670.0</v>
      </c>
      <c r="D101" s="7">
        <v>6770.0</v>
      </c>
      <c r="E101" s="7">
        <v>1935.0</v>
      </c>
      <c r="F101" s="7">
        <v>2.0</v>
      </c>
      <c r="G101" s="7">
        <v>11.0</v>
      </c>
      <c r="H101" s="7">
        <v>64200.0</v>
      </c>
      <c r="J101" s="9">
        <f t="shared" si="43"/>
        <v>26110</v>
      </c>
      <c r="K101" s="9">
        <f t="shared" si="48"/>
        <v>114560</v>
      </c>
      <c r="L101" s="9">
        <f t="shared" si="47"/>
        <v>16</v>
      </c>
      <c r="M101" s="9">
        <f t="shared" si="44"/>
        <v>384</v>
      </c>
      <c r="N101" s="58">
        <f t="shared" si="45"/>
        <v>34.90909091</v>
      </c>
      <c r="O101" s="58">
        <f t="shared" si="46"/>
        <v>10414.54545</v>
      </c>
    </row>
    <row r="102" ht="12.75" customHeight="1">
      <c r="A102" s="7">
        <v>14.0</v>
      </c>
      <c r="B102" s="7">
        <v>9905.0</v>
      </c>
      <c r="C102" s="7">
        <v>12380.0</v>
      </c>
      <c r="D102" s="7">
        <v>8665.0</v>
      </c>
      <c r="E102" s="7">
        <v>2475.0</v>
      </c>
      <c r="F102" s="7">
        <v>2.0</v>
      </c>
      <c r="G102" s="7">
        <v>13.0</v>
      </c>
      <c r="H102" s="7">
        <v>77700.0</v>
      </c>
      <c r="J102" s="9">
        <f t="shared" si="43"/>
        <v>33425</v>
      </c>
      <c r="K102" s="9">
        <f t="shared" si="48"/>
        <v>147985</v>
      </c>
      <c r="L102" s="9">
        <f t="shared" si="47"/>
        <v>18</v>
      </c>
      <c r="M102" s="9">
        <f t="shared" si="44"/>
        <v>432</v>
      </c>
      <c r="N102" s="58">
        <f t="shared" si="45"/>
        <v>33.23076923</v>
      </c>
      <c r="O102" s="58">
        <f t="shared" si="46"/>
        <v>11383.46154</v>
      </c>
    </row>
    <row r="103" ht="12.75" customHeight="1">
      <c r="A103" s="7">
        <v>15.0</v>
      </c>
      <c r="B103" s="7">
        <v>12675.0</v>
      </c>
      <c r="C103" s="7">
        <v>15845.0</v>
      </c>
      <c r="D103" s="7">
        <v>11090.0</v>
      </c>
      <c r="E103" s="7">
        <v>3170.0</v>
      </c>
      <c r="F103" s="7">
        <v>2.0</v>
      </c>
      <c r="G103" s="7">
        <v>15.0</v>
      </c>
      <c r="H103" s="7">
        <v>93900.0</v>
      </c>
      <c r="J103" s="9">
        <f t="shared" si="43"/>
        <v>42780</v>
      </c>
      <c r="K103" s="9">
        <f t="shared" si="48"/>
        <v>190765</v>
      </c>
      <c r="L103" s="9">
        <f t="shared" si="47"/>
        <v>20</v>
      </c>
      <c r="M103" s="9">
        <f t="shared" si="44"/>
        <v>480</v>
      </c>
      <c r="N103" s="58">
        <f t="shared" si="45"/>
        <v>32</v>
      </c>
      <c r="O103" s="58">
        <f t="shared" si="46"/>
        <v>12717.66667</v>
      </c>
    </row>
    <row r="104" ht="12.75" customHeight="1">
      <c r="A104" s="7">
        <v>16.0</v>
      </c>
      <c r="B104" s="7">
        <v>16225.0</v>
      </c>
      <c r="C104" s="7">
        <v>20280.0</v>
      </c>
      <c r="D104" s="7">
        <v>14200.0</v>
      </c>
      <c r="E104" s="7">
        <v>4055.0</v>
      </c>
      <c r="F104" s="7">
        <v>2.0</v>
      </c>
      <c r="G104" s="7">
        <v>18.0</v>
      </c>
      <c r="H104" s="7">
        <v>113700.0</v>
      </c>
      <c r="J104" s="9">
        <f t="shared" si="43"/>
        <v>54760</v>
      </c>
      <c r="K104" s="9">
        <f t="shared" si="48"/>
        <v>245525</v>
      </c>
      <c r="L104" s="9">
        <f t="shared" si="47"/>
        <v>22</v>
      </c>
      <c r="M104" s="9">
        <f t="shared" si="44"/>
        <v>528</v>
      </c>
      <c r="N104" s="58">
        <f t="shared" si="45"/>
        <v>29.33333333</v>
      </c>
      <c r="O104" s="58">
        <f t="shared" si="46"/>
        <v>13640.27778</v>
      </c>
    </row>
    <row r="105" ht="12.75" customHeight="1">
      <c r="A105" s="7">
        <v>17.0</v>
      </c>
      <c r="B105" s="7">
        <v>20770.0</v>
      </c>
      <c r="C105" s="7">
        <v>25960.0</v>
      </c>
      <c r="D105" s="7">
        <v>18175.0</v>
      </c>
      <c r="E105" s="7">
        <v>5190.0</v>
      </c>
      <c r="F105" s="7">
        <v>2.0</v>
      </c>
      <c r="G105" s="7">
        <v>22.0</v>
      </c>
      <c r="H105" s="7">
        <v>137100.0</v>
      </c>
      <c r="J105" s="9">
        <f t="shared" si="43"/>
        <v>70095</v>
      </c>
      <c r="K105" s="9">
        <f t="shared" si="48"/>
        <v>315620</v>
      </c>
      <c r="L105" s="9">
        <f t="shared" si="47"/>
        <v>24</v>
      </c>
      <c r="M105" s="9">
        <f t="shared" si="44"/>
        <v>576</v>
      </c>
      <c r="N105" s="58">
        <f t="shared" si="45"/>
        <v>26.18181818</v>
      </c>
      <c r="O105" s="58">
        <f t="shared" si="46"/>
        <v>14346.36364</v>
      </c>
    </row>
    <row r="106" ht="12.75" customHeight="1">
      <c r="A106" s="7">
        <v>18.0</v>
      </c>
      <c r="B106" s="7">
        <v>26585.0</v>
      </c>
      <c r="C106" s="7">
        <v>33230.0</v>
      </c>
      <c r="D106" s="7">
        <v>23260.0</v>
      </c>
      <c r="E106" s="7">
        <v>6645.0</v>
      </c>
      <c r="F106" s="7">
        <v>2.0</v>
      </c>
      <c r="G106" s="7">
        <v>27.0</v>
      </c>
      <c r="H106" s="7">
        <v>165300.0</v>
      </c>
      <c r="J106" s="9">
        <f t="shared" si="43"/>
        <v>89720</v>
      </c>
      <c r="K106" s="9">
        <f t="shared" si="48"/>
        <v>405340</v>
      </c>
      <c r="L106" s="9">
        <f t="shared" si="47"/>
        <v>26</v>
      </c>
      <c r="M106" s="9">
        <f t="shared" si="44"/>
        <v>624</v>
      </c>
      <c r="N106" s="58">
        <f t="shared" si="45"/>
        <v>23.11111111</v>
      </c>
      <c r="O106" s="58">
        <f t="shared" si="46"/>
        <v>15012.59259</v>
      </c>
    </row>
    <row r="107" ht="12.75" customHeight="1">
      <c r="A107" s="7">
        <v>19.0</v>
      </c>
      <c r="B107" s="7">
        <v>34030.0</v>
      </c>
      <c r="C107" s="7">
        <v>42535.0</v>
      </c>
      <c r="D107" s="7">
        <v>29775.0</v>
      </c>
      <c r="E107" s="7">
        <v>8505.0</v>
      </c>
      <c r="F107" s="7">
        <v>2.0</v>
      </c>
      <c r="G107" s="7">
        <v>32.0</v>
      </c>
      <c r="H107" s="7">
        <v>199200.0</v>
      </c>
      <c r="J107" s="9">
        <f t="shared" si="43"/>
        <v>114845</v>
      </c>
      <c r="K107" s="9">
        <f t="shared" si="48"/>
        <v>520185</v>
      </c>
      <c r="L107" s="9">
        <f t="shared" si="47"/>
        <v>28</v>
      </c>
      <c r="M107" s="9">
        <f t="shared" si="44"/>
        <v>672</v>
      </c>
      <c r="N107" s="58">
        <f t="shared" si="45"/>
        <v>21</v>
      </c>
      <c r="O107" s="58">
        <f t="shared" si="46"/>
        <v>16255.78125</v>
      </c>
    </row>
    <row r="108" ht="12.75" customHeight="1">
      <c r="A108" s="7">
        <v>20.0</v>
      </c>
      <c r="B108" s="7">
        <v>43555.0</v>
      </c>
      <c r="C108" s="7">
        <v>54445.0</v>
      </c>
      <c r="D108" s="7">
        <v>38110.0</v>
      </c>
      <c r="E108" s="7">
        <v>10890.0</v>
      </c>
      <c r="F108" s="7">
        <v>2.0</v>
      </c>
      <c r="G108" s="7">
        <v>38.0</v>
      </c>
      <c r="H108" s="7">
        <v>240000.0</v>
      </c>
      <c r="I108">
        <f>SUM(J105:J108)</f>
        <v>421660</v>
      </c>
      <c r="J108" s="9">
        <f t="shared" si="43"/>
        <v>147000</v>
      </c>
      <c r="K108" s="9">
        <f t="shared" si="48"/>
        <v>667185</v>
      </c>
      <c r="L108" s="9">
        <f t="shared" si="47"/>
        <v>30</v>
      </c>
      <c r="M108" s="9">
        <f t="shared" si="44"/>
        <v>720</v>
      </c>
      <c r="N108" s="58">
        <f t="shared" si="45"/>
        <v>18.94736842</v>
      </c>
      <c r="O108" s="58">
        <f t="shared" si="46"/>
        <v>17557.5</v>
      </c>
    </row>
    <row r="109" ht="12.75" customHeight="1"/>
    <row r="110" ht="12.75" customHeight="1">
      <c r="A110" s="53" t="s">
        <v>228</v>
      </c>
      <c r="B110" s="17"/>
      <c r="C110" s="17"/>
      <c r="D110" s="17"/>
      <c r="E110" s="17"/>
      <c r="F110" s="17"/>
      <c r="G110" s="17"/>
      <c r="H110" s="18"/>
      <c r="J110" s="54" t="s">
        <v>163</v>
      </c>
      <c r="K110" s="54" t="s">
        <v>164</v>
      </c>
      <c r="L110" s="54" t="s">
        <v>165</v>
      </c>
      <c r="M110" s="54" t="s">
        <v>166</v>
      </c>
      <c r="N110" s="54" t="s">
        <v>167</v>
      </c>
      <c r="O110" s="54" t="s">
        <v>168</v>
      </c>
    </row>
    <row r="111" ht="12.75" customHeight="1">
      <c r="A111" s="59" t="s">
        <v>169</v>
      </c>
      <c r="B111" s="59"/>
      <c r="C111" s="59"/>
      <c r="D111" s="59"/>
      <c r="E111" s="59"/>
      <c r="F111" s="59"/>
      <c r="G111" s="59" t="s">
        <v>170</v>
      </c>
      <c r="H111" s="59" t="s">
        <v>172</v>
      </c>
      <c r="J111" s="56"/>
      <c r="K111" s="56"/>
      <c r="L111" s="56"/>
      <c r="M111" s="56"/>
      <c r="N111" s="56"/>
      <c r="O111" s="56"/>
    </row>
    <row r="112" ht="12.75" customHeight="1">
      <c r="A112" s="7">
        <v>1.0</v>
      </c>
      <c r="B112" s="7">
        <v>650.0</v>
      </c>
      <c r="C112" s="7">
        <v>800.0</v>
      </c>
      <c r="D112" s="7">
        <v>450.0</v>
      </c>
      <c r="E112" s="7">
        <v>200.0</v>
      </c>
      <c r="F112" s="7">
        <v>1.0</v>
      </c>
      <c r="G112" s="7">
        <v>1.0</v>
      </c>
      <c r="H112" s="7">
        <v>3600.0</v>
      </c>
      <c r="J112" s="9">
        <f t="shared" ref="J112:J131" si="49">SUM(B112:E112)</f>
        <v>2100</v>
      </c>
      <c r="K112" s="9">
        <f>J112</f>
        <v>2100</v>
      </c>
      <c r="L112" s="9">
        <f>F112</f>
        <v>1</v>
      </c>
      <c r="M112" s="9">
        <f t="shared" ref="M112:M131" si="50">(L112*24)</f>
        <v>24</v>
      </c>
      <c r="N112" s="58">
        <f t="shared" ref="N112:N131" si="51">(M112/G112)</f>
        <v>24</v>
      </c>
      <c r="O112" s="58">
        <f t="shared" ref="O112:O131" si="52">(K112/G112)</f>
        <v>2100</v>
      </c>
    </row>
    <row r="113" ht="12.75" customHeight="1">
      <c r="A113" s="7">
        <v>2.0</v>
      </c>
      <c r="B113" s="7">
        <v>830.0</v>
      </c>
      <c r="C113" s="7">
        <v>1025.0</v>
      </c>
      <c r="D113" s="7">
        <v>575.0</v>
      </c>
      <c r="E113" s="7">
        <v>255.0</v>
      </c>
      <c r="F113" s="7">
        <v>1.0</v>
      </c>
      <c r="G113" s="7">
        <v>1.0</v>
      </c>
      <c r="H113" s="7">
        <v>5100.0</v>
      </c>
      <c r="J113" s="9">
        <f t="shared" si="49"/>
        <v>2685</v>
      </c>
      <c r="K113" s="9">
        <f>(J112+J113)</f>
        <v>4785</v>
      </c>
      <c r="L113" s="9">
        <f t="shared" ref="L113:L131" si="53">(L112+F113)</f>
        <v>2</v>
      </c>
      <c r="M113" s="9">
        <f t="shared" si="50"/>
        <v>48</v>
      </c>
      <c r="N113" s="58">
        <f t="shared" si="51"/>
        <v>48</v>
      </c>
      <c r="O113" s="58">
        <f t="shared" si="52"/>
        <v>4785</v>
      </c>
    </row>
    <row r="114" ht="12.75" customHeight="1">
      <c r="A114" s="7">
        <v>3.0</v>
      </c>
      <c r="B114" s="7">
        <v>1065.0</v>
      </c>
      <c r="C114" s="7">
        <v>1310.0</v>
      </c>
      <c r="D114" s="7">
        <v>735.0</v>
      </c>
      <c r="E114" s="7">
        <v>330.0</v>
      </c>
      <c r="F114" s="7">
        <v>1.0</v>
      </c>
      <c r="G114" s="7">
        <v>2.0</v>
      </c>
      <c r="H114" s="7">
        <v>6900.0</v>
      </c>
      <c r="J114" s="9">
        <f t="shared" si="49"/>
        <v>3440</v>
      </c>
      <c r="K114" s="9">
        <f t="shared" ref="K114:K131" si="54">(K113+J114)</f>
        <v>8225</v>
      </c>
      <c r="L114" s="9">
        <f t="shared" si="53"/>
        <v>3</v>
      </c>
      <c r="M114" s="9">
        <f t="shared" si="50"/>
        <v>72</v>
      </c>
      <c r="N114" s="58">
        <f t="shared" si="51"/>
        <v>36</v>
      </c>
      <c r="O114" s="58">
        <f t="shared" si="52"/>
        <v>4112.5</v>
      </c>
    </row>
    <row r="115" ht="12.75" customHeight="1">
      <c r="A115" s="7">
        <v>4.0</v>
      </c>
      <c r="B115" s="7">
        <v>1365.0</v>
      </c>
      <c r="C115" s="7">
        <v>1680.0</v>
      </c>
      <c r="D115" s="7">
        <v>945.0</v>
      </c>
      <c r="E115" s="7">
        <v>420.0</v>
      </c>
      <c r="F115" s="7">
        <v>1.0</v>
      </c>
      <c r="G115" s="7">
        <v>2.0</v>
      </c>
      <c r="H115" s="7">
        <v>9300.0</v>
      </c>
      <c r="J115" s="9">
        <f t="shared" si="49"/>
        <v>4410</v>
      </c>
      <c r="K115" s="9">
        <f t="shared" si="54"/>
        <v>12635</v>
      </c>
      <c r="L115" s="9">
        <f t="shared" si="53"/>
        <v>4</v>
      </c>
      <c r="M115" s="9">
        <f t="shared" si="50"/>
        <v>96</v>
      </c>
      <c r="N115" s="58">
        <f t="shared" si="51"/>
        <v>48</v>
      </c>
      <c r="O115" s="58">
        <f t="shared" si="52"/>
        <v>6317.5</v>
      </c>
    </row>
    <row r="116" ht="12.75" customHeight="1">
      <c r="A116" s="7">
        <v>5.0</v>
      </c>
      <c r="B116" s="7">
        <v>1745.0</v>
      </c>
      <c r="C116" s="7">
        <v>2145.0</v>
      </c>
      <c r="D116" s="7">
        <v>1210.0</v>
      </c>
      <c r="E116" s="7">
        <v>535.0</v>
      </c>
      <c r="F116" s="7">
        <v>1.0</v>
      </c>
      <c r="G116" s="7">
        <v>2.0</v>
      </c>
      <c r="H116" s="7">
        <v>12000.0</v>
      </c>
      <c r="J116" s="9">
        <f t="shared" si="49"/>
        <v>5635</v>
      </c>
      <c r="K116" s="9">
        <f t="shared" si="54"/>
        <v>18270</v>
      </c>
      <c r="L116" s="9">
        <f t="shared" si="53"/>
        <v>5</v>
      </c>
      <c r="M116" s="9">
        <f t="shared" si="50"/>
        <v>120</v>
      </c>
      <c r="N116" s="58">
        <f t="shared" si="51"/>
        <v>60</v>
      </c>
      <c r="O116" s="58">
        <f t="shared" si="52"/>
        <v>9135</v>
      </c>
    </row>
    <row r="117" ht="12.75" customHeight="1">
      <c r="A117" s="7">
        <v>6.0</v>
      </c>
      <c r="B117" s="7">
        <v>2235.0</v>
      </c>
      <c r="C117" s="7">
        <v>2750.0</v>
      </c>
      <c r="D117" s="7">
        <v>1545.0</v>
      </c>
      <c r="E117" s="7">
        <v>685.0</v>
      </c>
      <c r="F117" s="7">
        <v>1.0</v>
      </c>
      <c r="G117" s="7">
        <v>3.0</v>
      </c>
      <c r="H117" s="7">
        <v>15000.0</v>
      </c>
      <c r="J117" s="9">
        <f t="shared" si="49"/>
        <v>7215</v>
      </c>
      <c r="K117" s="9">
        <f t="shared" si="54"/>
        <v>25485</v>
      </c>
      <c r="L117" s="9">
        <f t="shared" si="53"/>
        <v>6</v>
      </c>
      <c r="M117" s="9">
        <f t="shared" si="50"/>
        <v>144</v>
      </c>
      <c r="N117" s="58">
        <f t="shared" si="51"/>
        <v>48</v>
      </c>
      <c r="O117" s="58">
        <f t="shared" si="52"/>
        <v>8495</v>
      </c>
    </row>
    <row r="118" ht="12.75" customHeight="1">
      <c r="A118" s="7">
        <v>7.0</v>
      </c>
      <c r="B118" s="7">
        <v>2860.0</v>
      </c>
      <c r="C118" s="7">
        <v>3520.0</v>
      </c>
      <c r="D118" s="7">
        <v>1980.0</v>
      </c>
      <c r="E118" s="7">
        <v>880.0</v>
      </c>
      <c r="F118" s="7">
        <v>1.0</v>
      </c>
      <c r="G118" s="7">
        <v>4.0</v>
      </c>
      <c r="H118" s="7">
        <v>18900.0</v>
      </c>
      <c r="J118" s="9">
        <f t="shared" si="49"/>
        <v>9240</v>
      </c>
      <c r="K118" s="9">
        <f t="shared" si="54"/>
        <v>34725</v>
      </c>
      <c r="L118" s="9">
        <f t="shared" si="53"/>
        <v>7</v>
      </c>
      <c r="M118" s="9">
        <f t="shared" si="50"/>
        <v>168</v>
      </c>
      <c r="N118" s="58">
        <f t="shared" si="51"/>
        <v>42</v>
      </c>
      <c r="O118" s="58">
        <f t="shared" si="52"/>
        <v>8681.25</v>
      </c>
    </row>
    <row r="119" ht="12.75" customHeight="1">
      <c r="A119" s="7">
        <v>8.0</v>
      </c>
      <c r="B119" s="7">
        <v>3660.0</v>
      </c>
      <c r="C119" s="7">
        <v>4505.0</v>
      </c>
      <c r="D119" s="7">
        <v>2535.0</v>
      </c>
      <c r="E119" s="7">
        <v>1125.0</v>
      </c>
      <c r="F119" s="7">
        <v>1.0</v>
      </c>
      <c r="G119" s="7">
        <v>4.0</v>
      </c>
      <c r="H119" s="7">
        <v>23400.0</v>
      </c>
      <c r="J119" s="9">
        <f t="shared" si="49"/>
        <v>11825</v>
      </c>
      <c r="K119" s="9">
        <f t="shared" si="54"/>
        <v>46550</v>
      </c>
      <c r="L119" s="9">
        <f t="shared" si="53"/>
        <v>8</v>
      </c>
      <c r="M119" s="9">
        <f t="shared" si="50"/>
        <v>192</v>
      </c>
      <c r="N119" s="58">
        <f t="shared" si="51"/>
        <v>48</v>
      </c>
      <c r="O119" s="58">
        <f t="shared" si="52"/>
        <v>11637.5</v>
      </c>
    </row>
    <row r="120" ht="12.75" customHeight="1">
      <c r="A120" s="7">
        <v>9.0</v>
      </c>
      <c r="B120" s="7">
        <v>4685.0</v>
      </c>
      <c r="C120" s="7">
        <v>5765.0</v>
      </c>
      <c r="D120" s="7">
        <v>3245.0</v>
      </c>
      <c r="E120" s="7">
        <v>1440.0</v>
      </c>
      <c r="F120" s="7">
        <v>1.0</v>
      </c>
      <c r="G120" s="7">
        <v>5.0</v>
      </c>
      <c r="H120" s="7">
        <v>28800.0</v>
      </c>
      <c r="J120" s="9">
        <f t="shared" si="49"/>
        <v>15135</v>
      </c>
      <c r="K120" s="9">
        <f t="shared" si="54"/>
        <v>61685</v>
      </c>
      <c r="L120" s="9">
        <f t="shared" si="53"/>
        <v>9</v>
      </c>
      <c r="M120" s="9">
        <f t="shared" si="50"/>
        <v>216</v>
      </c>
      <c r="N120" s="58">
        <f t="shared" si="51"/>
        <v>43.2</v>
      </c>
      <c r="O120" s="58">
        <f t="shared" si="52"/>
        <v>12337</v>
      </c>
    </row>
    <row r="121" ht="12.75" customHeight="1">
      <c r="A121" s="7">
        <v>10.0</v>
      </c>
      <c r="B121" s="7">
        <v>5995.0</v>
      </c>
      <c r="C121" s="7">
        <v>7380.0</v>
      </c>
      <c r="D121" s="7">
        <v>4150.0</v>
      </c>
      <c r="E121" s="7">
        <v>1845.0</v>
      </c>
      <c r="F121" s="7">
        <v>1.0</v>
      </c>
      <c r="G121" s="7">
        <v>6.0</v>
      </c>
      <c r="H121" s="7">
        <v>35400.0</v>
      </c>
      <c r="J121" s="9">
        <f t="shared" si="49"/>
        <v>19370</v>
      </c>
      <c r="K121" s="9">
        <f t="shared" si="54"/>
        <v>81055</v>
      </c>
      <c r="L121" s="9">
        <f t="shared" si="53"/>
        <v>10</v>
      </c>
      <c r="M121" s="9">
        <f t="shared" si="50"/>
        <v>240</v>
      </c>
      <c r="N121" s="58">
        <f t="shared" si="51"/>
        <v>40</v>
      </c>
      <c r="O121" s="58">
        <f t="shared" si="52"/>
        <v>13509.16667</v>
      </c>
    </row>
    <row r="122" ht="12.75" customHeight="1">
      <c r="A122" s="7">
        <v>11.0</v>
      </c>
      <c r="B122" s="7">
        <v>7675.0</v>
      </c>
      <c r="C122" s="7">
        <v>9445.0</v>
      </c>
      <c r="D122" s="7">
        <v>5315.0</v>
      </c>
      <c r="E122" s="7">
        <v>2360.0</v>
      </c>
      <c r="F122" s="7">
        <v>2.0</v>
      </c>
      <c r="G122" s="7">
        <v>7.0</v>
      </c>
      <c r="H122" s="7">
        <v>43200.0</v>
      </c>
      <c r="J122" s="9">
        <f t="shared" si="49"/>
        <v>24795</v>
      </c>
      <c r="K122" s="9">
        <f t="shared" si="54"/>
        <v>105850</v>
      </c>
      <c r="L122" s="9">
        <f t="shared" si="53"/>
        <v>12</v>
      </c>
      <c r="M122" s="9">
        <f t="shared" si="50"/>
        <v>288</v>
      </c>
      <c r="N122" s="58">
        <f t="shared" si="51"/>
        <v>41.14285714</v>
      </c>
      <c r="O122" s="58">
        <f t="shared" si="52"/>
        <v>15121.42857</v>
      </c>
    </row>
    <row r="123" ht="12.75" customHeight="1">
      <c r="A123" s="7">
        <v>12.0</v>
      </c>
      <c r="B123" s="7">
        <v>9825.0</v>
      </c>
      <c r="C123" s="7">
        <v>12090.0</v>
      </c>
      <c r="D123" s="7">
        <v>6800.0</v>
      </c>
      <c r="E123" s="7">
        <v>3020.0</v>
      </c>
      <c r="F123" s="7">
        <v>2.0</v>
      </c>
      <c r="G123" s="7">
        <v>9.0</v>
      </c>
      <c r="H123" s="7">
        <v>52800.0</v>
      </c>
      <c r="J123" s="9">
        <f t="shared" si="49"/>
        <v>31735</v>
      </c>
      <c r="K123" s="9">
        <f t="shared" si="54"/>
        <v>137585</v>
      </c>
      <c r="L123" s="9">
        <f t="shared" si="53"/>
        <v>14</v>
      </c>
      <c r="M123" s="9">
        <f t="shared" si="50"/>
        <v>336</v>
      </c>
      <c r="N123" s="58">
        <f t="shared" si="51"/>
        <v>37.33333333</v>
      </c>
      <c r="O123" s="58">
        <f t="shared" si="52"/>
        <v>15287.22222</v>
      </c>
    </row>
    <row r="124" ht="12.75" customHeight="1">
      <c r="A124" s="7">
        <v>13.0</v>
      </c>
      <c r="B124" s="7">
        <v>12575.0</v>
      </c>
      <c r="C124" s="7">
        <v>15475.0</v>
      </c>
      <c r="D124" s="7">
        <v>8705.0</v>
      </c>
      <c r="E124" s="7">
        <v>3870.0</v>
      </c>
      <c r="F124" s="7">
        <v>2.0</v>
      </c>
      <c r="G124" s="7">
        <v>11.0</v>
      </c>
      <c r="H124" s="7">
        <v>64200.0</v>
      </c>
      <c r="J124" s="9">
        <f t="shared" si="49"/>
        <v>40625</v>
      </c>
      <c r="K124" s="9">
        <f t="shared" si="54"/>
        <v>178210</v>
      </c>
      <c r="L124" s="9">
        <f t="shared" si="53"/>
        <v>16</v>
      </c>
      <c r="M124" s="9">
        <f t="shared" si="50"/>
        <v>384</v>
      </c>
      <c r="N124" s="58">
        <f t="shared" si="51"/>
        <v>34.90909091</v>
      </c>
      <c r="O124" s="58">
        <f t="shared" si="52"/>
        <v>16200.90909</v>
      </c>
    </row>
    <row r="125" ht="12.75" customHeight="1">
      <c r="A125" s="7">
        <v>14.0</v>
      </c>
      <c r="B125" s="7">
        <v>16095.0</v>
      </c>
      <c r="C125" s="7">
        <v>19805.0</v>
      </c>
      <c r="D125" s="7">
        <v>11140.0</v>
      </c>
      <c r="E125" s="7">
        <v>4950.0</v>
      </c>
      <c r="F125" s="7">
        <v>2.0</v>
      </c>
      <c r="G125" s="7">
        <v>13.0</v>
      </c>
      <c r="H125" s="7">
        <v>77700.0</v>
      </c>
      <c r="J125" s="9">
        <f t="shared" si="49"/>
        <v>51990</v>
      </c>
      <c r="K125" s="9">
        <f t="shared" si="54"/>
        <v>230200</v>
      </c>
      <c r="L125" s="9">
        <f t="shared" si="53"/>
        <v>18</v>
      </c>
      <c r="M125" s="9">
        <f t="shared" si="50"/>
        <v>432</v>
      </c>
      <c r="N125" s="58">
        <f t="shared" si="51"/>
        <v>33.23076923</v>
      </c>
      <c r="O125" s="58">
        <f t="shared" si="52"/>
        <v>17707.69231</v>
      </c>
    </row>
    <row r="126" ht="12.75" customHeight="1">
      <c r="A126" s="7">
        <v>15.0</v>
      </c>
      <c r="B126" s="7">
        <v>20600.0</v>
      </c>
      <c r="C126" s="7">
        <v>25355.0</v>
      </c>
      <c r="D126" s="7">
        <v>14260.0</v>
      </c>
      <c r="E126" s="7">
        <v>6340.0</v>
      </c>
      <c r="F126" s="7">
        <v>2.0</v>
      </c>
      <c r="G126" s="7">
        <v>15.0</v>
      </c>
      <c r="H126" s="7">
        <v>93900.0</v>
      </c>
      <c r="J126" s="9">
        <f t="shared" si="49"/>
        <v>66555</v>
      </c>
      <c r="K126" s="9">
        <f t="shared" si="54"/>
        <v>296755</v>
      </c>
      <c r="L126" s="9">
        <f t="shared" si="53"/>
        <v>20</v>
      </c>
      <c r="M126" s="9">
        <f t="shared" si="50"/>
        <v>480</v>
      </c>
      <c r="N126" s="58">
        <f t="shared" si="51"/>
        <v>32</v>
      </c>
      <c r="O126" s="58">
        <f t="shared" si="52"/>
        <v>19783.66667</v>
      </c>
    </row>
    <row r="127" ht="12.75" customHeight="1">
      <c r="A127" s="7">
        <v>16.0</v>
      </c>
      <c r="B127" s="7">
        <v>26365.0</v>
      </c>
      <c r="C127" s="7">
        <v>32450.0</v>
      </c>
      <c r="D127" s="7">
        <v>18255.0</v>
      </c>
      <c r="E127" s="7">
        <v>8115.0</v>
      </c>
      <c r="F127" s="7">
        <v>2.0</v>
      </c>
      <c r="G127" s="7">
        <v>18.0</v>
      </c>
      <c r="H127" s="7">
        <v>113700.0</v>
      </c>
      <c r="J127" s="9">
        <f t="shared" si="49"/>
        <v>85185</v>
      </c>
      <c r="K127" s="9">
        <f t="shared" si="54"/>
        <v>381940</v>
      </c>
      <c r="L127" s="9">
        <f t="shared" si="53"/>
        <v>22</v>
      </c>
      <c r="M127" s="9">
        <f t="shared" si="50"/>
        <v>528</v>
      </c>
      <c r="N127" s="58">
        <f t="shared" si="51"/>
        <v>29.33333333</v>
      </c>
      <c r="O127" s="58">
        <f t="shared" si="52"/>
        <v>21218.88889</v>
      </c>
    </row>
    <row r="128" ht="12.75" customHeight="1">
      <c r="A128" s="7">
        <v>17.0</v>
      </c>
      <c r="B128" s="7">
        <v>33750.0</v>
      </c>
      <c r="C128" s="7">
        <v>41540.0</v>
      </c>
      <c r="D128" s="7">
        <v>23365.0</v>
      </c>
      <c r="E128" s="7">
        <v>10385.0</v>
      </c>
      <c r="F128" s="7">
        <v>2.0</v>
      </c>
      <c r="G128" s="7">
        <v>22.0</v>
      </c>
      <c r="H128" s="7">
        <v>137100.0</v>
      </c>
      <c r="J128" s="9">
        <f t="shared" si="49"/>
        <v>109040</v>
      </c>
      <c r="K128" s="9">
        <f t="shared" si="54"/>
        <v>490980</v>
      </c>
      <c r="L128" s="9">
        <f t="shared" si="53"/>
        <v>24</v>
      </c>
      <c r="M128" s="9">
        <f t="shared" si="50"/>
        <v>576</v>
      </c>
      <c r="N128" s="58">
        <f t="shared" si="51"/>
        <v>26.18181818</v>
      </c>
      <c r="O128" s="58">
        <f t="shared" si="52"/>
        <v>22317.27273</v>
      </c>
    </row>
    <row r="129" ht="12.75" customHeight="1">
      <c r="A129" s="7">
        <v>18.0</v>
      </c>
      <c r="B129" s="7">
        <v>43200.0</v>
      </c>
      <c r="C129" s="7">
        <v>53170.0</v>
      </c>
      <c r="D129" s="7">
        <v>29910.0</v>
      </c>
      <c r="E129" s="7">
        <v>13290.0</v>
      </c>
      <c r="F129" s="7">
        <v>2.0</v>
      </c>
      <c r="G129" s="7">
        <v>27.0</v>
      </c>
      <c r="H129" s="7">
        <v>165300.0</v>
      </c>
      <c r="J129" s="9">
        <f t="shared" si="49"/>
        <v>139570</v>
      </c>
      <c r="K129" s="9">
        <f t="shared" si="54"/>
        <v>630550</v>
      </c>
      <c r="L129" s="9">
        <f t="shared" si="53"/>
        <v>26</v>
      </c>
      <c r="M129" s="9">
        <f t="shared" si="50"/>
        <v>624</v>
      </c>
      <c r="N129" s="58">
        <f t="shared" si="51"/>
        <v>23.11111111</v>
      </c>
      <c r="O129" s="58">
        <f t="shared" si="52"/>
        <v>23353.7037</v>
      </c>
    </row>
    <row r="130" ht="12.75" customHeight="1">
      <c r="A130" s="7">
        <v>19.0</v>
      </c>
      <c r="B130" s="7">
        <v>55295.0</v>
      </c>
      <c r="C130" s="7">
        <v>68055.0</v>
      </c>
      <c r="D130" s="7">
        <v>38280.0</v>
      </c>
      <c r="E130" s="7">
        <v>17015.0</v>
      </c>
      <c r="F130" s="7">
        <v>2.0</v>
      </c>
      <c r="G130" s="7">
        <v>32.0</v>
      </c>
      <c r="H130" s="7">
        <v>199200.0</v>
      </c>
      <c r="J130" s="9">
        <f t="shared" si="49"/>
        <v>178645</v>
      </c>
      <c r="K130" s="9">
        <f t="shared" si="54"/>
        <v>809195</v>
      </c>
      <c r="L130" s="9">
        <f t="shared" si="53"/>
        <v>28</v>
      </c>
      <c r="M130" s="9">
        <f t="shared" si="50"/>
        <v>672</v>
      </c>
      <c r="N130" s="58">
        <f t="shared" si="51"/>
        <v>21</v>
      </c>
      <c r="O130" s="58">
        <f t="shared" si="52"/>
        <v>25287.34375</v>
      </c>
    </row>
    <row r="131" ht="12.75" customHeight="1">
      <c r="A131" s="7">
        <v>20.0</v>
      </c>
      <c r="B131" s="7">
        <v>70780.0</v>
      </c>
      <c r="C131" s="7">
        <v>87110.0</v>
      </c>
      <c r="D131" s="7">
        <v>49000.0</v>
      </c>
      <c r="E131" s="7">
        <v>21780.0</v>
      </c>
      <c r="F131" s="7">
        <v>2.0</v>
      </c>
      <c r="G131" s="7">
        <v>38.0</v>
      </c>
      <c r="H131" s="7">
        <v>240000.0</v>
      </c>
      <c r="I131">
        <f>SUM(J128:J131)</f>
        <v>655925</v>
      </c>
      <c r="J131" s="9">
        <f t="shared" si="49"/>
        <v>228670</v>
      </c>
      <c r="K131" s="9">
        <f t="shared" si="54"/>
        <v>1037865</v>
      </c>
      <c r="L131" s="9">
        <f t="shared" si="53"/>
        <v>30</v>
      </c>
      <c r="M131" s="9">
        <f t="shared" si="50"/>
        <v>720</v>
      </c>
      <c r="N131" s="58">
        <f t="shared" si="51"/>
        <v>18.94736842</v>
      </c>
      <c r="O131" s="58">
        <f t="shared" si="52"/>
        <v>27312.23684</v>
      </c>
    </row>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3">
    <mergeCell ref="A64:H64"/>
    <mergeCell ref="J64:J65"/>
    <mergeCell ref="K64:K65"/>
    <mergeCell ref="L64:L65"/>
    <mergeCell ref="M64:M65"/>
    <mergeCell ref="N64:N65"/>
    <mergeCell ref="O64:O65"/>
    <mergeCell ref="A87:H87"/>
    <mergeCell ref="J87:J88"/>
    <mergeCell ref="K87:K88"/>
    <mergeCell ref="L87:L88"/>
    <mergeCell ref="M87:M88"/>
    <mergeCell ref="N87:N88"/>
    <mergeCell ref="O87:O88"/>
    <mergeCell ref="J1:J2"/>
    <mergeCell ref="J9:J10"/>
    <mergeCell ref="K9:K10"/>
    <mergeCell ref="L9:L10"/>
    <mergeCell ref="M9:M10"/>
    <mergeCell ref="N9:N10"/>
    <mergeCell ref="O9:O10"/>
    <mergeCell ref="A1:H1"/>
    <mergeCell ref="K1:K2"/>
    <mergeCell ref="L1:L2"/>
    <mergeCell ref="M1:M2"/>
    <mergeCell ref="N1:N2"/>
    <mergeCell ref="O1:O2"/>
    <mergeCell ref="A9:H9"/>
    <mergeCell ref="J17:J18"/>
    <mergeCell ref="J25:J26"/>
    <mergeCell ref="K25:K26"/>
    <mergeCell ref="L25:L26"/>
    <mergeCell ref="M25:M26"/>
    <mergeCell ref="N25:N26"/>
    <mergeCell ref="O25:O26"/>
    <mergeCell ref="A17:H17"/>
    <mergeCell ref="K17:K18"/>
    <mergeCell ref="L17:L18"/>
    <mergeCell ref="M17:M18"/>
    <mergeCell ref="N17:N18"/>
    <mergeCell ref="O17:O18"/>
    <mergeCell ref="A25:H25"/>
    <mergeCell ref="J33:J34"/>
    <mergeCell ref="J41:J42"/>
    <mergeCell ref="K41:K42"/>
    <mergeCell ref="L41:L42"/>
    <mergeCell ref="M41:M42"/>
    <mergeCell ref="N41:N42"/>
    <mergeCell ref="O41:O42"/>
    <mergeCell ref="A33:H33"/>
    <mergeCell ref="K33:K34"/>
    <mergeCell ref="L33:L34"/>
    <mergeCell ref="M33:M34"/>
    <mergeCell ref="N33:N34"/>
    <mergeCell ref="O33:O34"/>
    <mergeCell ref="A41:H41"/>
    <mergeCell ref="A110:H110"/>
    <mergeCell ref="J110:J111"/>
    <mergeCell ref="K110:K111"/>
    <mergeCell ref="L110:L111"/>
    <mergeCell ref="M110:M111"/>
    <mergeCell ref="N110:N111"/>
    <mergeCell ref="O110:O111"/>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9.43"/>
    <col customWidth="1" min="3" max="5" width="4.43"/>
    <col customWidth="1" min="6" max="9" width="7.57"/>
    <col customWidth="1" min="10" max="10" width="4.57"/>
    <col customWidth="1" min="11" max="11" width="5.29"/>
    <col customWidth="1" min="12" max="12" width="6.43"/>
    <col customWidth="1" min="13" max="14" width="8.71"/>
    <col customWidth="1" min="15" max="15" width="8.57"/>
    <col customWidth="1" min="16" max="16" width="8.86"/>
    <col customWidth="1" min="17" max="17" width="9.71"/>
    <col customWidth="1" min="18" max="18" width="8.71"/>
    <col customWidth="1" min="19" max="21" width="10.86"/>
    <col customWidth="1" min="22" max="26" width="8.71"/>
  </cols>
  <sheetData>
    <row r="1" ht="12.75" customHeight="1">
      <c r="A1" s="67" t="s">
        <v>229</v>
      </c>
      <c r="B1" s="17"/>
      <c r="C1" s="17"/>
      <c r="D1" s="17"/>
      <c r="E1" s="17"/>
      <c r="F1" s="17"/>
      <c r="G1" s="17"/>
      <c r="H1" s="17"/>
      <c r="I1" s="17"/>
      <c r="J1" s="18"/>
      <c r="K1" s="9"/>
      <c r="L1" s="68"/>
      <c r="M1" s="9"/>
      <c r="N1" s="69"/>
      <c r="O1" s="9"/>
      <c r="P1" s="9"/>
      <c r="Q1" s="9"/>
    </row>
    <row r="2" ht="12.75" customHeight="1">
      <c r="A2" s="70"/>
      <c r="B2" s="18"/>
      <c r="C2" s="71"/>
      <c r="D2" s="71"/>
      <c r="E2" s="71"/>
      <c r="F2" s="71"/>
      <c r="G2" s="71"/>
      <c r="H2" s="71"/>
      <c r="I2" s="71"/>
      <c r="J2" s="71" t="s">
        <v>230</v>
      </c>
      <c r="K2" s="9" t="s">
        <v>231</v>
      </c>
      <c r="L2" s="68" t="s">
        <v>232</v>
      </c>
      <c r="M2" s="9" t="s">
        <v>233</v>
      </c>
      <c r="N2" s="72"/>
      <c r="O2" s="9" t="s">
        <v>234</v>
      </c>
      <c r="P2" s="9" t="s">
        <v>235</v>
      </c>
      <c r="Q2" s="9" t="s">
        <v>236</v>
      </c>
      <c r="S2" s="9" t="s">
        <v>237</v>
      </c>
      <c r="T2" s="9" t="s">
        <v>238</v>
      </c>
      <c r="U2" s="9" t="s">
        <v>239</v>
      </c>
    </row>
    <row r="3" ht="12.75" customHeight="1">
      <c r="A3" s="73"/>
      <c r="B3" s="74" t="s">
        <v>51</v>
      </c>
      <c r="C3" s="75">
        <v>40.0</v>
      </c>
      <c r="D3" s="75">
        <v>35.0</v>
      </c>
      <c r="E3" s="75">
        <v>50.0</v>
      </c>
      <c r="F3" s="75">
        <v>120.0</v>
      </c>
      <c r="G3" s="75">
        <v>100.0</v>
      </c>
      <c r="H3" s="75">
        <v>180.0</v>
      </c>
      <c r="I3" s="75">
        <v>40.0</v>
      </c>
      <c r="J3" s="75">
        <v>6.0</v>
      </c>
      <c r="K3" s="75">
        <v>1.0</v>
      </c>
      <c r="L3" s="76">
        <v>50.0</v>
      </c>
      <c r="M3" s="77">
        <f t="shared" ref="M3:M12" si="1">SUM(F3:I3)</f>
        <v>440</v>
      </c>
      <c r="N3" s="72"/>
      <c r="O3" s="78">
        <f t="shared" ref="O3:O5" si="2">(M3/C3)</f>
        <v>11</v>
      </c>
      <c r="P3" s="78">
        <f t="shared" ref="P3:P12" si="3">(M3/D3)</f>
        <v>12.57142857</v>
      </c>
      <c r="Q3" s="79">
        <f t="shared" ref="Q3:Q12" si="4">(M3/E3)</f>
        <v>8.8</v>
      </c>
      <c r="S3" s="80">
        <f t="shared" ref="S3:S5" si="5">(K3/C3)</f>
        <v>0.025</v>
      </c>
      <c r="T3" s="80">
        <f t="shared" ref="T3:T12" si="6">(K3/D3)</f>
        <v>0.02857142857</v>
      </c>
      <c r="U3" s="81">
        <f t="shared" ref="U3:U12" si="7">(K3/E3)</f>
        <v>0.02</v>
      </c>
    </row>
    <row r="4" ht="12.75" customHeight="1">
      <c r="A4" s="73"/>
      <c r="B4" s="74" t="s">
        <v>52</v>
      </c>
      <c r="C4" s="75">
        <v>30.0</v>
      </c>
      <c r="D4" s="75">
        <v>65.0</v>
      </c>
      <c r="E4" s="75">
        <v>35.0</v>
      </c>
      <c r="F4" s="75">
        <v>100.0</v>
      </c>
      <c r="G4" s="75">
        <v>130.0</v>
      </c>
      <c r="H4" s="75">
        <v>160.0</v>
      </c>
      <c r="I4" s="75">
        <v>70.0</v>
      </c>
      <c r="J4" s="75">
        <v>5.0</v>
      </c>
      <c r="K4" s="75">
        <v>1.0</v>
      </c>
      <c r="L4" s="76">
        <v>20.0</v>
      </c>
      <c r="M4" s="77">
        <f t="shared" si="1"/>
        <v>460</v>
      </c>
      <c r="N4" s="72"/>
      <c r="O4" s="78">
        <f t="shared" si="2"/>
        <v>15.33333333</v>
      </c>
      <c r="P4" s="79">
        <f t="shared" si="3"/>
        <v>7.076923077</v>
      </c>
      <c r="Q4" s="78">
        <f t="shared" si="4"/>
        <v>13.14285714</v>
      </c>
      <c r="S4" s="80">
        <f t="shared" si="5"/>
        <v>0.03333333333</v>
      </c>
      <c r="T4" s="81">
        <f t="shared" si="6"/>
        <v>0.01538461538</v>
      </c>
      <c r="U4" s="80">
        <f t="shared" si="7"/>
        <v>0.02857142857</v>
      </c>
    </row>
    <row r="5" ht="12.75" customHeight="1">
      <c r="A5" s="73"/>
      <c r="B5" s="74" t="s">
        <v>54</v>
      </c>
      <c r="C5" s="75">
        <v>70.0</v>
      </c>
      <c r="D5" s="75">
        <v>40.0</v>
      </c>
      <c r="E5" s="75">
        <v>25.0</v>
      </c>
      <c r="F5" s="75">
        <v>150.0</v>
      </c>
      <c r="G5" s="75">
        <v>160.0</v>
      </c>
      <c r="H5" s="75">
        <v>210.0</v>
      </c>
      <c r="I5" s="75">
        <v>80.0</v>
      </c>
      <c r="J5" s="75">
        <v>7.0</v>
      </c>
      <c r="K5" s="75">
        <v>1.0</v>
      </c>
      <c r="L5" s="76">
        <v>50.0</v>
      </c>
      <c r="M5" s="77">
        <f t="shared" si="1"/>
        <v>600</v>
      </c>
      <c r="N5" s="72"/>
      <c r="O5" s="79">
        <f t="shared" si="2"/>
        <v>8.571428571</v>
      </c>
      <c r="P5" s="78">
        <f t="shared" si="3"/>
        <v>15</v>
      </c>
      <c r="Q5" s="78">
        <f t="shared" si="4"/>
        <v>24</v>
      </c>
      <c r="S5" s="81">
        <f t="shared" si="5"/>
        <v>0.01428571429</v>
      </c>
      <c r="T5" s="80">
        <f t="shared" si="6"/>
        <v>0.025</v>
      </c>
      <c r="U5" s="80">
        <f t="shared" si="7"/>
        <v>0.04</v>
      </c>
    </row>
    <row r="6" ht="12.75" customHeight="1">
      <c r="A6" s="82"/>
      <c r="B6" s="83" t="s">
        <v>55</v>
      </c>
      <c r="C6" s="7">
        <v>0.0</v>
      </c>
      <c r="D6" s="7">
        <v>20.0</v>
      </c>
      <c r="E6" s="7">
        <v>10.0</v>
      </c>
      <c r="F6" s="7">
        <v>140.0</v>
      </c>
      <c r="G6" s="7">
        <v>160.0</v>
      </c>
      <c r="H6" s="7">
        <v>20.0</v>
      </c>
      <c r="I6" s="7">
        <v>40.0</v>
      </c>
      <c r="J6" s="7">
        <v>16.0</v>
      </c>
      <c r="K6" s="7">
        <v>2.0</v>
      </c>
      <c r="L6" s="84">
        <v>0.0</v>
      </c>
      <c r="M6" s="9">
        <f t="shared" si="1"/>
        <v>360</v>
      </c>
      <c r="N6" s="72"/>
      <c r="O6" s="78"/>
      <c r="P6" s="78">
        <f t="shared" si="3"/>
        <v>18</v>
      </c>
      <c r="Q6" s="78">
        <f t="shared" si="4"/>
        <v>36</v>
      </c>
      <c r="S6" s="80"/>
      <c r="T6" s="80">
        <f t="shared" si="6"/>
        <v>0.1</v>
      </c>
      <c r="U6" s="80">
        <f t="shared" si="7"/>
        <v>0.2</v>
      </c>
    </row>
    <row r="7" ht="12.75" customHeight="1">
      <c r="A7" s="85"/>
      <c r="B7" s="86" t="s">
        <v>57</v>
      </c>
      <c r="C7" s="87">
        <v>120.0</v>
      </c>
      <c r="D7" s="87">
        <v>65.0</v>
      </c>
      <c r="E7" s="87">
        <v>50.0</v>
      </c>
      <c r="F7" s="87">
        <v>550.0</v>
      </c>
      <c r="G7" s="87">
        <v>440.0</v>
      </c>
      <c r="H7" s="87">
        <v>320.0</v>
      </c>
      <c r="I7" s="87">
        <v>100.0</v>
      </c>
      <c r="J7" s="87">
        <v>14.0</v>
      </c>
      <c r="K7" s="87">
        <v>3.0</v>
      </c>
      <c r="L7" s="88">
        <v>100.0</v>
      </c>
      <c r="M7" s="89">
        <f t="shared" si="1"/>
        <v>1410</v>
      </c>
      <c r="N7" s="72"/>
      <c r="O7" s="90">
        <f t="shared" ref="O7:O11" si="8">(M7/C7)</f>
        <v>11.75</v>
      </c>
      <c r="P7" s="90">
        <f t="shared" si="3"/>
        <v>21.69230769</v>
      </c>
      <c r="Q7" s="78">
        <f t="shared" si="4"/>
        <v>28.2</v>
      </c>
      <c r="S7" s="80">
        <f t="shared" ref="S7:S11" si="9">(K7/C7)</f>
        <v>0.025</v>
      </c>
      <c r="T7" s="91">
        <f t="shared" si="6"/>
        <v>0.04615384615</v>
      </c>
      <c r="U7" s="80">
        <f t="shared" si="7"/>
        <v>0.06</v>
      </c>
    </row>
    <row r="8" ht="12.75" customHeight="1">
      <c r="A8" s="85"/>
      <c r="B8" s="86" t="s">
        <v>58</v>
      </c>
      <c r="C8" s="87">
        <v>180.0</v>
      </c>
      <c r="D8" s="87">
        <v>80.0</v>
      </c>
      <c r="E8" s="87">
        <v>105.0</v>
      </c>
      <c r="F8" s="87">
        <v>550.0</v>
      </c>
      <c r="G8" s="87">
        <v>640.0</v>
      </c>
      <c r="H8" s="87">
        <v>800.0</v>
      </c>
      <c r="I8" s="87">
        <v>180.0</v>
      </c>
      <c r="J8" s="87">
        <v>10.0</v>
      </c>
      <c r="K8" s="87">
        <v>4.0</v>
      </c>
      <c r="L8" s="88">
        <v>70.0</v>
      </c>
      <c r="M8" s="89">
        <f t="shared" si="1"/>
        <v>2170</v>
      </c>
      <c r="N8" s="72"/>
      <c r="O8" s="78">
        <f t="shared" si="8"/>
        <v>12.05555556</v>
      </c>
      <c r="P8" s="78">
        <f t="shared" si="3"/>
        <v>27.125</v>
      </c>
      <c r="Q8" s="90">
        <f t="shared" si="4"/>
        <v>20.66666667</v>
      </c>
      <c r="S8" s="91">
        <f t="shared" si="9"/>
        <v>0.02222222222</v>
      </c>
      <c r="T8" s="80">
        <f t="shared" si="6"/>
        <v>0.05</v>
      </c>
      <c r="U8" s="91">
        <f t="shared" si="7"/>
        <v>0.0380952381</v>
      </c>
    </row>
    <row r="9" ht="12.75" customHeight="1">
      <c r="A9" s="82"/>
      <c r="B9" s="83" t="s">
        <v>157</v>
      </c>
      <c r="C9" s="7">
        <v>60.0</v>
      </c>
      <c r="D9" s="7">
        <v>30.0</v>
      </c>
      <c r="E9" s="7">
        <v>75.0</v>
      </c>
      <c r="F9" s="7">
        <v>900.0</v>
      </c>
      <c r="G9" s="7">
        <v>360.0</v>
      </c>
      <c r="H9" s="7">
        <v>500.0</v>
      </c>
      <c r="I9" s="7">
        <v>70.0</v>
      </c>
      <c r="J9" s="7">
        <v>4.0</v>
      </c>
      <c r="K9" s="7">
        <v>3.0</v>
      </c>
      <c r="L9" s="84">
        <v>0.0</v>
      </c>
      <c r="M9" s="9">
        <f t="shared" si="1"/>
        <v>1830</v>
      </c>
      <c r="N9" s="72"/>
      <c r="O9" s="78">
        <f t="shared" si="8"/>
        <v>30.5</v>
      </c>
      <c r="P9" s="78">
        <f t="shared" si="3"/>
        <v>61</v>
      </c>
      <c r="Q9" s="78">
        <f t="shared" si="4"/>
        <v>24.4</v>
      </c>
      <c r="S9" s="80">
        <f t="shared" si="9"/>
        <v>0.05</v>
      </c>
      <c r="T9" s="80">
        <f t="shared" si="6"/>
        <v>0.1</v>
      </c>
      <c r="U9" s="80">
        <f t="shared" si="7"/>
        <v>0.04</v>
      </c>
    </row>
    <row r="10" ht="12.75" customHeight="1">
      <c r="A10" s="82"/>
      <c r="B10" s="83" t="s">
        <v>159</v>
      </c>
      <c r="C10" s="7">
        <v>75.0</v>
      </c>
      <c r="D10" s="7">
        <v>60.0</v>
      </c>
      <c r="E10" s="7">
        <v>10.0</v>
      </c>
      <c r="F10" s="7">
        <v>950.0</v>
      </c>
      <c r="G10" s="7">
        <v>1350.0</v>
      </c>
      <c r="H10" s="7">
        <v>600.0</v>
      </c>
      <c r="I10" s="7">
        <v>90.0</v>
      </c>
      <c r="J10" s="7">
        <v>3.0</v>
      </c>
      <c r="K10" s="7">
        <v>6.0</v>
      </c>
      <c r="L10" s="84">
        <v>0.0</v>
      </c>
      <c r="M10" s="9">
        <f t="shared" si="1"/>
        <v>2990</v>
      </c>
      <c r="N10" s="72"/>
      <c r="O10" s="78">
        <f t="shared" si="8"/>
        <v>39.86666667</v>
      </c>
      <c r="P10" s="78">
        <f t="shared" si="3"/>
        <v>49.83333333</v>
      </c>
      <c r="Q10" s="78">
        <f t="shared" si="4"/>
        <v>299</v>
      </c>
      <c r="S10" s="80">
        <f t="shared" si="9"/>
        <v>0.08</v>
      </c>
      <c r="T10" s="80">
        <f t="shared" si="6"/>
        <v>0.1</v>
      </c>
      <c r="U10" s="80">
        <f t="shared" si="7"/>
        <v>0.6</v>
      </c>
    </row>
    <row r="11" ht="12.75" customHeight="1">
      <c r="A11" s="82"/>
      <c r="B11" s="83" t="s">
        <v>65</v>
      </c>
      <c r="C11" s="7">
        <v>50.0</v>
      </c>
      <c r="D11" s="7">
        <v>40.0</v>
      </c>
      <c r="E11" s="7">
        <v>30.0</v>
      </c>
      <c r="F11" s="7">
        <v>30750.0</v>
      </c>
      <c r="G11" s="7">
        <v>27200.0</v>
      </c>
      <c r="H11" s="7">
        <v>45000.0</v>
      </c>
      <c r="I11" s="7">
        <v>37500.0</v>
      </c>
      <c r="J11" s="7">
        <v>4.0</v>
      </c>
      <c r="K11" s="7">
        <v>5.0</v>
      </c>
      <c r="L11" s="84">
        <v>0.0</v>
      </c>
      <c r="M11" s="9">
        <f t="shared" si="1"/>
        <v>140450</v>
      </c>
      <c r="N11" s="72"/>
      <c r="O11" s="78">
        <f t="shared" si="8"/>
        <v>2809</v>
      </c>
      <c r="P11" s="78">
        <f t="shared" si="3"/>
        <v>3511.25</v>
      </c>
      <c r="Q11" s="78">
        <f t="shared" si="4"/>
        <v>4681.666667</v>
      </c>
      <c r="S11" s="80">
        <f t="shared" si="9"/>
        <v>0.1</v>
      </c>
      <c r="T11" s="80">
        <f t="shared" si="6"/>
        <v>0.125</v>
      </c>
      <c r="U11" s="80">
        <f t="shared" si="7"/>
        <v>0.1666666667</v>
      </c>
    </row>
    <row r="12" ht="12.75" customHeight="1">
      <c r="A12" s="82"/>
      <c r="B12" s="83" t="s">
        <v>28</v>
      </c>
      <c r="C12" s="7">
        <v>0.0</v>
      </c>
      <c r="D12" s="7">
        <v>80.0</v>
      </c>
      <c r="E12" s="7">
        <v>80.0</v>
      </c>
      <c r="F12" s="7">
        <v>5800.0</v>
      </c>
      <c r="G12" s="7">
        <v>5300.0</v>
      </c>
      <c r="H12" s="7">
        <v>7200.0</v>
      </c>
      <c r="I12" s="7">
        <v>5500.0</v>
      </c>
      <c r="J12" s="7">
        <v>5.0</v>
      </c>
      <c r="K12" s="7">
        <v>1.0</v>
      </c>
      <c r="L12" s="84">
        <v>3000.0</v>
      </c>
      <c r="M12" s="9">
        <f t="shared" si="1"/>
        <v>23800</v>
      </c>
      <c r="N12" s="72"/>
      <c r="O12" s="78"/>
      <c r="P12" s="78">
        <f t="shared" si="3"/>
        <v>297.5</v>
      </c>
      <c r="Q12" s="78">
        <f t="shared" si="4"/>
        <v>297.5</v>
      </c>
      <c r="S12" s="9"/>
      <c r="T12" s="9">
        <f t="shared" si="6"/>
        <v>0.0125</v>
      </c>
      <c r="U12" s="9">
        <f t="shared" si="7"/>
        <v>0.0125</v>
      </c>
    </row>
    <row r="13" ht="12.75" customHeight="1">
      <c r="L13" s="2"/>
    </row>
    <row r="14" ht="12.75" customHeight="1">
      <c r="A14" s="92" t="s">
        <v>240</v>
      </c>
      <c r="M14" s="29"/>
      <c r="N14" s="29"/>
    </row>
    <row r="15" ht="12.75" customHeight="1">
      <c r="A15" s="93"/>
      <c r="B15" s="18"/>
      <c r="C15" s="94"/>
      <c r="D15" s="94"/>
      <c r="E15" s="94"/>
      <c r="F15" s="94"/>
      <c r="G15" s="94"/>
      <c r="H15" s="94"/>
      <c r="I15" s="94"/>
      <c r="J15" s="94" t="s">
        <v>230</v>
      </c>
      <c r="K15" s="9" t="s">
        <v>231</v>
      </c>
      <c r="L15" s="68" t="s">
        <v>232</v>
      </c>
      <c r="M15" s="9" t="s">
        <v>233</v>
      </c>
      <c r="N15" s="29"/>
      <c r="O15" s="9" t="s">
        <v>234</v>
      </c>
      <c r="P15" s="9" t="s">
        <v>235</v>
      </c>
      <c r="Q15" s="9" t="s">
        <v>236</v>
      </c>
      <c r="S15" s="9" t="s">
        <v>237</v>
      </c>
      <c r="T15" s="9" t="s">
        <v>238</v>
      </c>
      <c r="U15" s="9" t="s">
        <v>239</v>
      </c>
    </row>
    <row r="16" ht="12.75" customHeight="1">
      <c r="A16" s="73"/>
      <c r="B16" s="74" t="s">
        <v>30</v>
      </c>
      <c r="C16" s="75">
        <v>15.0</v>
      </c>
      <c r="D16" s="75">
        <v>40.0</v>
      </c>
      <c r="E16" s="75">
        <v>50.0</v>
      </c>
      <c r="F16" s="75">
        <v>100.0</v>
      </c>
      <c r="G16" s="75">
        <v>130.0</v>
      </c>
      <c r="H16" s="75">
        <v>55.0</v>
      </c>
      <c r="I16" s="75">
        <v>30.0</v>
      </c>
      <c r="J16" s="75">
        <v>7.0</v>
      </c>
      <c r="K16" s="77">
        <v>1.0</v>
      </c>
      <c r="L16" s="77">
        <v>35.0</v>
      </c>
      <c r="M16" s="77">
        <f t="shared" ref="M16:M25" si="10">SUM(F16:I16)</f>
        <v>315</v>
      </c>
      <c r="N16" s="29"/>
      <c r="O16" s="78">
        <f t="shared" ref="O16:O17" si="11">(M16/C16)</f>
        <v>21</v>
      </c>
      <c r="P16" s="79">
        <f t="shared" ref="P16:P25" si="12">(M16/D16)</f>
        <v>7.875</v>
      </c>
      <c r="Q16" s="79">
        <f t="shared" ref="Q16:Q25" si="13">(M16/E16)</f>
        <v>6.3</v>
      </c>
      <c r="S16" s="80">
        <f t="shared" ref="S16:S17" si="14">(K16/C16)</f>
        <v>0.06666666667</v>
      </c>
      <c r="T16" s="81">
        <f t="shared" ref="T16:T25" si="15">(K16/D16)</f>
        <v>0.025</v>
      </c>
      <c r="U16" s="81">
        <f t="shared" ref="U16:U25" si="16">(K16/E16)</f>
        <v>0.02</v>
      </c>
    </row>
    <row r="17" ht="12.75" customHeight="1">
      <c r="A17" s="73"/>
      <c r="B17" s="74" t="s">
        <v>36</v>
      </c>
      <c r="C17" s="75">
        <v>65.0</v>
      </c>
      <c r="D17" s="75">
        <v>35.0</v>
      </c>
      <c r="E17" s="75">
        <v>20.0</v>
      </c>
      <c r="F17" s="75">
        <v>140.0</v>
      </c>
      <c r="G17" s="75">
        <v>150.0</v>
      </c>
      <c r="H17" s="75">
        <v>185.0</v>
      </c>
      <c r="I17" s="75">
        <v>60.0</v>
      </c>
      <c r="J17" s="75">
        <v>6.0</v>
      </c>
      <c r="K17" s="77">
        <v>1.0</v>
      </c>
      <c r="L17" s="77">
        <v>45.0</v>
      </c>
      <c r="M17" s="77">
        <f t="shared" si="10"/>
        <v>535</v>
      </c>
      <c r="N17" s="29"/>
      <c r="O17" s="79">
        <f t="shared" si="11"/>
        <v>8.230769231</v>
      </c>
      <c r="P17" s="78">
        <f t="shared" si="12"/>
        <v>15.28571429</v>
      </c>
      <c r="Q17" s="78">
        <f t="shared" si="13"/>
        <v>26.75</v>
      </c>
      <c r="S17" s="81">
        <f t="shared" si="14"/>
        <v>0.01538461538</v>
      </c>
      <c r="T17" s="80">
        <f t="shared" si="15"/>
        <v>0.02857142857</v>
      </c>
      <c r="U17" s="80">
        <f t="shared" si="16"/>
        <v>0.05</v>
      </c>
    </row>
    <row r="18" ht="12.75" customHeight="1">
      <c r="A18" s="95"/>
      <c r="B18" s="96" t="s">
        <v>37</v>
      </c>
      <c r="C18" s="97">
        <v>0.0</v>
      </c>
      <c r="D18" s="97">
        <v>20.0</v>
      </c>
      <c r="E18" s="97">
        <v>10.0</v>
      </c>
      <c r="F18" s="97">
        <v>170.0</v>
      </c>
      <c r="G18" s="97">
        <v>150.0</v>
      </c>
      <c r="H18" s="97">
        <v>20.0</v>
      </c>
      <c r="I18" s="97">
        <v>40.0</v>
      </c>
      <c r="J18" s="97">
        <v>17.0</v>
      </c>
      <c r="K18" s="9">
        <v>2.0</v>
      </c>
      <c r="L18" s="9">
        <v>0.0</v>
      </c>
      <c r="M18" s="9">
        <f t="shared" si="10"/>
        <v>380</v>
      </c>
      <c r="N18" s="29"/>
      <c r="O18" s="78"/>
      <c r="P18" s="78">
        <f t="shared" si="12"/>
        <v>19</v>
      </c>
      <c r="Q18" s="78">
        <f t="shared" si="13"/>
        <v>38</v>
      </c>
      <c r="S18" s="80"/>
      <c r="T18" s="80">
        <f t="shared" si="15"/>
        <v>0.1</v>
      </c>
      <c r="U18" s="80">
        <f t="shared" si="16"/>
        <v>0.2</v>
      </c>
    </row>
    <row r="19" ht="12.75" customHeight="1">
      <c r="A19" s="85"/>
      <c r="B19" s="86" t="s">
        <v>38</v>
      </c>
      <c r="C19" s="87">
        <v>90.0</v>
      </c>
      <c r="D19" s="87">
        <v>25.0</v>
      </c>
      <c r="E19" s="87">
        <v>40.0</v>
      </c>
      <c r="F19" s="87">
        <v>350.0</v>
      </c>
      <c r="G19" s="87">
        <v>450.0</v>
      </c>
      <c r="H19" s="87">
        <v>230.0</v>
      </c>
      <c r="I19" s="87">
        <v>60.0</v>
      </c>
      <c r="J19" s="87">
        <v>19.0</v>
      </c>
      <c r="K19" s="89">
        <v>2.0</v>
      </c>
      <c r="L19" s="89">
        <v>75.0</v>
      </c>
      <c r="M19" s="89">
        <f t="shared" si="10"/>
        <v>1090</v>
      </c>
      <c r="N19" s="29"/>
      <c r="O19" s="90">
        <f t="shared" ref="O19:O24" si="17">(M19/C19)</f>
        <v>12.11111111</v>
      </c>
      <c r="P19" s="78">
        <f t="shared" si="12"/>
        <v>43.6</v>
      </c>
      <c r="Q19" s="78">
        <f t="shared" si="13"/>
        <v>27.25</v>
      </c>
      <c r="S19" s="80">
        <f t="shared" ref="S19:S24" si="18">(K19/C19)</f>
        <v>0.02222222222</v>
      </c>
      <c r="T19" s="80">
        <f t="shared" si="15"/>
        <v>0.08</v>
      </c>
      <c r="U19" s="80">
        <f t="shared" si="16"/>
        <v>0.05</v>
      </c>
    </row>
    <row r="20" ht="12.75" customHeight="1">
      <c r="A20" s="85"/>
      <c r="B20" s="86" t="s">
        <v>41</v>
      </c>
      <c r="C20" s="87">
        <v>45.0</v>
      </c>
      <c r="D20" s="87">
        <v>115.0</v>
      </c>
      <c r="E20" s="87">
        <v>55.0</v>
      </c>
      <c r="F20" s="87">
        <v>360.0</v>
      </c>
      <c r="G20" s="87">
        <v>330.0</v>
      </c>
      <c r="H20" s="87">
        <v>280.0</v>
      </c>
      <c r="I20" s="87">
        <v>120.0</v>
      </c>
      <c r="J20" s="87">
        <v>16.0</v>
      </c>
      <c r="K20" s="89">
        <v>2.0</v>
      </c>
      <c r="L20" s="89">
        <v>35.0</v>
      </c>
      <c r="M20" s="89">
        <f t="shared" si="10"/>
        <v>1090</v>
      </c>
      <c r="N20" s="29"/>
      <c r="O20" s="78">
        <f t="shared" si="17"/>
        <v>24.22222222</v>
      </c>
      <c r="P20" s="90">
        <f t="shared" si="12"/>
        <v>9.47826087</v>
      </c>
      <c r="Q20" s="78">
        <f t="shared" si="13"/>
        <v>19.81818182</v>
      </c>
      <c r="S20" s="80">
        <f t="shared" si="18"/>
        <v>0.04444444444</v>
      </c>
      <c r="T20" s="91">
        <f t="shared" si="15"/>
        <v>0.01739130435</v>
      </c>
      <c r="U20" s="80">
        <f t="shared" si="16"/>
        <v>0.03636363636</v>
      </c>
    </row>
    <row r="21" ht="12.75" customHeight="1">
      <c r="A21" s="85"/>
      <c r="B21" s="86" t="s">
        <v>43</v>
      </c>
      <c r="C21" s="87">
        <v>140.0</v>
      </c>
      <c r="D21" s="87">
        <v>50.0</v>
      </c>
      <c r="E21" s="87">
        <v>165.0</v>
      </c>
      <c r="F21" s="87">
        <v>500.0</v>
      </c>
      <c r="G21" s="87">
        <v>620.0</v>
      </c>
      <c r="H21" s="87">
        <v>675.0</v>
      </c>
      <c r="I21" s="87">
        <v>170.0</v>
      </c>
      <c r="J21" s="87">
        <v>13.0</v>
      </c>
      <c r="K21" s="89">
        <v>3.0</v>
      </c>
      <c r="L21" s="89">
        <v>65.0</v>
      </c>
      <c r="M21" s="89">
        <f t="shared" si="10"/>
        <v>1965</v>
      </c>
      <c r="N21" s="29"/>
      <c r="O21" s="78">
        <f t="shared" si="17"/>
        <v>14.03571429</v>
      </c>
      <c r="P21" s="78">
        <f t="shared" si="12"/>
        <v>39.3</v>
      </c>
      <c r="Q21" s="90">
        <f t="shared" si="13"/>
        <v>11.90909091</v>
      </c>
      <c r="S21" s="91">
        <f t="shared" si="18"/>
        <v>0.02142857143</v>
      </c>
      <c r="T21" s="80">
        <f t="shared" si="15"/>
        <v>0.06</v>
      </c>
      <c r="U21" s="91">
        <f t="shared" si="16"/>
        <v>0.01818181818</v>
      </c>
    </row>
    <row r="22" ht="12.75" customHeight="1">
      <c r="A22" s="95"/>
      <c r="B22" s="96" t="s">
        <v>45</v>
      </c>
      <c r="C22" s="97">
        <v>50.0</v>
      </c>
      <c r="D22" s="97">
        <v>30.0</v>
      </c>
      <c r="E22" s="97">
        <v>105.0</v>
      </c>
      <c r="F22" s="97">
        <v>950.0</v>
      </c>
      <c r="G22" s="97">
        <v>555.0</v>
      </c>
      <c r="H22" s="97">
        <v>330.0</v>
      </c>
      <c r="I22" s="97">
        <v>75.0</v>
      </c>
      <c r="J22" s="97">
        <v>4.0</v>
      </c>
      <c r="K22" s="9">
        <v>3.0</v>
      </c>
      <c r="L22" s="9">
        <v>0.0</v>
      </c>
      <c r="M22" s="9">
        <f t="shared" si="10"/>
        <v>1910</v>
      </c>
      <c r="N22" s="29"/>
      <c r="O22" s="78">
        <f t="shared" si="17"/>
        <v>38.2</v>
      </c>
      <c r="P22" s="78">
        <f t="shared" si="12"/>
        <v>63.66666667</v>
      </c>
      <c r="Q22" s="78">
        <f t="shared" si="13"/>
        <v>18.19047619</v>
      </c>
      <c r="S22" s="80">
        <f t="shared" si="18"/>
        <v>0.06</v>
      </c>
      <c r="T22" s="80">
        <f t="shared" si="15"/>
        <v>0.1</v>
      </c>
      <c r="U22" s="80">
        <f t="shared" si="16"/>
        <v>0.02857142857</v>
      </c>
    </row>
    <row r="23" ht="12.75" customHeight="1">
      <c r="A23" s="95"/>
      <c r="B23" s="96" t="s">
        <v>48</v>
      </c>
      <c r="C23" s="97">
        <v>70.0</v>
      </c>
      <c r="D23" s="97">
        <v>45.0</v>
      </c>
      <c r="E23" s="97">
        <v>10.0</v>
      </c>
      <c r="F23" s="97">
        <v>960.0</v>
      </c>
      <c r="G23" s="97">
        <v>1450.0</v>
      </c>
      <c r="H23" s="97">
        <v>630.0</v>
      </c>
      <c r="I23" s="97">
        <v>90.0</v>
      </c>
      <c r="J23" s="97">
        <v>3.0</v>
      </c>
      <c r="K23" s="9">
        <v>6.0</v>
      </c>
      <c r="L23" s="9">
        <v>0.0</v>
      </c>
      <c r="M23" s="9">
        <f t="shared" si="10"/>
        <v>3130</v>
      </c>
      <c r="N23" s="29"/>
      <c r="O23" s="78">
        <f t="shared" si="17"/>
        <v>44.71428571</v>
      </c>
      <c r="P23" s="78">
        <f t="shared" si="12"/>
        <v>69.55555556</v>
      </c>
      <c r="Q23" s="78">
        <f t="shared" si="13"/>
        <v>313</v>
      </c>
      <c r="S23" s="80">
        <f t="shared" si="18"/>
        <v>0.08571428571</v>
      </c>
      <c r="T23" s="80">
        <f t="shared" si="15"/>
        <v>0.1333333333</v>
      </c>
      <c r="U23" s="80">
        <f t="shared" si="16"/>
        <v>0.6</v>
      </c>
    </row>
    <row r="24" ht="12.75" customHeight="1">
      <c r="A24" s="95"/>
      <c r="B24" s="96" t="s">
        <v>160</v>
      </c>
      <c r="C24" s="97">
        <v>40.0</v>
      </c>
      <c r="D24" s="97">
        <v>50.0</v>
      </c>
      <c r="E24" s="97">
        <v>50.0</v>
      </c>
      <c r="F24" s="97">
        <v>30750.0</v>
      </c>
      <c r="G24" s="97">
        <v>45400.0</v>
      </c>
      <c r="H24" s="97">
        <v>31000.0</v>
      </c>
      <c r="I24" s="97">
        <v>37500.0</v>
      </c>
      <c r="J24" s="97">
        <v>5.0</v>
      </c>
      <c r="K24" s="9">
        <v>4.0</v>
      </c>
      <c r="L24" s="9">
        <v>0.0</v>
      </c>
      <c r="M24" s="9">
        <f t="shared" si="10"/>
        <v>144650</v>
      </c>
      <c r="N24" s="29"/>
      <c r="O24" s="78">
        <f t="shared" si="17"/>
        <v>3616.25</v>
      </c>
      <c r="P24" s="78">
        <f t="shared" si="12"/>
        <v>2893</v>
      </c>
      <c r="Q24" s="78">
        <f t="shared" si="13"/>
        <v>2893</v>
      </c>
      <c r="S24" s="80">
        <f t="shared" si="18"/>
        <v>0.1</v>
      </c>
      <c r="T24" s="80">
        <f t="shared" si="15"/>
        <v>0.08</v>
      </c>
      <c r="U24" s="80">
        <f t="shared" si="16"/>
        <v>0.08</v>
      </c>
    </row>
    <row r="25" ht="12.75" customHeight="1">
      <c r="A25" s="95"/>
      <c r="B25" s="96" t="s">
        <v>28</v>
      </c>
      <c r="C25" s="97">
        <v>0.0</v>
      </c>
      <c r="D25" s="97">
        <v>80.0</v>
      </c>
      <c r="E25" s="97">
        <v>80.0</v>
      </c>
      <c r="F25" s="97">
        <v>5500.0</v>
      </c>
      <c r="G25" s="97">
        <v>7000.0</v>
      </c>
      <c r="H25" s="97">
        <v>5300.0</v>
      </c>
      <c r="I25" s="97">
        <v>4900.0</v>
      </c>
      <c r="J25" s="97">
        <v>5.0</v>
      </c>
      <c r="K25" s="9">
        <v>1.0</v>
      </c>
      <c r="L25" s="9">
        <v>3000.0</v>
      </c>
      <c r="M25" s="9">
        <f t="shared" si="10"/>
        <v>22700</v>
      </c>
      <c r="N25" s="29"/>
      <c r="O25" s="78"/>
      <c r="P25" s="78">
        <f t="shared" si="12"/>
        <v>283.75</v>
      </c>
      <c r="Q25" s="78">
        <f t="shared" si="13"/>
        <v>283.75</v>
      </c>
      <c r="S25" s="80"/>
      <c r="T25" s="80">
        <f t="shared" si="15"/>
        <v>0.0125</v>
      </c>
      <c r="U25" s="80">
        <f t="shared" si="16"/>
        <v>0.0125</v>
      </c>
    </row>
    <row r="26" ht="12.75" customHeight="1">
      <c r="A26" s="29"/>
      <c r="B26" s="29"/>
      <c r="C26" s="29"/>
      <c r="D26" s="29"/>
      <c r="E26" s="29"/>
      <c r="F26" s="29"/>
      <c r="G26" s="29"/>
      <c r="H26" s="29"/>
      <c r="I26" s="29"/>
      <c r="J26" s="29"/>
      <c r="K26" s="29"/>
      <c r="L26" s="2"/>
      <c r="M26" s="29"/>
      <c r="N26" s="29"/>
    </row>
    <row r="27" ht="12.75" customHeight="1">
      <c r="A27" s="92" t="s">
        <v>241</v>
      </c>
      <c r="M27" s="29"/>
      <c r="N27" s="29"/>
    </row>
    <row r="28" ht="12.75" customHeight="1">
      <c r="A28" s="93"/>
      <c r="B28" s="18"/>
      <c r="C28" s="94"/>
      <c r="D28" s="94"/>
      <c r="E28" s="94"/>
      <c r="F28" s="94"/>
      <c r="G28" s="94"/>
      <c r="H28" s="94"/>
      <c r="I28" s="94"/>
      <c r="J28" s="94" t="s">
        <v>230</v>
      </c>
      <c r="K28" s="9" t="s">
        <v>231</v>
      </c>
      <c r="L28" s="68" t="s">
        <v>232</v>
      </c>
      <c r="M28" s="9" t="s">
        <v>233</v>
      </c>
      <c r="N28" s="29"/>
      <c r="O28" s="9" t="s">
        <v>234</v>
      </c>
      <c r="P28" s="9" t="s">
        <v>235</v>
      </c>
      <c r="Q28" s="9" t="s">
        <v>236</v>
      </c>
      <c r="S28" s="9" t="s">
        <v>237</v>
      </c>
      <c r="T28" s="9" t="s">
        <v>238</v>
      </c>
      <c r="U28" s="9" t="s">
        <v>239</v>
      </c>
    </row>
    <row r="29" ht="12.75" customHeight="1">
      <c r="A29" s="73"/>
      <c r="B29" s="74" t="s">
        <v>15</v>
      </c>
      <c r="C29" s="75">
        <v>40.0</v>
      </c>
      <c r="D29" s="75">
        <v>20.0</v>
      </c>
      <c r="E29" s="75">
        <v>5.0</v>
      </c>
      <c r="F29" s="75">
        <v>95.0</v>
      </c>
      <c r="G29" s="75">
        <v>75.0</v>
      </c>
      <c r="H29" s="75">
        <v>40.0</v>
      </c>
      <c r="I29" s="75">
        <v>40.0</v>
      </c>
      <c r="J29" s="75">
        <v>7.0</v>
      </c>
      <c r="K29" s="77">
        <v>1.0</v>
      </c>
      <c r="L29" s="77">
        <v>60.0</v>
      </c>
      <c r="M29" s="77">
        <f t="shared" ref="M29:M38" si="19">SUM(F29:I29)</f>
        <v>250</v>
      </c>
      <c r="N29" s="29"/>
      <c r="O29" s="79">
        <f t="shared" ref="O29:O31" si="20">(M29/C29)</f>
        <v>6.25</v>
      </c>
      <c r="P29" s="78">
        <f t="shared" ref="P29:P38" si="21">(M29/D29)</f>
        <v>12.5</v>
      </c>
      <c r="Q29" s="78">
        <f t="shared" ref="Q29:Q38" si="22">(M29/E29)</f>
        <v>50</v>
      </c>
      <c r="S29" s="80">
        <f t="shared" ref="S29:S31" si="23">(K29/C29)</f>
        <v>0.025</v>
      </c>
      <c r="T29" s="80">
        <f t="shared" ref="T29:T38" si="24">(K29/D29)</f>
        <v>0.05</v>
      </c>
      <c r="U29" s="80">
        <f t="shared" ref="U29:U38" si="25">(K29/E29)</f>
        <v>0.2</v>
      </c>
    </row>
    <row r="30" ht="12.75" customHeight="1">
      <c r="A30" s="73"/>
      <c r="B30" s="74" t="s">
        <v>17</v>
      </c>
      <c r="C30" s="75">
        <v>10.0</v>
      </c>
      <c r="D30" s="75">
        <v>35.0</v>
      </c>
      <c r="E30" s="75">
        <v>60.0</v>
      </c>
      <c r="F30" s="75">
        <v>145.0</v>
      </c>
      <c r="G30" s="75">
        <v>70.0</v>
      </c>
      <c r="H30" s="75">
        <v>85.0</v>
      </c>
      <c r="I30" s="75">
        <v>40.0</v>
      </c>
      <c r="J30" s="75">
        <v>7.0</v>
      </c>
      <c r="K30" s="77">
        <v>1.0</v>
      </c>
      <c r="L30" s="77">
        <v>40.0</v>
      </c>
      <c r="M30" s="77">
        <f t="shared" si="19"/>
        <v>340</v>
      </c>
      <c r="N30" s="29"/>
      <c r="O30" s="78">
        <f t="shared" si="20"/>
        <v>34</v>
      </c>
      <c r="P30" s="79">
        <f t="shared" si="21"/>
        <v>9.714285714</v>
      </c>
      <c r="Q30" s="79">
        <f t="shared" si="22"/>
        <v>5.666666667</v>
      </c>
      <c r="S30" s="80">
        <f t="shared" si="23"/>
        <v>0.1</v>
      </c>
      <c r="T30" s="81">
        <f t="shared" si="24"/>
        <v>0.02857142857</v>
      </c>
      <c r="U30" s="81">
        <f t="shared" si="25"/>
        <v>0.01666666667</v>
      </c>
    </row>
    <row r="31" ht="12.75" customHeight="1">
      <c r="A31" s="73"/>
      <c r="B31" s="74" t="s">
        <v>19</v>
      </c>
      <c r="C31" s="75">
        <v>60.0</v>
      </c>
      <c r="D31" s="75">
        <v>30.0</v>
      </c>
      <c r="E31" s="75">
        <v>30.0</v>
      </c>
      <c r="F31" s="75">
        <v>130.0</v>
      </c>
      <c r="G31" s="75">
        <v>120.0</v>
      </c>
      <c r="H31" s="75">
        <v>170.0</v>
      </c>
      <c r="I31" s="75">
        <v>70.0</v>
      </c>
      <c r="J31" s="75">
        <v>6.0</v>
      </c>
      <c r="K31" s="77">
        <v>1.0</v>
      </c>
      <c r="L31" s="77">
        <v>50.0</v>
      </c>
      <c r="M31" s="77">
        <f t="shared" si="19"/>
        <v>490</v>
      </c>
      <c r="N31" s="29"/>
      <c r="O31" s="78">
        <f t="shared" si="20"/>
        <v>8.166666667</v>
      </c>
      <c r="P31" s="78">
        <f t="shared" si="21"/>
        <v>16.33333333</v>
      </c>
      <c r="Q31" s="78">
        <f t="shared" si="22"/>
        <v>16.33333333</v>
      </c>
      <c r="S31" s="81">
        <f t="shared" si="23"/>
        <v>0.01666666667</v>
      </c>
      <c r="T31" s="80">
        <f t="shared" si="24"/>
        <v>0.03333333333</v>
      </c>
      <c r="U31" s="80">
        <f t="shared" si="25"/>
        <v>0.03333333333</v>
      </c>
    </row>
    <row r="32" ht="12.75" customHeight="1">
      <c r="A32" s="95"/>
      <c r="B32" s="96" t="s">
        <v>21</v>
      </c>
      <c r="C32" s="97">
        <v>0.0</v>
      </c>
      <c r="D32" s="97">
        <v>10.0</v>
      </c>
      <c r="E32" s="97">
        <v>5.0</v>
      </c>
      <c r="F32" s="97">
        <v>160.0</v>
      </c>
      <c r="G32" s="97">
        <v>100.0</v>
      </c>
      <c r="H32" s="97">
        <v>50.0</v>
      </c>
      <c r="I32" s="97">
        <v>50.0</v>
      </c>
      <c r="J32" s="97">
        <v>9.0</v>
      </c>
      <c r="K32" s="9">
        <v>1.0</v>
      </c>
      <c r="L32" s="9">
        <v>0.0</v>
      </c>
      <c r="M32" s="9">
        <f t="shared" si="19"/>
        <v>360</v>
      </c>
      <c r="N32" s="29"/>
      <c r="O32" s="78"/>
      <c r="P32" s="78">
        <f t="shared" si="21"/>
        <v>36</v>
      </c>
      <c r="Q32" s="78">
        <f t="shared" si="22"/>
        <v>72</v>
      </c>
      <c r="S32" s="80"/>
      <c r="T32" s="80">
        <f t="shared" si="24"/>
        <v>0.1</v>
      </c>
      <c r="U32" s="80">
        <f t="shared" si="25"/>
        <v>0.2</v>
      </c>
    </row>
    <row r="33" ht="12.75" customHeight="1">
      <c r="A33" s="85"/>
      <c r="B33" s="86" t="s">
        <v>22</v>
      </c>
      <c r="C33" s="87">
        <v>55.0</v>
      </c>
      <c r="D33" s="87">
        <v>100.0</v>
      </c>
      <c r="E33" s="87">
        <v>40.0</v>
      </c>
      <c r="F33" s="87">
        <v>370.0</v>
      </c>
      <c r="G33" s="87">
        <v>270.0</v>
      </c>
      <c r="H33" s="87">
        <v>290.0</v>
      </c>
      <c r="I33" s="87">
        <v>75.0</v>
      </c>
      <c r="J33" s="87">
        <v>10.0</v>
      </c>
      <c r="K33" s="89">
        <v>2.0</v>
      </c>
      <c r="L33" s="89">
        <v>110.0</v>
      </c>
      <c r="M33" s="89">
        <f t="shared" si="19"/>
        <v>1005</v>
      </c>
      <c r="N33" s="29"/>
      <c r="O33" s="78">
        <f t="shared" ref="O33:O38" si="26">(M33/C33)</f>
        <v>18.27272727</v>
      </c>
      <c r="P33" s="90">
        <f t="shared" si="21"/>
        <v>10.05</v>
      </c>
      <c r="Q33" s="78">
        <f t="shared" si="22"/>
        <v>25.125</v>
      </c>
      <c r="S33" s="80">
        <f t="shared" ref="S33:S38" si="27">(K33/C33)</f>
        <v>0.03636363636</v>
      </c>
      <c r="T33" s="91">
        <f t="shared" si="24"/>
        <v>0.02</v>
      </c>
      <c r="U33" s="80">
        <f t="shared" si="25"/>
        <v>0.05</v>
      </c>
    </row>
    <row r="34" ht="12.75" customHeight="1">
      <c r="A34" s="85"/>
      <c r="B34" s="86" t="s">
        <v>23</v>
      </c>
      <c r="C34" s="87">
        <v>150.0</v>
      </c>
      <c r="D34" s="87">
        <v>50.0</v>
      </c>
      <c r="E34" s="87">
        <v>75.0</v>
      </c>
      <c r="F34" s="87">
        <v>450.0</v>
      </c>
      <c r="G34" s="87">
        <v>515.0</v>
      </c>
      <c r="H34" s="87">
        <v>480.0</v>
      </c>
      <c r="I34" s="87">
        <v>80.0</v>
      </c>
      <c r="J34" s="87">
        <v>9.0</v>
      </c>
      <c r="K34" s="89">
        <v>3.0</v>
      </c>
      <c r="L34" s="89">
        <v>80.0</v>
      </c>
      <c r="M34" s="89">
        <f t="shared" si="19"/>
        <v>1525</v>
      </c>
      <c r="N34" s="29"/>
      <c r="O34" s="90">
        <f t="shared" si="26"/>
        <v>10.16666667</v>
      </c>
      <c r="P34" s="78">
        <f t="shared" si="21"/>
        <v>30.5</v>
      </c>
      <c r="Q34" s="90">
        <f t="shared" si="22"/>
        <v>20.33333333</v>
      </c>
      <c r="S34" s="91">
        <f t="shared" si="27"/>
        <v>0.02</v>
      </c>
      <c r="T34" s="80">
        <f t="shared" si="24"/>
        <v>0.06</v>
      </c>
      <c r="U34" s="91">
        <f t="shared" si="25"/>
        <v>0.04</v>
      </c>
    </row>
    <row r="35" ht="12.75" customHeight="1">
      <c r="A35" s="95"/>
      <c r="B35" s="96" t="s">
        <v>157</v>
      </c>
      <c r="C35" s="97">
        <v>65.0</v>
      </c>
      <c r="D35" s="97">
        <v>30.0</v>
      </c>
      <c r="E35" s="97">
        <v>80.0</v>
      </c>
      <c r="F35" s="97">
        <v>1000.0</v>
      </c>
      <c r="G35" s="97">
        <v>300.0</v>
      </c>
      <c r="H35" s="97">
        <v>350.0</v>
      </c>
      <c r="I35" s="97">
        <v>70.0</v>
      </c>
      <c r="J35" s="97">
        <v>4.0</v>
      </c>
      <c r="K35" s="9">
        <v>3.0</v>
      </c>
      <c r="L35" s="9">
        <v>0.0</v>
      </c>
      <c r="M35" s="9">
        <f t="shared" si="19"/>
        <v>1720</v>
      </c>
      <c r="N35" s="29"/>
      <c r="O35" s="78">
        <f t="shared" si="26"/>
        <v>26.46153846</v>
      </c>
      <c r="P35" s="78">
        <f t="shared" si="21"/>
        <v>57.33333333</v>
      </c>
      <c r="Q35" s="78">
        <f t="shared" si="22"/>
        <v>21.5</v>
      </c>
      <c r="S35" s="80">
        <f t="shared" si="27"/>
        <v>0.04615384615</v>
      </c>
      <c r="T35" s="80">
        <f t="shared" si="24"/>
        <v>0.1</v>
      </c>
      <c r="U35" s="80">
        <f t="shared" si="25"/>
        <v>0.0375</v>
      </c>
    </row>
    <row r="36" ht="12.75" customHeight="1">
      <c r="A36" s="95"/>
      <c r="B36" s="96" t="s">
        <v>25</v>
      </c>
      <c r="C36" s="97">
        <v>50.0</v>
      </c>
      <c r="D36" s="97">
        <v>60.0</v>
      </c>
      <c r="E36" s="97">
        <v>10.0</v>
      </c>
      <c r="F36" s="97">
        <v>900.0</v>
      </c>
      <c r="G36" s="97">
        <v>1200.0</v>
      </c>
      <c r="H36" s="97">
        <v>600.0</v>
      </c>
      <c r="I36" s="97">
        <v>60.0</v>
      </c>
      <c r="J36" s="97">
        <v>3.0</v>
      </c>
      <c r="K36" s="9">
        <v>6.0</v>
      </c>
      <c r="L36" s="9">
        <v>0.0</v>
      </c>
      <c r="M36" s="9">
        <f t="shared" si="19"/>
        <v>2760</v>
      </c>
      <c r="N36" s="29"/>
      <c r="O36" s="78">
        <f t="shared" si="26"/>
        <v>55.2</v>
      </c>
      <c r="P36" s="78">
        <f t="shared" si="21"/>
        <v>46</v>
      </c>
      <c r="Q36" s="78">
        <f t="shared" si="22"/>
        <v>276</v>
      </c>
      <c r="S36" s="80">
        <f t="shared" si="27"/>
        <v>0.12</v>
      </c>
      <c r="T36" s="80">
        <f t="shared" si="24"/>
        <v>0.1</v>
      </c>
      <c r="U36" s="80">
        <f t="shared" si="25"/>
        <v>0.6</v>
      </c>
    </row>
    <row r="37" ht="12.75" customHeight="1">
      <c r="A37" s="95"/>
      <c r="B37" s="96" t="s">
        <v>161</v>
      </c>
      <c r="C37" s="97">
        <v>40.0</v>
      </c>
      <c r="D37" s="97">
        <v>60.0</v>
      </c>
      <c r="E37" s="97">
        <v>40.0</v>
      </c>
      <c r="F37" s="97">
        <v>35500.0</v>
      </c>
      <c r="G37" s="97">
        <v>26600.0</v>
      </c>
      <c r="H37" s="97">
        <v>25000.0</v>
      </c>
      <c r="I37" s="97">
        <v>27200.0</v>
      </c>
      <c r="J37" s="97">
        <v>4.0</v>
      </c>
      <c r="K37" s="9">
        <v>4.0</v>
      </c>
      <c r="L37" s="9">
        <v>0.0</v>
      </c>
      <c r="M37" s="9">
        <f t="shared" si="19"/>
        <v>114300</v>
      </c>
      <c r="N37" s="29"/>
      <c r="O37" s="78">
        <f t="shared" si="26"/>
        <v>2857.5</v>
      </c>
      <c r="P37" s="78">
        <f t="shared" si="21"/>
        <v>1905</v>
      </c>
      <c r="Q37" s="78">
        <f t="shared" si="22"/>
        <v>2857.5</v>
      </c>
      <c r="S37" s="80">
        <f t="shared" si="27"/>
        <v>0.1</v>
      </c>
      <c r="T37" s="80">
        <f t="shared" si="24"/>
        <v>0.06666666667</v>
      </c>
      <c r="U37" s="80">
        <f t="shared" si="25"/>
        <v>0.1</v>
      </c>
    </row>
    <row r="38" ht="12.75" customHeight="1">
      <c r="A38" s="95"/>
      <c r="B38" s="96" t="s">
        <v>28</v>
      </c>
      <c r="C38" s="97">
        <v>10.0</v>
      </c>
      <c r="D38" s="97">
        <v>80.0</v>
      </c>
      <c r="E38" s="97">
        <v>80.0</v>
      </c>
      <c r="F38" s="97">
        <v>7200.0</v>
      </c>
      <c r="G38" s="97">
        <v>5500.0</v>
      </c>
      <c r="H38" s="97">
        <v>5800.0</v>
      </c>
      <c r="I38" s="97">
        <v>6500.0</v>
      </c>
      <c r="J38" s="97">
        <v>5.0</v>
      </c>
      <c r="K38" s="9">
        <v>1.0</v>
      </c>
      <c r="L38" s="9">
        <v>3000.0</v>
      </c>
      <c r="M38" s="9">
        <f t="shared" si="19"/>
        <v>25000</v>
      </c>
      <c r="N38" s="29"/>
      <c r="O38" s="78">
        <f t="shared" si="26"/>
        <v>2500</v>
      </c>
      <c r="P38" s="78">
        <f t="shared" si="21"/>
        <v>312.5</v>
      </c>
      <c r="Q38" s="78">
        <f t="shared" si="22"/>
        <v>312.5</v>
      </c>
      <c r="S38" s="80">
        <f t="shared" si="27"/>
        <v>0.1</v>
      </c>
      <c r="T38" s="80">
        <f t="shared" si="24"/>
        <v>0.0125</v>
      </c>
      <c r="U38" s="80">
        <f t="shared" si="25"/>
        <v>0.0125</v>
      </c>
    </row>
    <row r="39" ht="12.75" customHeight="1">
      <c r="L39" s="2"/>
    </row>
    <row r="40" ht="12.75" customHeight="1">
      <c r="B40" s="32" t="s">
        <v>242</v>
      </c>
    </row>
    <row r="41" ht="12.75" customHeight="1">
      <c r="B41" s="97"/>
      <c r="C41" s="94"/>
      <c r="D41" s="94"/>
      <c r="E41" s="94"/>
      <c r="F41" s="94"/>
      <c r="G41" s="94"/>
      <c r="H41" s="94"/>
      <c r="I41" s="94"/>
      <c r="J41" s="94" t="s">
        <v>230</v>
      </c>
      <c r="K41" s="9" t="s">
        <v>231</v>
      </c>
      <c r="L41" s="2"/>
    </row>
    <row r="42" ht="12.75" customHeight="1">
      <c r="B42" s="96" t="s">
        <v>243</v>
      </c>
      <c r="C42" s="97">
        <v>10.0</v>
      </c>
      <c r="D42" s="97">
        <v>25.0</v>
      </c>
      <c r="E42" s="97">
        <v>10.0</v>
      </c>
      <c r="F42" s="97" t="s">
        <v>244</v>
      </c>
      <c r="G42" s="97" t="s">
        <v>244</v>
      </c>
      <c r="H42" s="97" t="s">
        <v>244</v>
      </c>
      <c r="I42" s="97" t="s">
        <v>244</v>
      </c>
      <c r="J42" s="97">
        <v>20.0</v>
      </c>
      <c r="K42" s="97">
        <v>1.0</v>
      </c>
      <c r="L42" s="2"/>
    </row>
    <row r="43" ht="12.75" customHeight="1">
      <c r="B43" s="96" t="s">
        <v>245</v>
      </c>
      <c r="C43" s="97">
        <v>20.0</v>
      </c>
      <c r="D43" s="97">
        <v>35.0</v>
      </c>
      <c r="E43" s="97">
        <v>40.0</v>
      </c>
      <c r="F43" s="97" t="s">
        <v>244</v>
      </c>
      <c r="G43" s="97" t="s">
        <v>244</v>
      </c>
      <c r="H43" s="97" t="s">
        <v>244</v>
      </c>
      <c r="I43" s="97" t="s">
        <v>244</v>
      </c>
      <c r="J43" s="97">
        <v>20.0</v>
      </c>
      <c r="K43" s="97">
        <v>1.0</v>
      </c>
      <c r="L43" s="2"/>
    </row>
    <row r="44" ht="12.75" customHeight="1">
      <c r="B44" s="96" t="s">
        <v>246</v>
      </c>
      <c r="C44" s="97">
        <v>60.0</v>
      </c>
      <c r="D44" s="97">
        <v>40.0</v>
      </c>
      <c r="E44" s="97">
        <v>60.0</v>
      </c>
      <c r="F44" s="97" t="s">
        <v>244</v>
      </c>
      <c r="G44" s="97" t="s">
        <v>244</v>
      </c>
      <c r="H44" s="97" t="s">
        <v>244</v>
      </c>
      <c r="I44" s="97" t="s">
        <v>244</v>
      </c>
      <c r="J44" s="97">
        <v>20.0</v>
      </c>
      <c r="K44" s="97">
        <v>1.0</v>
      </c>
      <c r="L44" s="2"/>
    </row>
    <row r="45" ht="12.75" customHeight="1">
      <c r="B45" s="96" t="s">
        <v>247</v>
      </c>
      <c r="C45" s="97">
        <v>80.0</v>
      </c>
      <c r="D45" s="97">
        <v>66.0</v>
      </c>
      <c r="E45" s="97">
        <v>50.0</v>
      </c>
      <c r="F45" s="97" t="s">
        <v>244</v>
      </c>
      <c r="G45" s="97" t="s">
        <v>244</v>
      </c>
      <c r="H45" s="97" t="s">
        <v>244</v>
      </c>
      <c r="I45" s="97" t="s">
        <v>244</v>
      </c>
      <c r="J45" s="97">
        <v>20.0</v>
      </c>
      <c r="K45" s="97">
        <v>1.0</v>
      </c>
      <c r="L45" s="2"/>
    </row>
    <row r="46" ht="12.75" customHeight="1">
      <c r="B46" s="96" t="s">
        <v>248</v>
      </c>
      <c r="C46" s="97">
        <v>50.0</v>
      </c>
      <c r="D46" s="97">
        <v>70.0</v>
      </c>
      <c r="E46" s="97">
        <v>33.0</v>
      </c>
      <c r="F46" s="97" t="s">
        <v>244</v>
      </c>
      <c r="G46" s="97" t="s">
        <v>244</v>
      </c>
      <c r="H46" s="97" t="s">
        <v>244</v>
      </c>
      <c r="I46" s="97" t="s">
        <v>244</v>
      </c>
      <c r="J46" s="97">
        <v>20.0</v>
      </c>
      <c r="K46" s="97">
        <v>2.0</v>
      </c>
      <c r="L46" s="2"/>
    </row>
    <row r="47" ht="12.75" customHeight="1">
      <c r="B47" s="96" t="s">
        <v>249</v>
      </c>
      <c r="C47" s="97">
        <v>100.0</v>
      </c>
      <c r="D47" s="97">
        <v>80.0</v>
      </c>
      <c r="E47" s="97">
        <v>70.0</v>
      </c>
      <c r="F47" s="97" t="s">
        <v>244</v>
      </c>
      <c r="G47" s="97" t="s">
        <v>244</v>
      </c>
      <c r="H47" s="97" t="s">
        <v>244</v>
      </c>
      <c r="I47" s="97" t="s">
        <v>244</v>
      </c>
      <c r="J47" s="97">
        <v>20.0</v>
      </c>
      <c r="K47" s="97">
        <v>2.0</v>
      </c>
      <c r="L47" s="2"/>
    </row>
    <row r="48" ht="12.75" customHeight="1">
      <c r="B48" s="96" t="s">
        <v>250</v>
      </c>
      <c r="C48" s="97">
        <v>250.0</v>
      </c>
      <c r="D48" s="97">
        <v>140.0</v>
      </c>
      <c r="E48" s="97">
        <v>200.0</v>
      </c>
      <c r="F48" s="97" t="s">
        <v>244</v>
      </c>
      <c r="G48" s="97" t="s">
        <v>244</v>
      </c>
      <c r="H48" s="97" t="s">
        <v>244</v>
      </c>
      <c r="I48" s="97" t="s">
        <v>244</v>
      </c>
      <c r="J48" s="97">
        <v>20.0</v>
      </c>
      <c r="K48" s="97">
        <v>3.0</v>
      </c>
      <c r="L48" s="2"/>
    </row>
    <row r="49" ht="12.75" customHeight="1">
      <c r="B49" s="96" t="s">
        <v>251</v>
      </c>
      <c r="C49" s="97">
        <v>450.0</v>
      </c>
      <c r="D49" s="97">
        <v>380.0</v>
      </c>
      <c r="E49" s="97">
        <v>240.0</v>
      </c>
      <c r="F49" s="97" t="s">
        <v>244</v>
      </c>
      <c r="G49" s="97" t="s">
        <v>244</v>
      </c>
      <c r="H49" s="97" t="s">
        <v>244</v>
      </c>
      <c r="I49" s="97" t="s">
        <v>244</v>
      </c>
      <c r="J49" s="97">
        <v>20.0</v>
      </c>
      <c r="K49" s="97">
        <v>3.0</v>
      </c>
      <c r="L49" s="2"/>
    </row>
    <row r="50" ht="12.75" customHeight="1">
      <c r="B50" s="96" t="s">
        <v>252</v>
      </c>
      <c r="C50" s="97">
        <v>200.0</v>
      </c>
      <c r="D50" s="97">
        <v>170.0</v>
      </c>
      <c r="E50" s="97">
        <v>250.0</v>
      </c>
      <c r="F50" s="97" t="s">
        <v>244</v>
      </c>
      <c r="G50" s="97" t="s">
        <v>244</v>
      </c>
      <c r="H50" s="97" t="s">
        <v>244</v>
      </c>
      <c r="I50" s="97" t="s">
        <v>244</v>
      </c>
      <c r="J50" s="97">
        <v>20.0</v>
      </c>
      <c r="K50" s="97">
        <v>3.0</v>
      </c>
      <c r="L50" s="2"/>
    </row>
    <row r="51" ht="12.75" customHeight="1">
      <c r="B51" s="96" t="s">
        <v>253</v>
      </c>
      <c r="C51" s="97">
        <v>600.0</v>
      </c>
      <c r="D51" s="97">
        <v>440.0</v>
      </c>
      <c r="E51" s="97">
        <v>520.0</v>
      </c>
      <c r="F51" s="97" t="s">
        <v>244</v>
      </c>
      <c r="G51" s="97" t="s">
        <v>244</v>
      </c>
      <c r="H51" s="97" t="s">
        <v>244</v>
      </c>
      <c r="I51" s="97" t="s">
        <v>244</v>
      </c>
      <c r="J51" s="97">
        <v>20.0</v>
      </c>
      <c r="K51" s="97">
        <v>5.0</v>
      </c>
      <c r="L51" s="2"/>
    </row>
    <row r="52" ht="12.75" customHeight="1">
      <c r="L52" s="2"/>
    </row>
    <row r="53" ht="12.75" customHeight="1">
      <c r="L53" s="2"/>
    </row>
    <row r="54" ht="12.75" customHeight="1">
      <c r="L54" s="2"/>
    </row>
    <row r="55" ht="12.75" customHeight="1">
      <c r="L55" s="2"/>
    </row>
    <row r="56" ht="12.75" customHeight="1">
      <c r="L56" s="2"/>
    </row>
    <row r="57" ht="12.75" customHeight="1">
      <c r="L57" s="2"/>
    </row>
    <row r="58" ht="12.75" customHeight="1">
      <c r="L58" s="2"/>
    </row>
    <row r="59" ht="12.75" customHeight="1">
      <c r="L59" s="2"/>
    </row>
    <row r="60" ht="12.75" customHeight="1">
      <c r="L60" s="2"/>
    </row>
    <row r="61" ht="12.75" customHeight="1">
      <c r="L61" s="2"/>
    </row>
    <row r="62" ht="12.75" customHeight="1">
      <c r="L62" s="2"/>
    </row>
    <row r="63" ht="12.75" customHeight="1">
      <c r="L63" s="2"/>
    </row>
    <row r="64" ht="12.75" customHeight="1">
      <c r="L64" s="2"/>
    </row>
    <row r="65" ht="12.75" customHeight="1">
      <c r="L65" s="2"/>
    </row>
    <row r="66" ht="12.75" customHeight="1">
      <c r="L66" s="2"/>
    </row>
    <row r="67" ht="12.75" customHeight="1">
      <c r="L67" s="2"/>
    </row>
    <row r="68" ht="12.75" customHeight="1">
      <c r="L68" s="2"/>
    </row>
    <row r="69" ht="12.75" customHeight="1">
      <c r="L69" s="2"/>
    </row>
    <row r="70" ht="12.75" customHeight="1">
      <c r="L70" s="2"/>
    </row>
    <row r="71" ht="12.75" customHeight="1">
      <c r="L71" s="2"/>
    </row>
    <row r="72" ht="12.75" customHeight="1">
      <c r="L72" s="2"/>
    </row>
    <row r="73" ht="12.75" customHeight="1">
      <c r="L73" s="2"/>
    </row>
    <row r="74" ht="12.75" customHeight="1">
      <c r="L74" s="2"/>
    </row>
    <row r="75" ht="12.75" customHeight="1">
      <c r="L75" s="2"/>
    </row>
    <row r="76" ht="12.75" customHeight="1">
      <c r="L76" s="2"/>
    </row>
    <row r="77" ht="12.75" customHeight="1">
      <c r="L77" s="2"/>
    </row>
    <row r="78" ht="12.75" customHeight="1">
      <c r="L78" s="2"/>
    </row>
    <row r="79" ht="12.75" customHeight="1">
      <c r="L79" s="2"/>
    </row>
    <row r="80" ht="12.75" customHeight="1">
      <c r="L80" s="2"/>
    </row>
    <row r="81" ht="12.75" customHeight="1">
      <c r="L81" s="2"/>
    </row>
    <row r="82" ht="12.75" customHeight="1">
      <c r="L82" s="2"/>
    </row>
    <row r="83" ht="12.75" customHeight="1">
      <c r="L83" s="2"/>
    </row>
    <row r="84" ht="12.75" customHeight="1">
      <c r="L84" s="2"/>
    </row>
    <row r="85" ht="12.75" customHeight="1">
      <c r="L85" s="2"/>
    </row>
    <row r="86" ht="12.75" customHeight="1">
      <c r="L86" s="2"/>
    </row>
    <row r="87" ht="12.75" customHeight="1">
      <c r="L87" s="2"/>
    </row>
    <row r="88" ht="12.75" customHeight="1">
      <c r="L88" s="2"/>
    </row>
    <row r="89" ht="12.75" customHeight="1">
      <c r="L89" s="2"/>
    </row>
    <row r="90" ht="12.75" customHeight="1">
      <c r="L90" s="2"/>
    </row>
    <row r="91" ht="12.75" customHeight="1">
      <c r="L91" s="2"/>
    </row>
    <row r="92" ht="12.75" customHeight="1">
      <c r="L92" s="2"/>
    </row>
    <row r="93" ht="12.75" customHeight="1">
      <c r="L93" s="2"/>
    </row>
    <row r="94" ht="12.75" customHeight="1">
      <c r="L94" s="2"/>
    </row>
    <row r="95" ht="12.75" customHeight="1">
      <c r="L95" s="2"/>
    </row>
    <row r="96" ht="12.75" customHeight="1">
      <c r="L96" s="2"/>
    </row>
    <row r="97" ht="12.75" customHeight="1">
      <c r="L97" s="2"/>
    </row>
    <row r="98" ht="12.75" customHeight="1">
      <c r="L98" s="2"/>
    </row>
    <row r="99" ht="12.75" customHeight="1">
      <c r="L99" s="2"/>
    </row>
    <row r="100" ht="12.75" customHeight="1">
      <c r="L100" s="2"/>
    </row>
    <row r="101" ht="12.75" customHeight="1">
      <c r="L101" s="2"/>
    </row>
    <row r="102" ht="12.75" customHeight="1">
      <c r="L102" s="2"/>
    </row>
    <row r="103" ht="12.75" customHeight="1">
      <c r="L103" s="2"/>
    </row>
    <row r="104" ht="12.75" customHeight="1">
      <c r="L104" s="2"/>
    </row>
    <row r="105" ht="12.75" customHeight="1">
      <c r="L105" s="2"/>
    </row>
    <row r="106" ht="12.75" customHeight="1">
      <c r="L106" s="2"/>
    </row>
    <row r="107" ht="12.75" customHeight="1">
      <c r="L107" s="2"/>
    </row>
    <row r="108" ht="12.75" customHeight="1">
      <c r="L108" s="2"/>
    </row>
    <row r="109" ht="12.75" customHeight="1">
      <c r="L109" s="2"/>
    </row>
    <row r="110" ht="12.75" customHeight="1">
      <c r="L110" s="2"/>
    </row>
    <row r="111" ht="12.75" customHeight="1">
      <c r="L111" s="2"/>
    </row>
    <row r="112" ht="12.75" customHeight="1">
      <c r="L112" s="2"/>
    </row>
    <row r="113" ht="12.75" customHeight="1">
      <c r="L113" s="2"/>
    </row>
    <row r="114" ht="12.75" customHeight="1">
      <c r="L114" s="2"/>
    </row>
    <row r="115" ht="12.75" customHeight="1">
      <c r="L115" s="2"/>
    </row>
    <row r="116" ht="12.75" customHeight="1">
      <c r="L116" s="2"/>
    </row>
    <row r="117" ht="12.75" customHeight="1">
      <c r="L117" s="2"/>
    </row>
    <row r="118" ht="12.75" customHeight="1">
      <c r="L118" s="2"/>
    </row>
    <row r="119" ht="12.75" customHeight="1">
      <c r="L119" s="2"/>
    </row>
    <row r="120" ht="12.75" customHeight="1">
      <c r="L120" s="2"/>
    </row>
    <row r="121" ht="12.75" customHeight="1">
      <c r="L121" s="2"/>
    </row>
    <row r="122" ht="12.75" customHeight="1">
      <c r="L122" s="2"/>
    </row>
    <row r="123" ht="12.75" customHeight="1">
      <c r="L123" s="2"/>
    </row>
    <row r="124" ht="12.75" customHeight="1">
      <c r="L124" s="2"/>
    </row>
    <row r="125" ht="12.75" customHeight="1">
      <c r="L125" s="2"/>
    </row>
    <row r="126" ht="12.75" customHeight="1">
      <c r="L126" s="2"/>
    </row>
    <row r="127" ht="12.75" customHeight="1">
      <c r="L127" s="2"/>
    </row>
    <row r="128" ht="12.75" customHeight="1">
      <c r="L128" s="2"/>
    </row>
    <row r="129" ht="12.75" customHeight="1">
      <c r="L129" s="2"/>
    </row>
    <row r="130" ht="12.75" customHeight="1">
      <c r="L130" s="2"/>
    </row>
    <row r="131" ht="12.75" customHeight="1">
      <c r="L131" s="2"/>
    </row>
    <row r="132" ht="12.75" customHeight="1">
      <c r="L132" s="2"/>
    </row>
    <row r="133" ht="12.75" customHeight="1">
      <c r="L133" s="2"/>
    </row>
    <row r="134" ht="12.75" customHeight="1">
      <c r="L134" s="2"/>
    </row>
    <row r="135" ht="12.75" customHeight="1">
      <c r="L135" s="2"/>
    </row>
    <row r="136" ht="12.75" customHeight="1">
      <c r="L136" s="2"/>
    </row>
    <row r="137" ht="12.75" customHeight="1">
      <c r="L137" s="2"/>
    </row>
    <row r="138" ht="12.75" customHeight="1">
      <c r="L138" s="2"/>
    </row>
    <row r="139" ht="12.75" customHeight="1">
      <c r="L139" s="2"/>
    </row>
    <row r="140" ht="12.75" customHeight="1">
      <c r="L140" s="2"/>
    </row>
    <row r="141" ht="12.75" customHeight="1">
      <c r="L141" s="2"/>
    </row>
    <row r="142" ht="12.75" customHeight="1">
      <c r="L142" s="2"/>
    </row>
    <row r="143" ht="12.75" customHeight="1">
      <c r="L143" s="2"/>
    </row>
    <row r="144" ht="12.75" customHeight="1">
      <c r="L144" s="2"/>
    </row>
    <row r="145" ht="12.75" customHeight="1">
      <c r="L145" s="2"/>
    </row>
    <row r="146" ht="12.75" customHeight="1">
      <c r="L146" s="2"/>
    </row>
    <row r="147" ht="12.75" customHeight="1">
      <c r="L147" s="2"/>
    </row>
    <row r="148" ht="12.75" customHeight="1">
      <c r="L148" s="2"/>
    </row>
    <row r="149" ht="12.75" customHeight="1">
      <c r="L149" s="2"/>
    </row>
    <row r="150" ht="12.75" customHeight="1">
      <c r="L150" s="2"/>
    </row>
    <row r="151" ht="12.75" customHeight="1">
      <c r="L151" s="2"/>
    </row>
    <row r="152" ht="12.75" customHeight="1">
      <c r="L152" s="2"/>
    </row>
    <row r="153" ht="12.75" customHeight="1">
      <c r="L153" s="2"/>
    </row>
    <row r="154" ht="12.75" customHeight="1">
      <c r="L154" s="2"/>
    </row>
    <row r="155" ht="12.75" customHeight="1">
      <c r="L155" s="2"/>
    </row>
    <row r="156" ht="12.75" customHeight="1">
      <c r="L156" s="2"/>
    </row>
    <row r="157" ht="12.75" customHeight="1">
      <c r="L157" s="2"/>
    </row>
    <row r="158" ht="12.75" customHeight="1">
      <c r="L158" s="2"/>
    </row>
    <row r="159" ht="12.75" customHeight="1">
      <c r="L159" s="2"/>
    </row>
    <row r="160" ht="12.75" customHeight="1">
      <c r="L160" s="2"/>
    </row>
    <row r="161" ht="12.75" customHeight="1">
      <c r="L161" s="2"/>
    </row>
    <row r="162" ht="12.75" customHeight="1">
      <c r="L162" s="2"/>
    </row>
    <row r="163" ht="12.75" customHeight="1">
      <c r="L163" s="2"/>
    </row>
    <row r="164" ht="12.75" customHeight="1">
      <c r="L164" s="2"/>
    </row>
    <row r="165" ht="12.75" customHeight="1">
      <c r="L165" s="2"/>
    </row>
    <row r="166" ht="12.75" customHeight="1">
      <c r="L166" s="2"/>
    </row>
    <row r="167" ht="12.75" customHeight="1">
      <c r="L167" s="2"/>
    </row>
    <row r="168" ht="12.75" customHeight="1">
      <c r="L168" s="2"/>
    </row>
    <row r="169" ht="12.75" customHeight="1">
      <c r="L169" s="2"/>
    </row>
    <row r="170" ht="12.75" customHeight="1">
      <c r="L170" s="2"/>
    </row>
    <row r="171" ht="12.75" customHeight="1">
      <c r="L171" s="2"/>
    </row>
    <row r="172" ht="12.75" customHeight="1">
      <c r="L172" s="2"/>
    </row>
    <row r="173" ht="12.75" customHeight="1">
      <c r="L173" s="2"/>
    </row>
    <row r="174" ht="12.75" customHeight="1">
      <c r="L174" s="2"/>
    </row>
    <row r="175" ht="12.75" customHeight="1">
      <c r="L175" s="2"/>
    </row>
    <row r="176" ht="12.75" customHeight="1">
      <c r="L176" s="2"/>
    </row>
    <row r="177" ht="12.75" customHeight="1">
      <c r="L177" s="2"/>
    </row>
    <row r="178" ht="12.75" customHeight="1">
      <c r="L178" s="2"/>
    </row>
    <row r="179" ht="12.75" customHeight="1">
      <c r="L179" s="2"/>
    </row>
    <row r="180" ht="12.75" customHeight="1">
      <c r="L180" s="2"/>
    </row>
    <row r="181" ht="12.75" customHeight="1">
      <c r="L181" s="2"/>
    </row>
    <row r="182" ht="12.75" customHeight="1">
      <c r="L182" s="2"/>
    </row>
    <row r="183" ht="12.75" customHeight="1">
      <c r="L183" s="2"/>
    </row>
    <row r="184" ht="12.75" customHeight="1">
      <c r="L184" s="2"/>
    </row>
    <row r="185" ht="12.75" customHeight="1">
      <c r="L185" s="2"/>
    </row>
    <row r="186" ht="12.75" customHeight="1">
      <c r="L186" s="2"/>
    </row>
    <row r="187" ht="12.75" customHeight="1">
      <c r="L187" s="2"/>
    </row>
    <row r="188" ht="12.75" customHeight="1">
      <c r="L188" s="2"/>
    </row>
    <row r="189" ht="12.75" customHeight="1">
      <c r="L189" s="2"/>
    </row>
    <row r="190" ht="12.75" customHeight="1">
      <c r="L190" s="2"/>
    </row>
    <row r="191" ht="12.75" customHeight="1">
      <c r="L191" s="2"/>
    </row>
    <row r="192" ht="12.75" customHeight="1">
      <c r="L192" s="2"/>
    </row>
    <row r="193" ht="12.75" customHeight="1">
      <c r="L193" s="2"/>
    </row>
    <row r="194" ht="12.75" customHeight="1">
      <c r="L194" s="2"/>
    </row>
    <row r="195" ht="12.75" customHeight="1">
      <c r="L195" s="2"/>
    </row>
    <row r="196" ht="12.75" customHeight="1">
      <c r="L196" s="2"/>
    </row>
    <row r="197" ht="12.75" customHeight="1">
      <c r="L197" s="2"/>
    </row>
    <row r="198" ht="12.75" customHeight="1">
      <c r="L198" s="2"/>
    </row>
    <row r="199" ht="12.75" customHeight="1">
      <c r="L199" s="2"/>
    </row>
    <row r="200" ht="12.75" customHeight="1">
      <c r="L200" s="2"/>
    </row>
    <row r="201" ht="12.75" customHeight="1">
      <c r="L201" s="2"/>
    </row>
    <row r="202" ht="12.75" customHeight="1">
      <c r="L202" s="2"/>
    </row>
    <row r="203" ht="12.75" customHeight="1">
      <c r="L203" s="2"/>
    </row>
    <row r="204" ht="12.75" customHeight="1">
      <c r="L204" s="2"/>
    </row>
    <row r="205" ht="12.75" customHeight="1">
      <c r="L205" s="2"/>
    </row>
    <row r="206" ht="12.75" customHeight="1">
      <c r="L206" s="2"/>
    </row>
    <row r="207" ht="12.75" customHeight="1">
      <c r="L207" s="2"/>
    </row>
    <row r="208" ht="12.75" customHeight="1">
      <c r="L208" s="2"/>
    </row>
    <row r="209" ht="12.75" customHeight="1">
      <c r="L209" s="2"/>
    </row>
    <row r="210" ht="12.75" customHeight="1">
      <c r="L210" s="2"/>
    </row>
    <row r="211" ht="12.75" customHeight="1">
      <c r="L211" s="2"/>
    </row>
    <row r="212" ht="12.75" customHeight="1">
      <c r="L212" s="2"/>
    </row>
    <row r="213" ht="12.75" customHeight="1">
      <c r="L213" s="2"/>
    </row>
    <row r="214" ht="12.75" customHeight="1">
      <c r="L214" s="2"/>
    </row>
    <row r="215" ht="12.75" customHeight="1">
      <c r="L215" s="2"/>
    </row>
    <row r="216" ht="12.75" customHeight="1">
      <c r="L216" s="2"/>
    </row>
    <row r="217" ht="12.75" customHeight="1">
      <c r="L217" s="2"/>
    </row>
    <row r="218" ht="12.75" customHeight="1">
      <c r="L218" s="2"/>
    </row>
    <row r="219" ht="12.75" customHeight="1">
      <c r="L219" s="2"/>
    </row>
    <row r="220" ht="12.75" customHeight="1">
      <c r="L220" s="2"/>
    </row>
    <row r="221" ht="12.75" customHeight="1">
      <c r="L221" s="2"/>
    </row>
    <row r="222" ht="12.75" customHeight="1">
      <c r="L222" s="2"/>
    </row>
    <row r="223" ht="12.75" customHeight="1">
      <c r="L223" s="2"/>
    </row>
    <row r="224" ht="12.75" customHeight="1">
      <c r="L224" s="2"/>
    </row>
    <row r="225" ht="12.75" customHeight="1">
      <c r="L225" s="2"/>
    </row>
    <row r="226" ht="12.75" customHeight="1">
      <c r="L226" s="2"/>
    </row>
    <row r="227" ht="12.75" customHeight="1">
      <c r="L227" s="2"/>
    </row>
    <row r="228" ht="12.75" customHeight="1">
      <c r="L228" s="2"/>
    </row>
    <row r="229" ht="12.75" customHeight="1">
      <c r="L229" s="2"/>
    </row>
    <row r="230" ht="12.75" customHeight="1">
      <c r="L230" s="2"/>
    </row>
    <row r="231" ht="12.75" customHeight="1">
      <c r="L231" s="2"/>
    </row>
    <row r="232" ht="12.75" customHeight="1">
      <c r="L232" s="2"/>
    </row>
    <row r="233" ht="12.75" customHeight="1">
      <c r="L233" s="2"/>
    </row>
    <row r="234" ht="12.75" customHeight="1">
      <c r="L234" s="2"/>
    </row>
    <row r="235" ht="12.75" customHeight="1">
      <c r="L235" s="2"/>
    </row>
    <row r="236" ht="12.75" customHeight="1">
      <c r="L236" s="2"/>
    </row>
    <row r="237" ht="12.75" customHeight="1">
      <c r="L237" s="2"/>
    </row>
    <row r="238" ht="12.75" customHeight="1">
      <c r="L238" s="2"/>
    </row>
    <row r="239" ht="12.75" customHeight="1">
      <c r="L239" s="2"/>
    </row>
    <row r="240" ht="12.75" customHeight="1">
      <c r="L240" s="2"/>
    </row>
    <row r="241" ht="12.75" customHeight="1">
      <c r="L241" s="2"/>
    </row>
    <row r="242" ht="12.75" customHeight="1">
      <c r="L242" s="2"/>
    </row>
    <row r="243" ht="12.75" customHeight="1">
      <c r="L243" s="2"/>
    </row>
    <row r="244" ht="12.75" customHeight="1">
      <c r="L244" s="2"/>
    </row>
    <row r="245" ht="12.75" customHeight="1">
      <c r="L245" s="2"/>
    </row>
    <row r="246" ht="12.75" customHeight="1">
      <c r="L246" s="2"/>
    </row>
    <row r="247" ht="12.75" customHeight="1">
      <c r="L247" s="2"/>
    </row>
    <row r="248" ht="12.75" customHeight="1">
      <c r="L248" s="2"/>
    </row>
    <row r="249" ht="12.75" customHeight="1">
      <c r="L249" s="2"/>
    </row>
    <row r="250" ht="12.75" customHeight="1">
      <c r="L250" s="2"/>
    </row>
    <row r="251" ht="12.75" customHeight="1">
      <c r="L251" s="2"/>
    </row>
    <row r="252" ht="12.75" customHeight="1">
      <c r="L252" s="2"/>
    </row>
    <row r="253" ht="12.75" customHeight="1">
      <c r="L253" s="2"/>
    </row>
    <row r="254" ht="12.75" customHeight="1">
      <c r="L254" s="2"/>
    </row>
    <row r="255" ht="12.75" customHeight="1">
      <c r="L255" s="2"/>
    </row>
    <row r="256" ht="12.75" customHeight="1">
      <c r="L256" s="2"/>
    </row>
    <row r="257" ht="12.75" customHeight="1">
      <c r="L257" s="2"/>
    </row>
    <row r="258" ht="12.75" customHeight="1">
      <c r="L258" s="2"/>
    </row>
    <row r="259" ht="12.75" customHeight="1">
      <c r="L259" s="2"/>
    </row>
    <row r="260" ht="12.75" customHeight="1">
      <c r="L260" s="2"/>
    </row>
    <row r="261" ht="12.75" customHeight="1">
      <c r="L261" s="2"/>
    </row>
    <row r="262" ht="12.75" customHeight="1">
      <c r="L262" s="2"/>
    </row>
    <row r="263" ht="12.75" customHeight="1">
      <c r="L263" s="2"/>
    </row>
    <row r="264" ht="12.75" customHeight="1">
      <c r="L264" s="2"/>
    </row>
    <row r="265" ht="12.75" customHeight="1">
      <c r="L265" s="2"/>
    </row>
    <row r="266" ht="12.75" customHeight="1">
      <c r="L266" s="2"/>
    </row>
    <row r="267" ht="12.75" customHeight="1">
      <c r="L267" s="2"/>
    </row>
    <row r="268" ht="12.75" customHeight="1">
      <c r="L268" s="2"/>
    </row>
    <row r="269" ht="12.75" customHeight="1">
      <c r="L269" s="2"/>
    </row>
    <row r="270" ht="12.75" customHeight="1">
      <c r="L270" s="2"/>
    </row>
    <row r="271" ht="12.75" customHeight="1">
      <c r="L271" s="2"/>
    </row>
    <row r="272" ht="12.75" customHeight="1">
      <c r="L272" s="2"/>
    </row>
    <row r="273" ht="12.75" customHeight="1">
      <c r="L273" s="2"/>
    </row>
    <row r="274" ht="12.75" customHeight="1">
      <c r="L274" s="2"/>
    </row>
    <row r="275" ht="12.75" customHeight="1">
      <c r="L275" s="2"/>
    </row>
    <row r="276" ht="12.75" customHeight="1">
      <c r="L276" s="2"/>
    </row>
    <row r="277" ht="12.75" customHeight="1">
      <c r="L277" s="2"/>
    </row>
    <row r="278" ht="12.75" customHeight="1">
      <c r="L278" s="2"/>
    </row>
    <row r="279" ht="12.75" customHeight="1">
      <c r="L279" s="2"/>
    </row>
    <row r="280" ht="12.75" customHeight="1">
      <c r="L280" s="2"/>
    </row>
    <row r="281" ht="12.75" customHeight="1">
      <c r="L281" s="2"/>
    </row>
    <row r="282" ht="12.75" customHeight="1">
      <c r="L282" s="2"/>
    </row>
    <row r="283" ht="12.75" customHeight="1">
      <c r="L283" s="2"/>
    </row>
    <row r="284" ht="12.75" customHeight="1">
      <c r="L284" s="2"/>
    </row>
    <row r="285" ht="12.75" customHeight="1">
      <c r="L285" s="2"/>
    </row>
    <row r="286" ht="12.75" customHeight="1">
      <c r="L286" s="2"/>
    </row>
    <row r="287" ht="12.75" customHeight="1">
      <c r="L287" s="2"/>
    </row>
    <row r="288" ht="12.75" customHeight="1">
      <c r="L288" s="2"/>
    </row>
    <row r="289" ht="12.75" customHeight="1">
      <c r="L289" s="2"/>
    </row>
    <row r="290" ht="12.75" customHeight="1">
      <c r="L290" s="2"/>
    </row>
    <row r="291" ht="12.75" customHeight="1">
      <c r="L291" s="2"/>
    </row>
    <row r="292" ht="12.75" customHeight="1">
      <c r="L292" s="2"/>
    </row>
    <row r="293" ht="12.75" customHeight="1">
      <c r="L293" s="2"/>
    </row>
    <row r="294" ht="12.75" customHeight="1">
      <c r="L294" s="2"/>
    </row>
    <row r="295" ht="12.75" customHeight="1">
      <c r="L295" s="2"/>
    </row>
    <row r="296" ht="12.75" customHeight="1">
      <c r="L296" s="2"/>
    </row>
    <row r="297" ht="12.75" customHeight="1">
      <c r="L297" s="2"/>
    </row>
    <row r="298" ht="12.75" customHeight="1">
      <c r="L298" s="2"/>
    </row>
    <row r="299" ht="12.75" customHeight="1">
      <c r="L299" s="2"/>
    </row>
    <row r="300" ht="12.75" customHeight="1">
      <c r="L300" s="2"/>
    </row>
    <row r="301" ht="12.75" customHeight="1">
      <c r="L301" s="2"/>
    </row>
    <row r="302" ht="12.75" customHeight="1">
      <c r="L302" s="2"/>
    </row>
    <row r="303" ht="12.75" customHeight="1">
      <c r="L303" s="2"/>
    </row>
    <row r="304" ht="12.75" customHeight="1">
      <c r="L304" s="2"/>
    </row>
    <row r="305" ht="12.75" customHeight="1">
      <c r="L305" s="2"/>
    </row>
    <row r="306" ht="12.75" customHeight="1">
      <c r="L306" s="2"/>
    </row>
    <row r="307" ht="12.75" customHeight="1">
      <c r="L307" s="2"/>
    </row>
    <row r="308" ht="12.75" customHeight="1">
      <c r="L308" s="2"/>
    </row>
    <row r="309" ht="12.75" customHeight="1">
      <c r="L309" s="2"/>
    </row>
    <row r="310" ht="12.75" customHeight="1">
      <c r="L310" s="2"/>
    </row>
    <row r="311" ht="12.75" customHeight="1">
      <c r="L311" s="2"/>
    </row>
    <row r="312" ht="12.75" customHeight="1">
      <c r="L312" s="2"/>
    </row>
    <row r="313" ht="12.75" customHeight="1">
      <c r="L313" s="2"/>
    </row>
    <row r="314" ht="12.75" customHeight="1">
      <c r="L314" s="2"/>
    </row>
    <row r="315" ht="12.75" customHeight="1">
      <c r="L315" s="2"/>
    </row>
    <row r="316" ht="12.75" customHeight="1">
      <c r="L316" s="2"/>
    </row>
    <row r="317" ht="12.75" customHeight="1">
      <c r="L317" s="2"/>
    </row>
    <row r="318" ht="12.75" customHeight="1">
      <c r="L318" s="2"/>
    </row>
    <row r="319" ht="12.75" customHeight="1">
      <c r="L319" s="2"/>
    </row>
    <row r="320" ht="12.75" customHeight="1">
      <c r="L320" s="2"/>
    </row>
    <row r="321" ht="12.75" customHeight="1">
      <c r="L321" s="2"/>
    </row>
    <row r="322" ht="12.75" customHeight="1">
      <c r="L322" s="2"/>
    </row>
    <row r="323" ht="12.75" customHeight="1">
      <c r="L323" s="2"/>
    </row>
    <row r="324" ht="12.75" customHeight="1">
      <c r="L324" s="2"/>
    </row>
    <row r="325" ht="12.75" customHeight="1">
      <c r="L325" s="2"/>
    </row>
    <row r="326" ht="12.75" customHeight="1">
      <c r="L326" s="2"/>
    </row>
    <row r="327" ht="12.75" customHeight="1">
      <c r="L327" s="2"/>
    </row>
    <row r="328" ht="12.75" customHeight="1">
      <c r="L328" s="2"/>
    </row>
    <row r="329" ht="12.75" customHeight="1">
      <c r="L329" s="2"/>
    </row>
    <row r="330" ht="12.75" customHeight="1">
      <c r="L330" s="2"/>
    </row>
    <row r="331" ht="12.75" customHeight="1">
      <c r="L331" s="2"/>
    </row>
    <row r="332" ht="12.75" customHeight="1">
      <c r="L332" s="2"/>
    </row>
    <row r="333" ht="12.75" customHeight="1">
      <c r="L333" s="2"/>
    </row>
    <row r="334" ht="12.75" customHeight="1">
      <c r="L334" s="2"/>
    </row>
    <row r="335" ht="12.75" customHeight="1">
      <c r="L335" s="2"/>
    </row>
    <row r="336" ht="12.75" customHeight="1">
      <c r="L336" s="2"/>
    </row>
    <row r="337" ht="12.75" customHeight="1">
      <c r="L337" s="2"/>
    </row>
    <row r="338" ht="12.75" customHeight="1">
      <c r="L338" s="2"/>
    </row>
    <row r="339" ht="12.75" customHeight="1">
      <c r="L339" s="2"/>
    </row>
    <row r="340" ht="12.75" customHeight="1">
      <c r="L340" s="2"/>
    </row>
    <row r="341" ht="12.75" customHeight="1">
      <c r="L341" s="2"/>
    </row>
    <row r="342" ht="12.75" customHeight="1">
      <c r="L342" s="2"/>
    </row>
    <row r="343" ht="12.75" customHeight="1">
      <c r="L343" s="2"/>
    </row>
    <row r="344" ht="12.75" customHeight="1">
      <c r="L344" s="2"/>
    </row>
    <row r="345" ht="12.75" customHeight="1">
      <c r="L345" s="2"/>
    </row>
    <row r="346" ht="12.75" customHeight="1">
      <c r="L346" s="2"/>
    </row>
    <row r="347" ht="12.75" customHeight="1">
      <c r="L347" s="2"/>
    </row>
    <row r="348" ht="12.75" customHeight="1">
      <c r="L348" s="2"/>
    </row>
    <row r="349" ht="12.75" customHeight="1">
      <c r="L349" s="2"/>
    </row>
    <row r="350" ht="12.75" customHeight="1">
      <c r="L350" s="2"/>
    </row>
    <row r="351" ht="12.75" customHeight="1">
      <c r="L351" s="2"/>
    </row>
    <row r="352" ht="12.75" customHeight="1">
      <c r="L352" s="2"/>
    </row>
    <row r="353" ht="12.75" customHeight="1">
      <c r="L353" s="2"/>
    </row>
    <row r="354" ht="12.75" customHeight="1">
      <c r="L354" s="2"/>
    </row>
    <row r="355" ht="12.75" customHeight="1">
      <c r="L355" s="2"/>
    </row>
    <row r="356" ht="12.75" customHeight="1">
      <c r="L356" s="2"/>
    </row>
    <row r="357" ht="12.75" customHeight="1">
      <c r="L357" s="2"/>
    </row>
    <row r="358" ht="12.75" customHeight="1">
      <c r="L358" s="2"/>
    </row>
    <row r="359" ht="12.75" customHeight="1">
      <c r="L359" s="2"/>
    </row>
    <row r="360" ht="12.75" customHeight="1">
      <c r="L360" s="2"/>
    </row>
    <row r="361" ht="12.75" customHeight="1">
      <c r="L361" s="2"/>
    </row>
    <row r="362" ht="12.75" customHeight="1">
      <c r="L362" s="2"/>
    </row>
    <row r="363" ht="12.75" customHeight="1">
      <c r="L363" s="2"/>
    </row>
    <row r="364" ht="12.75" customHeight="1">
      <c r="L364" s="2"/>
    </row>
    <row r="365" ht="12.75" customHeight="1">
      <c r="L365" s="2"/>
    </row>
    <row r="366" ht="12.75" customHeight="1">
      <c r="L366" s="2"/>
    </row>
    <row r="367" ht="12.75" customHeight="1">
      <c r="L367" s="2"/>
    </row>
    <row r="368" ht="12.75" customHeight="1">
      <c r="L368" s="2"/>
    </row>
    <row r="369" ht="12.75" customHeight="1">
      <c r="L369" s="2"/>
    </row>
    <row r="370" ht="12.75" customHeight="1">
      <c r="L370" s="2"/>
    </row>
    <row r="371" ht="12.75" customHeight="1">
      <c r="L371" s="2"/>
    </row>
    <row r="372" ht="12.75" customHeight="1">
      <c r="L372" s="2"/>
    </row>
    <row r="373" ht="12.75" customHeight="1">
      <c r="L373" s="2"/>
    </row>
    <row r="374" ht="12.75" customHeight="1">
      <c r="L374" s="2"/>
    </row>
    <row r="375" ht="12.75" customHeight="1">
      <c r="L375" s="2"/>
    </row>
    <row r="376" ht="12.75" customHeight="1">
      <c r="L376" s="2"/>
    </row>
    <row r="377" ht="12.75" customHeight="1">
      <c r="L377" s="2"/>
    </row>
    <row r="378" ht="12.75" customHeight="1">
      <c r="L378" s="2"/>
    </row>
    <row r="379" ht="12.75" customHeight="1">
      <c r="L379" s="2"/>
    </row>
    <row r="380" ht="12.75" customHeight="1">
      <c r="L380" s="2"/>
    </row>
    <row r="381" ht="12.75" customHeight="1">
      <c r="L381" s="2"/>
    </row>
    <row r="382" ht="12.75" customHeight="1">
      <c r="L382" s="2"/>
    </row>
    <row r="383" ht="12.75" customHeight="1">
      <c r="L383" s="2"/>
    </row>
    <row r="384" ht="12.75" customHeight="1">
      <c r="L384" s="2"/>
    </row>
    <row r="385" ht="12.75" customHeight="1">
      <c r="L385" s="2"/>
    </row>
    <row r="386" ht="12.75" customHeight="1">
      <c r="L386" s="2"/>
    </row>
    <row r="387" ht="12.75" customHeight="1">
      <c r="L387" s="2"/>
    </row>
    <row r="388" ht="12.75" customHeight="1">
      <c r="L388" s="2"/>
    </row>
    <row r="389" ht="12.75" customHeight="1">
      <c r="L389" s="2"/>
    </row>
    <row r="390" ht="12.75" customHeight="1">
      <c r="L390" s="2"/>
    </row>
    <row r="391" ht="12.75" customHeight="1">
      <c r="L391" s="2"/>
    </row>
    <row r="392" ht="12.75" customHeight="1">
      <c r="L392" s="2"/>
    </row>
    <row r="393" ht="12.75" customHeight="1">
      <c r="L393" s="2"/>
    </row>
    <row r="394" ht="12.75" customHeight="1">
      <c r="L394" s="2"/>
    </row>
    <row r="395" ht="12.75" customHeight="1">
      <c r="L395" s="2"/>
    </row>
    <row r="396" ht="12.75" customHeight="1">
      <c r="L396" s="2"/>
    </row>
    <row r="397" ht="12.75" customHeight="1">
      <c r="L397" s="2"/>
    </row>
    <row r="398" ht="12.75" customHeight="1">
      <c r="L398" s="2"/>
    </row>
    <row r="399" ht="12.75" customHeight="1">
      <c r="L399" s="2"/>
    </row>
    <row r="400" ht="12.75" customHeight="1">
      <c r="L400" s="2"/>
    </row>
    <row r="401" ht="12.75" customHeight="1">
      <c r="L401" s="2"/>
    </row>
    <row r="402" ht="12.75" customHeight="1">
      <c r="L402" s="2"/>
    </row>
    <row r="403" ht="12.75" customHeight="1">
      <c r="L403" s="2"/>
    </row>
    <row r="404" ht="12.75" customHeight="1">
      <c r="L404" s="2"/>
    </row>
    <row r="405" ht="12.75" customHeight="1">
      <c r="L405" s="2"/>
    </row>
    <row r="406" ht="12.75" customHeight="1">
      <c r="L406" s="2"/>
    </row>
    <row r="407" ht="12.75" customHeight="1">
      <c r="L407" s="2"/>
    </row>
    <row r="408" ht="12.75" customHeight="1">
      <c r="L408" s="2"/>
    </row>
    <row r="409" ht="12.75" customHeight="1">
      <c r="L409" s="2"/>
    </row>
    <row r="410" ht="12.75" customHeight="1">
      <c r="L410" s="2"/>
    </row>
    <row r="411" ht="12.75" customHeight="1">
      <c r="L411" s="2"/>
    </row>
    <row r="412" ht="12.75" customHeight="1">
      <c r="L412" s="2"/>
    </row>
    <row r="413" ht="12.75" customHeight="1">
      <c r="L413" s="2"/>
    </row>
    <row r="414" ht="12.75" customHeight="1">
      <c r="L414" s="2"/>
    </row>
    <row r="415" ht="12.75" customHeight="1">
      <c r="L415" s="2"/>
    </row>
    <row r="416" ht="12.75" customHeight="1">
      <c r="L416" s="2"/>
    </row>
    <row r="417" ht="12.75" customHeight="1">
      <c r="L417" s="2"/>
    </row>
    <row r="418" ht="12.75" customHeight="1">
      <c r="L418" s="2"/>
    </row>
    <row r="419" ht="12.75" customHeight="1">
      <c r="L419" s="2"/>
    </row>
    <row r="420" ht="12.75" customHeight="1">
      <c r="L420" s="2"/>
    </row>
    <row r="421" ht="12.75" customHeight="1">
      <c r="L421" s="2"/>
    </row>
    <row r="422" ht="12.75" customHeight="1">
      <c r="L422" s="2"/>
    </row>
    <row r="423" ht="12.75" customHeight="1">
      <c r="L423" s="2"/>
    </row>
    <row r="424" ht="12.75" customHeight="1">
      <c r="L424" s="2"/>
    </row>
    <row r="425" ht="12.75" customHeight="1">
      <c r="L425" s="2"/>
    </row>
    <row r="426" ht="12.75" customHeight="1">
      <c r="L426" s="2"/>
    </row>
    <row r="427" ht="12.75" customHeight="1">
      <c r="L427" s="2"/>
    </row>
    <row r="428" ht="12.75" customHeight="1">
      <c r="L428" s="2"/>
    </row>
    <row r="429" ht="12.75" customHeight="1">
      <c r="L429" s="2"/>
    </row>
    <row r="430" ht="12.75" customHeight="1">
      <c r="L430" s="2"/>
    </row>
    <row r="431" ht="12.75" customHeight="1">
      <c r="L431" s="2"/>
    </row>
    <row r="432" ht="12.75" customHeight="1">
      <c r="L432" s="2"/>
    </row>
    <row r="433" ht="12.75" customHeight="1">
      <c r="L433" s="2"/>
    </row>
    <row r="434" ht="12.75" customHeight="1">
      <c r="L434" s="2"/>
    </row>
    <row r="435" ht="12.75" customHeight="1">
      <c r="L435" s="2"/>
    </row>
    <row r="436" ht="12.75" customHeight="1">
      <c r="L436" s="2"/>
    </row>
    <row r="437" ht="12.75" customHeight="1">
      <c r="L437" s="2"/>
    </row>
    <row r="438" ht="12.75" customHeight="1">
      <c r="L438" s="2"/>
    </row>
    <row r="439" ht="12.75" customHeight="1">
      <c r="L439" s="2"/>
    </row>
    <row r="440" ht="12.75" customHeight="1">
      <c r="L440" s="2"/>
    </row>
    <row r="441" ht="12.75" customHeight="1">
      <c r="L441" s="2"/>
    </row>
    <row r="442" ht="12.75" customHeight="1">
      <c r="L442" s="2"/>
    </row>
    <row r="443" ht="12.75" customHeight="1">
      <c r="L443" s="2"/>
    </row>
    <row r="444" ht="12.75" customHeight="1">
      <c r="L444" s="2"/>
    </row>
    <row r="445" ht="12.75" customHeight="1">
      <c r="L445" s="2"/>
    </row>
    <row r="446" ht="12.75" customHeight="1">
      <c r="L446" s="2"/>
    </row>
    <row r="447" ht="12.75" customHeight="1">
      <c r="L447" s="2"/>
    </row>
    <row r="448" ht="12.75" customHeight="1">
      <c r="L448" s="2"/>
    </row>
    <row r="449" ht="12.75" customHeight="1">
      <c r="L449" s="2"/>
    </row>
    <row r="450" ht="12.75" customHeight="1">
      <c r="L450" s="2"/>
    </row>
    <row r="451" ht="12.75" customHeight="1">
      <c r="L451" s="2"/>
    </row>
    <row r="452" ht="12.75" customHeight="1">
      <c r="L452" s="2"/>
    </row>
    <row r="453" ht="12.75" customHeight="1">
      <c r="L453" s="2"/>
    </row>
    <row r="454" ht="12.75" customHeight="1">
      <c r="L454" s="2"/>
    </row>
    <row r="455" ht="12.75" customHeight="1">
      <c r="L455" s="2"/>
    </row>
    <row r="456" ht="12.75" customHeight="1">
      <c r="L456" s="2"/>
    </row>
    <row r="457" ht="12.75" customHeight="1">
      <c r="L457" s="2"/>
    </row>
    <row r="458" ht="12.75" customHeight="1">
      <c r="L458" s="2"/>
    </row>
    <row r="459" ht="12.75" customHeight="1">
      <c r="L459" s="2"/>
    </row>
    <row r="460" ht="12.75" customHeight="1">
      <c r="L460" s="2"/>
    </row>
    <row r="461" ht="12.75" customHeight="1">
      <c r="L461" s="2"/>
    </row>
    <row r="462" ht="12.75" customHeight="1">
      <c r="L462" s="2"/>
    </row>
    <row r="463" ht="12.75" customHeight="1">
      <c r="L463" s="2"/>
    </row>
    <row r="464" ht="12.75" customHeight="1">
      <c r="L464" s="2"/>
    </row>
    <row r="465" ht="12.75" customHeight="1">
      <c r="L465" s="2"/>
    </row>
    <row r="466" ht="12.75" customHeight="1">
      <c r="L466" s="2"/>
    </row>
    <row r="467" ht="12.75" customHeight="1">
      <c r="L467" s="2"/>
    </row>
    <row r="468" ht="12.75" customHeight="1">
      <c r="L468" s="2"/>
    </row>
    <row r="469" ht="12.75" customHeight="1">
      <c r="L469" s="2"/>
    </row>
    <row r="470" ht="12.75" customHeight="1">
      <c r="L470" s="2"/>
    </row>
    <row r="471" ht="12.75" customHeight="1">
      <c r="L471" s="2"/>
    </row>
    <row r="472" ht="12.75" customHeight="1">
      <c r="L472" s="2"/>
    </row>
    <row r="473" ht="12.75" customHeight="1">
      <c r="L473" s="2"/>
    </row>
    <row r="474" ht="12.75" customHeight="1">
      <c r="L474" s="2"/>
    </row>
    <row r="475" ht="12.75" customHeight="1">
      <c r="L475" s="2"/>
    </row>
    <row r="476" ht="12.75" customHeight="1">
      <c r="L476" s="2"/>
    </row>
    <row r="477" ht="12.75" customHeight="1">
      <c r="L477" s="2"/>
    </row>
    <row r="478" ht="12.75" customHeight="1">
      <c r="L478" s="2"/>
    </row>
    <row r="479" ht="12.75" customHeight="1">
      <c r="L479" s="2"/>
    </row>
    <row r="480" ht="12.75" customHeight="1">
      <c r="L480" s="2"/>
    </row>
    <row r="481" ht="12.75" customHeight="1">
      <c r="L481" s="2"/>
    </row>
    <row r="482" ht="12.75" customHeight="1">
      <c r="L482" s="2"/>
    </row>
    <row r="483" ht="12.75" customHeight="1">
      <c r="L483" s="2"/>
    </row>
    <row r="484" ht="12.75" customHeight="1">
      <c r="L484" s="2"/>
    </row>
    <row r="485" ht="12.75" customHeight="1">
      <c r="L485" s="2"/>
    </row>
    <row r="486" ht="12.75" customHeight="1">
      <c r="L486" s="2"/>
    </row>
    <row r="487" ht="12.75" customHeight="1">
      <c r="L487" s="2"/>
    </row>
    <row r="488" ht="12.75" customHeight="1">
      <c r="L488" s="2"/>
    </row>
    <row r="489" ht="12.75" customHeight="1">
      <c r="L489" s="2"/>
    </row>
    <row r="490" ht="12.75" customHeight="1">
      <c r="L490" s="2"/>
    </row>
    <row r="491" ht="12.75" customHeight="1">
      <c r="L491" s="2"/>
    </row>
    <row r="492" ht="12.75" customHeight="1">
      <c r="L492" s="2"/>
    </row>
    <row r="493" ht="12.75" customHeight="1">
      <c r="L493" s="2"/>
    </row>
    <row r="494" ht="12.75" customHeight="1">
      <c r="L494" s="2"/>
    </row>
    <row r="495" ht="12.75" customHeight="1">
      <c r="L495" s="2"/>
    </row>
    <row r="496" ht="12.75" customHeight="1">
      <c r="L496" s="2"/>
    </row>
    <row r="497" ht="12.75" customHeight="1">
      <c r="L497" s="2"/>
    </row>
    <row r="498" ht="12.75" customHeight="1">
      <c r="L498" s="2"/>
    </row>
    <row r="499" ht="12.75" customHeight="1">
      <c r="L499" s="2"/>
    </row>
    <row r="500" ht="12.75" customHeight="1">
      <c r="L500" s="2"/>
    </row>
    <row r="501" ht="12.75" customHeight="1">
      <c r="L501" s="2"/>
    </row>
    <row r="502" ht="12.75" customHeight="1">
      <c r="L502" s="2"/>
    </row>
    <row r="503" ht="12.75" customHeight="1">
      <c r="L503" s="2"/>
    </row>
    <row r="504" ht="12.75" customHeight="1">
      <c r="L504" s="2"/>
    </row>
    <row r="505" ht="12.75" customHeight="1">
      <c r="L505" s="2"/>
    </row>
    <row r="506" ht="12.75" customHeight="1">
      <c r="L506" s="2"/>
    </row>
    <row r="507" ht="12.75" customHeight="1">
      <c r="L507" s="2"/>
    </row>
    <row r="508" ht="12.75" customHeight="1">
      <c r="L508" s="2"/>
    </row>
    <row r="509" ht="12.75" customHeight="1">
      <c r="L509" s="2"/>
    </row>
    <row r="510" ht="12.75" customHeight="1">
      <c r="L510" s="2"/>
    </row>
    <row r="511" ht="12.75" customHeight="1">
      <c r="L511" s="2"/>
    </row>
    <row r="512" ht="12.75" customHeight="1">
      <c r="L512" s="2"/>
    </row>
    <row r="513" ht="12.75" customHeight="1">
      <c r="L513" s="2"/>
    </row>
    <row r="514" ht="12.75" customHeight="1">
      <c r="L514" s="2"/>
    </row>
    <row r="515" ht="12.75" customHeight="1">
      <c r="L515" s="2"/>
    </row>
    <row r="516" ht="12.75" customHeight="1">
      <c r="L516" s="2"/>
    </row>
    <row r="517" ht="12.75" customHeight="1">
      <c r="L517" s="2"/>
    </row>
    <row r="518" ht="12.75" customHeight="1">
      <c r="L518" s="2"/>
    </row>
    <row r="519" ht="12.75" customHeight="1">
      <c r="L519" s="2"/>
    </row>
    <row r="520" ht="12.75" customHeight="1">
      <c r="L520" s="2"/>
    </row>
    <row r="521" ht="12.75" customHeight="1">
      <c r="L521" s="2"/>
    </row>
    <row r="522" ht="12.75" customHeight="1">
      <c r="L522" s="2"/>
    </row>
    <row r="523" ht="12.75" customHeight="1">
      <c r="L523" s="2"/>
    </row>
    <row r="524" ht="12.75" customHeight="1">
      <c r="L524" s="2"/>
    </row>
    <row r="525" ht="12.75" customHeight="1">
      <c r="L525" s="2"/>
    </row>
    <row r="526" ht="12.75" customHeight="1">
      <c r="L526" s="2"/>
    </row>
    <row r="527" ht="12.75" customHeight="1">
      <c r="L527" s="2"/>
    </row>
    <row r="528" ht="12.75" customHeight="1">
      <c r="L528" s="2"/>
    </row>
    <row r="529" ht="12.75" customHeight="1">
      <c r="L529" s="2"/>
    </row>
    <row r="530" ht="12.75" customHeight="1">
      <c r="L530" s="2"/>
    </row>
    <row r="531" ht="12.75" customHeight="1">
      <c r="L531" s="2"/>
    </row>
    <row r="532" ht="12.75" customHeight="1">
      <c r="L532" s="2"/>
    </row>
    <row r="533" ht="12.75" customHeight="1">
      <c r="L533" s="2"/>
    </row>
    <row r="534" ht="12.75" customHeight="1">
      <c r="L534" s="2"/>
    </row>
    <row r="535" ht="12.75" customHeight="1">
      <c r="L535" s="2"/>
    </row>
    <row r="536" ht="12.75" customHeight="1">
      <c r="L536" s="2"/>
    </row>
    <row r="537" ht="12.75" customHeight="1">
      <c r="L537" s="2"/>
    </row>
    <row r="538" ht="12.75" customHeight="1">
      <c r="L538" s="2"/>
    </row>
    <row r="539" ht="12.75" customHeight="1">
      <c r="L539" s="2"/>
    </row>
    <row r="540" ht="12.75" customHeight="1">
      <c r="L540" s="2"/>
    </row>
    <row r="541" ht="12.75" customHeight="1">
      <c r="L541" s="2"/>
    </row>
    <row r="542" ht="12.75" customHeight="1">
      <c r="L542" s="2"/>
    </row>
    <row r="543" ht="12.75" customHeight="1">
      <c r="L543" s="2"/>
    </row>
    <row r="544" ht="12.75" customHeight="1">
      <c r="L544" s="2"/>
    </row>
    <row r="545" ht="12.75" customHeight="1">
      <c r="L545" s="2"/>
    </row>
    <row r="546" ht="12.75" customHeight="1">
      <c r="L546" s="2"/>
    </row>
    <row r="547" ht="12.75" customHeight="1">
      <c r="L547" s="2"/>
    </row>
    <row r="548" ht="12.75" customHeight="1">
      <c r="L548" s="2"/>
    </row>
    <row r="549" ht="12.75" customHeight="1">
      <c r="L549" s="2"/>
    </row>
    <row r="550" ht="12.75" customHeight="1">
      <c r="L550" s="2"/>
    </row>
    <row r="551" ht="12.75" customHeight="1">
      <c r="L551" s="2"/>
    </row>
    <row r="552" ht="12.75" customHeight="1">
      <c r="L552" s="2"/>
    </row>
    <row r="553" ht="12.75" customHeight="1">
      <c r="L553" s="2"/>
    </row>
    <row r="554" ht="12.75" customHeight="1">
      <c r="L554" s="2"/>
    </row>
    <row r="555" ht="12.75" customHeight="1">
      <c r="L555" s="2"/>
    </row>
    <row r="556" ht="12.75" customHeight="1">
      <c r="L556" s="2"/>
    </row>
    <row r="557" ht="12.75" customHeight="1">
      <c r="L557" s="2"/>
    </row>
    <row r="558" ht="12.75" customHeight="1">
      <c r="L558" s="2"/>
    </row>
    <row r="559" ht="12.75" customHeight="1">
      <c r="L559" s="2"/>
    </row>
    <row r="560" ht="12.75" customHeight="1">
      <c r="L560" s="2"/>
    </row>
    <row r="561" ht="12.75" customHeight="1">
      <c r="L561" s="2"/>
    </row>
    <row r="562" ht="12.75" customHeight="1">
      <c r="L562" s="2"/>
    </row>
    <row r="563" ht="12.75" customHeight="1">
      <c r="L563" s="2"/>
    </row>
    <row r="564" ht="12.75" customHeight="1">
      <c r="L564" s="2"/>
    </row>
    <row r="565" ht="12.75" customHeight="1">
      <c r="L565" s="2"/>
    </row>
    <row r="566" ht="12.75" customHeight="1">
      <c r="L566" s="2"/>
    </row>
    <row r="567" ht="12.75" customHeight="1">
      <c r="L567" s="2"/>
    </row>
    <row r="568" ht="12.75" customHeight="1">
      <c r="L568" s="2"/>
    </row>
    <row r="569" ht="12.75" customHeight="1">
      <c r="L569" s="2"/>
    </row>
    <row r="570" ht="12.75" customHeight="1">
      <c r="L570" s="2"/>
    </row>
    <row r="571" ht="12.75" customHeight="1">
      <c r="L571" s="2"/>
    </row>
    <row r="572" ht="12.75" customHeight="1">
      <c r="L572" s="2"/>
    </row>
    <row r="573" ht="12.75" customHeight="1">
      <c r="L573" s="2"/>
    </row>
    <row r="574" ht="12.75" customHeight="1">
      <c r="L574" s="2"/>
    </row>
    <row r="575" ht="12.75" customHeight="1">
      <c r="L575" s="2"/>
    </row>
    <row r="576" ht="12.75" customHeight="1">
      <c r="L576" s="2"/>
    </row>
    <row r="577" ht="12.75" customHeight="1">
      <c r="L577" s="2"/>
    </row>
    <row r="578" ht="12.75" customHeight="1">
      <c r="L578" s="2"/>
    </row>
    <row r="579" ht="12.75" customHeight="1">
      <c r="L579" s="2"/>
    </row>
    <row r="580" ht="12.75" customHeight="1">
      <c r="L580" s="2"/>
    </row>
    <row r="581" ht="12.75" customHeight="1">
      <c r="L581" s="2"/>
    </row>
    <row r="582" ht="12.75" customHeight="1">
      <c r="L582" s="2"/>
    </row>
    <row r="583" ht="12.75" customHeight="1">
      <c r="L583" s="2"/>
    </row>
    <row r="584" ht="12.75" customHeight="1">
      <c r="L584" s="2"/>
    </row>
    <row r="585" ht="12.75" customHeight="1">
      <c r="L585" s="2"/>
    </row>
    <row r="586" ht="12.75" customHeight="1">
      <c r="L586" s="2"/>
    </row>
    <row r="587" ht="12.75" customHeight="1">
      <c r="L587" s="2"/>
    </row>
    <row r="588" ht="12.75" customHeight="1">
      <c r="L588" s="2"/>
    </row>
    <row r="589" ht="12.75" customHeight="1">
      <c r="L589" s="2"/>
    </row>
    <row r="590" ht="12.75" customHeight="1">
      <c r="L590" s="2"/>
    </row>
    <row r="591" ht="12.75" customHeight="1">
      <c r="L591" s="2"/>
    </row>
    <row r="592" ht="12.75" customHeight="1">
      <c r="L592" s="2"/>
    </row>
    <row r="593" ht="12.75" customHeight="1">
      <c r="L593" s="2"/>
    </row>
    <row r="594" ht="12.75" customHeight="1">
      <c r="L594" s="2"/>
    </row>
    <row r="595" ht="12.75" customHeight="1">
      <c r="L595" s="2"/>
    </row>
    <row r="596" ht="12.75" customHeight="1">
      <c r="L596" s="2"/>
    </row>
    <row r="597" ht="12.75" customHeight="1">
      <c r="L597" s="2"/>
    </row>
    <row r="598" ht="12.75" customHeight="1">
      <c r="L598" s="2"/>
    </row>
    <row r="599" ht="12.75" customHeight="1">
      <c r="L599" s="2"/>
    </row>
    <row r="600" ht="12.75" customHeight="1">
      <c r="L600" s="2"/>
    </row>
    <row r="601" ht="12.75" customHeight="1">
      <c r="L601" s="2"/>
    </row>
    <row r="602" ht="12.75" customHeight="1">
      <c r="L602" s="2"/>
    </row>
    <row r="603" ht="12.75" customHeight="1">
      <c r="L603" s="2"/>
    </row>
    <row r="604" ht="12.75" customHeight="1">
      <c r="L604" s="2"/>
    </row>
    <row r="605" ht="12.75" customHeight="1">
      <c r="L605" s="2"/>
    </row>
    <row r="606" ht="12.75" customHeight="1">
      <c r="L606" s="2"/>
    </row>
    <row r="607" ht="12.75" customHeight="1">
      <c r="L607" s="2"/>
    </row>
    <row r="608" ht="12.75" customHeight="1">
      <c r="L608" s="2"/>
    </row>
    <row r="609" ht="12.75" customHeight="1">
      <c r="L609" s="2"/>
    </row>
    <row r="610" ht="12.75" customHeight="1">
      <c r="L610" s="2"/>
    </row>
    <row r="611" ht="12.75" customHeight="1">
      <c r="L611" s="2"/>
    </row>
    <row r="612" ht="12.75" customHeight="1">
      <c r="L612" s="2"/>
    </row>
    <row r="613" ht="12.75" customHeight="1">
      <c r="L613" s="2"/>
    </row>
    <row r="614" ht="12.75" customHeight="1">
      <c r="L614" s="2"/>
    </row>
    <row r="615" ht="12.75" customHeight="1">
      <c r="L615" s="2"/>
    </row>
    <row r="616" ht="12.75" customHeight="1">
      <c r="L616" s="2"/>
    </row>
    <row r="617" ht="12.75" customHeight="1">
      <c r="L617" s="2"/>
    </row>
    <row r="618" ht="12.75" customHeight="1">
      <c r="L618" s="2"/>
    </row>
    <row r="619" ht="12.75" customHeight="1">
      <c r="L619" s="2"/>
    </row>
    <row r="620" ht="12.75" customHeight="1">
      <c r="L620" s="2"/>
    </row>
    <row r="621" ht="12.75" customHeight="1">
      <c r="L621" s="2"/>
    </row>
    <row r="622" ht="12.75" customHeight="1">
      <c r="L622" s="2"/>
    </row>
    <row r="623" ht="12.75" customHeight="1">
      <c r="L623" s="2"/>
    </row>
    <row r="624" ht="12.75" customHeight="1">
      <c r="L624" s="2"/>
    </row>
    <row r="625" ht="12.75" customHeight="1">
      <c r="L625" s="2"/>
    </row>
    <row r="626" ht="12.75" customHeight="1">
      <c r="L626" s="2"/>
    </row>
    <row r="627" ht="12.75" customHeight="1">
      <c r="L627" s="2"/>
    </row>
    <row r="628" ht="12.75" customHeight="1">
      <c r="L628" s="2"/>
    </row>
    <row r="629" ht="12.75" customHeight="1">
      <c r="L629" s="2"/>
    </row>
    <row r="630" ht="12.75" customHeight="1">
      <c r="L630" s="2"/>
    </row>
    <row r="631" ht="12.75" customHeight="1">
      <c r="L631" s="2"/>
    </row>
    <row r="632" ht="12.75" customHeight="1">
      <c r="L632" s="2"/>
    </row>
    <row r="633" ht="12.75" customHeight="1">
      <c r="L633" s="2"/>
    </row>
    <row r="634" ht="12.75" customHeight="1">
      <c r="L634" s="2"/>
    </row>
    <row r="635" ht="12.75" customHeight="1">
      <c r="L635" s="2"/>
    </row>
    <row r="636" ht="12.75" customHeight="1">
      <c r="L636" s="2"/>
    </row>
    <row r="637" ht="12.75" customHeight="1">
      <c r="L637" s="2"/>
    </row>
    <row r="638" ht="12.75" customHeight="1">
      <c r="L638" s="2"/>
    </row>
    <row r="639" ht="12.75" customHeight="1">
      <c r="L639" s="2"/>
    </row>
    <row r="640" ht="12.75" customHeight="1">
      <c r="L640" s="2"/>
    </row>
    <row r="641" ht="12.75" customHeight="1">
      <c r="L641" s="2"/>
    </row>
    <row r="642" ht="12.75" customHeight="1">
      <c r="L642" s="2"/>
    </row>
    <row r="643" ht="12.75" customHeight="1">
      <c r="L643" s="2"/>
    </row>
    <row r="644" ht="12.75" customHeight="1">
      <c r="L644" s="2"/>
    </row>
    <row r="645" ht="12.75" customHeight="1">
      <c r="L645" s="2"/>
    </row>
    <row r="646" ht="12.75" customHeight="1">
      <c r="L646" s="2"/>
    </row>
    <row r="647" ht="12.75" customHeight="1">
      <c r="L647" s="2"/>
    </row>
    <row r="648" ht="12.75" customHeight="1">
      <c r="L648" s="2"/>
    </row>
    <row r="649" ht="12.75" customHeight="1">
      <c r="L649" s="2"/>
    </row>
    <row r="650" ht="12.75" customHeight="1">
      <c r="L650" s="2"/>
    </row>
    <row r="651" ht="12.75" customHeight="1">
      <c r="L651" s="2"/>
    </row>
    <row r="652" ht="12.75" customHeight="1">
      <c r="L652" s="2"/>
    </row>
    <row r="653" ht="12.75" customHeight="1">
      <c r="L653" s="2"/>
    </row>
    <row r="654" ht="12.75" customHeight="1">
      <c r="L654" s="2"/>
    </row>
    <row r="655" ht="12.75" customHeight="1">
      <c r="L655" s="2"/>
    </row>
    <row r="656" ht="12.75" customHeight="1">
      <c r="L656" s="2"/>
    </row>
    <row r="657" ht="12.75" customHeight="1">
      <c r="L657" s="2"/>
    </row>
    <row r="658" ht="12.75" customHeight="1">
      <c r="L658" s="2"/>
    </row>
    <row r="659" ht="12.75" customHeight="1">
      <c r="L659" s="2"/>
    </row>
    <row r="660" ht="12.75" customHeight="1">
      <c r="L660" s="2"/>
    </row>
    <row r="661" ht="12.75" customHeight="1">
      <c r="L661" s="2"/>
    </row>
    <row r="662" ht="12.75" customHeight="1">
      <c r="L662" s="2"/>
    </row>
    <row r="663" ht="12.75" customHeight="1">
      <c r="L663" s="2"/>
    </row>
    <row r="664" ht="12.75" customHeight="1">
      <c r="L664" s="2"/>
    </row>
    <row r="665" ht="12.75" customHeight="1">
      <c r="L665" s="2"/>
    </row>
    <row r="666" ht="12.75" customHeight="1">
      <c r="L666" s="2"/>
    </row>
    <row r="667" ht="12.75" customHeight="1">
      <c r="L667" s="2"/>
    </row>
    <row r="668" ht="12.75" customHeight="1">
      <c r="L668" s="2"/>
    </row>
    <row r="669" ht="12.75" customHeight="1">
      <c r="L669" s="2"/>
    </row>
    <row r="670" ht="12.75" customHeight="1">
      <c r="L670" s="2"/>
    </row>
    <row r="671" ht="12.75" customHeight="1">
      <c r="L671" s="2"/>
    </row>
    <row r="672" ht="12.75" customHeight="1">
      <c r="L672" s="2"/>
    </row>
    <row r="673" ht="12.75" customHeight="1">
      <c r="L673" s="2"/>
    </row>
    <row r="674" ht="12.75" customHeight="1">
      <c r="L674" s="2"/>
    </row>
    <row r="675" ht="12.75" customHeight="1">
      <c r="L675" s="2"/>
    </row>
    <row r="676" ht="12.75" customHeight="1">
      <c r="L676" s="2"/>
    </row>
    <row r="677" ht="12.75" customHeight="1">
      <c r="L677" s="2"/>
    </row>
    <row r="678" ht="12.75" customHeight="1">
      <c r="L678" s="2"/>
    </row>
    <row r="679" ht="12.75" customHeight="1">
      <c r="L679" s="2"/>
    </row>
    <row r="680" ht="12.75" customHeight="1">
      <c r="L680" s="2"/>
    </row>
    <row r="681" ht="12.75" customHeight="1">
      <c r="L681" s="2"/>
    </row>
    <row r="682" ht="12.75" customHeight="1">
      <c r="L682" s="2"/>
    </row>
    <row r="683" ht="12.75" customHeight="1">
      <c r="L683" s="2"/>
    </row>
    <row r="684" ht="12.75" customHeight="1">
      <c r="L684" s="2"/>
    </row>
    <row r="685" ht="12.75" customHeight="1">
      <c r="L685" s="2"/>
    </row>
    <row r="686" ht="12.75" customHeight="1">
      <c r="L686" s="2"/>
    </row>
    <row r="687" ht="12.75" customHeight="1">
      <c r="L687" s="2"/>
    </row>
    <row r="688" ht="12.75" customHeight="1">
      <c r="L688" s="2"/>
    </row>
    <row r="689" ht="12.75" customHeight="1">
      <c r="L689" s="2"/>
    </row>
    <row r="690" ht="12.75" customHeight="1">
      <c r="L690" s="2"/>
    </row>
    <row r="691" ht="12.75" customHeight="1">
      <c r="L691" s="2"/>
    </row>
    <row r="692" ht="12.75" customHeight="1">
      <c r="L692" s="2"/>
    </row>
    <row r="693" ht="12.75" customHeight="1">
      <c r="L693" s="2"/>
    </row>
    <row r="694" ht="12.75" customHeight="1">
      <c r="L694" s="2"/>
    </row>
    <row r="695" ht="12.75" customHeight="1">
      <c r="L695" s="2"/>
    </row>
    <row r="696" ht="12.75" customHeight="1">
      <c r="L696" s="2"/>
    </row>
    <row r="697" ht="12.75" customHeight="1">
      <c r="L697" s="2"/>
    </row>
    <row r="698" ht="12.75" customHeight="1">
      <c r="L698" s="2"/>
    </row>
    <row r="699" ht="12.75" customHeight="1">
      <c r="L699" s="2"/>
    </row>
    <row r="700" ht="12.75" customHeight="1">
      <c r="L700" s="2"/>
    </row>
    <row r="701" ht="12.75" customHeight="1">
      <c r="L701" s="2"/>
    </row>
    <row r="702" ht="12.75" customHeight="1">
      <c r="L702" s="2"/>
    </row>
    <row r="703" ht="12.75" customHeight="1">
      <c r="L703" s="2"/>
    </row>
    <row r="704" ht="12.75" customHeight="1">
      <c r="L704" s="2"/>
    </row>
    <row r="705" ht="12.75" customHeight="1">
      <c r="L705" s="2"/>
    </row>
    <row r="706" ht="12.75" customHeight="1">
      <c r="L706" s="2"/>
    </row>
    <row r="707" ht="12.75" customHeight="1">
      <c r="L707" s="2"/>
    </row>
    <row r="708" ht="12.75" customHeight="1">
      <c r="L708" s="2"/>
    </row>
    <row r="709" ht="12.75" customHeight="1">
      <c r="L709" s="2"/>
    </row>
    <row r="710" ht="12.75" customHeight="1">
      <c r="L710" s="2"/>
    </row>
    <row r="711" ht="12.75" customHeight="1">
      <c r="L711" s="2"/>
    </row>
    <row r="712" ht="12.75" customHeight="1">
      <c r="L712" s="2"/>
    </row>
    <row r="713" ht="12.75" customHeight="1">
      <c r="L713" s="2"/>
    </row>
    <row r="714" ht="12.75" customHeight="1">
      <c r="L714" s="2"/>
    </row>
    <row r="715" ht="12.75" customHeight="1">
      <c r="L715" s="2"/>
    </row>
    <row r="716" ht="12.75" customHeight="1">
      <c r="L716" s="2"/>
    </row>
    <row r="717" ht="12.75" customHeight="1">
      <c r="L717" s="2"/>
    </row>
    <row r="718" ht="12.75" customHeight="1">
      <c r="L718" s="2"/>
    </row>
    <row r="719" ht="12.75" customHeight="1">
      <c r="L719" s="2"/>
    </row>
    <row r="720" ht="12.75" customHeight="1">
      <c r="L720" s="2"/>
    </row>
    <row r="721" ht="12.75" customHeight="1">
      <c r="L721" s="2"/>
    </row>
    <row r="722" ht="12.75" customHeight="1">
      <c r="L722" s="2"/>
    </row>
    <row r="723" ht="12.75" customHeight="1">
      <c r="L723" s="2"/>
    </row>
    <row r="724" ht="12.75" customHeight="1">
      <c r="L724" s="2"/>
    </row>
    <row r="725" ht="12.75" customHeight="1">
      <c r="L725" s="2"/>
    </row>
    <row r="726" ht="12.75" customHeight="1">
      <c r="L726" s="2"/>
    </row>
    <row r="727" ht="12.75" customHeight="1">
      <c r="L727" s="2"/>
    </row>
    <row r="728" ht="12.75" customHeight="1">
      <c r="L728" s="2"/>
    </row>
    <row r="729" ht="12.75" customHeight="1">
      <c r="L729" s="2"/>
    </row>
    <row r="730" ht="12.75" customHeight="1">
      <c r="L730" s="2"/>
    </row>
    <row r="731" ht="12.75" customHeight="1">
      <c r="L731" s="2"/>
    </row>
    <row r="732" ht="12.75" customHeight="1">
      <c r="L732" s="2"/>
    </row>
    <row r="733" ht="12.75" customHeight="1">
      <c r="L733" s="2"/>
    </row>
    <row r="734" ht="12.75" customHeight="1">
      <c r="L734" s="2"/>
    </row>
    <row r="735" ht="12.75" customHeight="1">
      <c r="L735" s="2"/>
    </row>
    <row r="736" ht="12.75" customHeight="1">
      <c r="L736" s="2"/>
    </row>
    <row r="737" ht="12.75" customHeight="1">
      <c r="L737" s="2"/>
    </row>
    <row r="738" ht="12.75" customHeight="1">
      <c r="L738" s="2"/>
    </row>
    <row r="739" ht="12.75" customHeight="1">
      <c r="L739" s="2"/>
    </row>
    <row r="740" ht="12.75" customHeight="1">
      <c r="L740" s="2"/>
    </row>
    <row r="741" ht="12.75" customHeight="1">
      <c r="L741" s="2"/>
    </row>
    <row r="742" ht="12.75" customHeight="1">
      <c r="L742" s="2"/>
    </row>
    <row r="743" ht="12.75" customHeight="1">
      <c r="L743" s="2"/>
    </row>
    <row r="744" ht="12.75" customHeight="1">
      <c r="L744" s="2"/>
    </row>
    <row r="745" ht="12.75" customHeight="1">
      <c r="L745" s="2"/>
    </row>
    <row r="746" ht="12.75" customHeight="1">
      <c r="L746" s="2"/>
    </row>
    <row r="747" ht="12.75" customHeight="1">
      <c r="L747" s="2"/>
    </row>
    <row r="748" ht="12.75" customHeight="1">
      <c r="L748" s="2"/>
    </row>
    <row r="749" ht="12.75" customHeight="1">
      <c r="L749" s="2"/>
    </row>
    <row r="750" ht="12.75" customHeight="1">
      <c r="L750" s="2"/>
    </row>
    <row r="751" ht="12.75" customHeight="1">
      <c r="L751" s="2"/>
    </row>
    <row r="752" ht="12.75" customHeight="1">
      <c r="L752" s="2"/>
    </row>
    <row r="753" ht="12.75" customHeight="1">
      <c r="L753" s="2"/>
    </row>
    <row r="754" ht="12.75" customHeight="1">
      <c r="L754" s="2"/>
    </row>
    <row r="755" ht="12.75" customHeight="1">
      <c r="L755" s="2"/>
    </row>
    <row r="756" ht="12.75" customHeight="1">
      <c r="L756" s="2"/>
    </row>
    <row r="757" ht="12.75" customHeight="1">
      <c r="L757" s="2"/>
    </row>
    <row r="758" ht="12.75" customHeight="1">
      <c r="L758" s="2"/>
    </row>
    <row r="759" ht="12.75" customHeight="1">
      <c r="L759" s="2"/>
    </row>
    <row r="760" ht="12.75" customHeight="1">
      <c r="L760" s="2"/>
    </row>
    <row r="761" ht="12.75" customHeight="1">
      <c r="L761" s="2"/>
    </row>
    <row r="762" ht="12.75" customHeight="1">
      <c r="L762" s="2"/>
    </row>
    <row r="763" ht="12.75" customHeight="1">
      <c r="L763" s="2"/>
    </row>
    <row r="764" ht="12.75" customHeight="1">
      <c r="L764" s="2"/>
    </row>
    <row r="765" ht="12.75" customHeight="1">
      <c r="L765" s="2"/>
    </row>
    <row r="766" ht="12.75" customHeight="1">
      <c r="L766" s="2"/>
    </row>
    <row r="767" ht="12.75" customHeight="1">
      <c r="L767" s="2"/>
    </row>
    <row r="768" ht="12.75" customHeight="1">
      <c r="L768" s="2"/>
    </row>
    <row r="769" ht="12.75" customHeight="1">
      <c r="L769" s="2"/>
    </row>
    <row r="770" ht="12.75" customHeight="1">
      <c r="L770" s="2"/>
    </row>
    <row r="771" ht="12.75" customHeight="1">
      <c r="L771" s="2"/>
    </row>
    <row r="772" ht="12.75" customHeight="1">
      <c r="L772" s="2"/>
    </row>
    <row r="773" ht="12.75" customHeight="1">
      <c r="L773" s="2"/>
    </row>
    <row r="774" ht="12.75" customHeight="1">
      <c r="L774" s="2"/>
    </row>
    <row r="775" ht="12.75" customHeight="1">
      <c r="L775" s="2"/>
    </row>
    <row r="776" ht="12.75" customHeight="1">
      <c r="L776" s="2"/>
    </row>
    <row r="777" ht="12.75" customHeight="1">
      <c r="L777" s="2"/>
    </row>
    <row r="778" ht="12.75" customHeight="1">
      <c r="L778" s="2"/>
    </row>
    <row r="779" ht="12.75" customHeight="1">
      <c r="L779" s="2"/>
    </row>
    <row r="780" ht="12.75" customHeight="1">
      <c r="L780" s="2"/>
    </row>
    <row r="781" ht="12.75" customHeight="1">
      <c r="L781" s="2"/>
    </row>
    <row r="782" ht="12.75" customHeight="1">
      <c r="L782" s="2"/>
    </row>
    <row r="783" ht="12.75" customHeight="1">
      <c r="L783" s="2"/>
    </row>
    <row r="784" ht="12.75" customHeight="1">
      <c r="L784" s="2"/>
    </row>
    <row r="785" ht="12.75" customHeight="1">
      <c r="L785" s="2"/>
    </row>
    <row r="786" ht="12.75" customHeight="1">
      <c r="L786" s="2"/>
    </row>
    <row r="787" ht="12.75" customHeight="1">
      <c r="L787" s="2"/>
    </row>
    <row r="788" ht="12.75" customHeight="1">
      <c r="L788" s="2"/>
    </row>
    <row r="789" ht="12.75" customHeight="1">
      <c r="L789" s="2"/>
    </row>
    <row r="790" ht="12.75" customHeight="1">
      <c r="L790" s="2"/>
    </row>
    <row r="791" ht="12.75" customHeight="1">
      <c r="L791" s="2"/>
    </row>
    <row r="792" ht="12.75" customHeight="1">
      <c r="L792" s="2"/>
    </row>
    <row r="793" ht="12.75" customHeight="1">
      <c r="L793" s="2"/>
    </row>
    <row r="794" ht="12.75" customHeight="1">
      <c r="L794" s="2"/>
    </row>
    <row r="795" ht="12.75" customHeight="1">
      <c r="L795" s="2"/>
    </row>
    <row r="796" ht="12.75" customHeight="1">
      <c r="L796" s="2"/>
    </row>
    <row r="797" ht="12.75" customHeight="1">
      <c r="L797" s="2"/>
    </row>
    <row r="798" ht="12.75" customHeight="1">
      <c r="L798" s="2"/>
    </row>
    <row r="799" ht="12.75" customHeight="1">
      <c r="L799" s="2"/>
    </row>
    <row r="800" ht="12.75" customHeight="1">
      <c r="L800" s="2"/>
    </row>
    <row r="801" ht="12.75" customHeight="1">
      <c r="L801" s="2"/>
    </row>
    <row r="802" ht="12.75" customHeight="1">
      <c r="L802" s="2"/>
    </row>
    <row r="803" ht="12.75" customHeight="1">
      <c r="L803" s="2"/>
    </row>
    <row r="804" ht="12.75" customHeight="1">
      <c r="L804" s="2"/>
    </row>
    <row r="805" ht="12.75" customHeight="1">
      <c r="L805" s="2"/>
    </row>
    <row r="806" ht="12.75" customHeight="1">
      <c r="L806" s="2"/>
    </row>
    <row r="807" ht="12.75" customHeight="1">
      <c r="L807" s="2"/>
    </row>
    <row r="808" ht="12.75" customHeight="1">
      <c r="L808" s="2"/>
    </row>
    <row r="809" ht="12.75" customHeight="1">
      <c r="L809" s="2"/>
    </row>
    <row r="810" ht="12.75" customHeight="1">
      <c r="L810" s="2"/>
    </row>
    <row r="811" ht="12.75" customHeight="1">
      <c r="L811" s="2"/>
    </row>
    <row r="812" ht="12.75" customHeight="1">
      <c r="L812" s="2"/>
    </row>
    <row r="813" ht="12.75" customHeight="1">
      <c r="L813" s="2"/>
    </row>
    <row r="814" ht="12.75" customHeight="1">
      <c r="L814" s="2"/>
    </row>
    <row r="815" ht="12.75" customHeight="1">
      <c r="L815" s="2"/>
    </row>
    <row r="816" ht="12.75" customHeight="1">
      <c r="L816" s="2"/>
    </row>
    <row r="817" ht="12.75" customHeight="1">
      <c r="L817" s="2"/>
    </row>
    <row r="818" ht="12.75" customHeight="1">
      <c r="L818" s="2"/>
    </row>
    <row r="819" ht="12.75" customHeight="1">
      <c r="L819" s="2"/>
    </row>
    <row r="820" ht="12.75" customHeight="1">
      <c r="L820" s="2"/>
    </row>
    <row r="821" ht="12.75" customHeight="1">
      <c r="L821" s="2"/>
    </row>
    <row r="822" ht="12.75" customHeight="1">
      <c r="L822" s="2"/>
    </row>
    <row r="823" ht="12.75" customHeight="1">
      <c r="L823" s="2"/>
    </row>
    <row r="824" ht="12.75" customHeight="1">
      <c r="L824" s="2"/>
    </row>
    <row r="825" ht="12.75" customHeight="1">
      <c r="L825" s="2"/>
    </row>
    <row r="826" ht="12.75" customHeight="1">
      <c r="L826" s="2"/>
    </row>
    <row r="827" ht="12.75" customHeight="1">
      <c r="L827" s="2"/>
    </row>
    <row r="828" ht="12.75" customHeight="1">
      <c r="L828" s="2"/>
    </row>
    <row r="829" ht="12.75" customHeight="1">
      <c r="L829" s="2"/>
    </row>
    <row r="830" ht="12.75" customHeight="1">
      <c r="L830" s="2"/>
    </row>
    <row r="831" ht="12.75" customHeight="1">
      <c r="L831" s="2"/>
    </row>
    <row r="832" ht="12.75" customHeight="1">
      <c r="L832" s="2"/>
    </row>
    <row r="833" ht="12.75" customHeight="1">
      <c r="L833" s="2"/>
    </row>
    <row r="834" ht="12.75" customHeight="1">
      <c r="L834" s="2"/>
    </row>
    <row r="835" ht="12.75" customHeight="1">
      <c r="L835" s="2"/>
    </row>
    <row r="836" ht="12.75" customHeight="1">
      <c r="L836" s="2"/>
    </row>
    <row r="837" ht="12.75" customHeight="1">
      <c r="L837" s="2"/>
    </row>
    <row r="838" ht="12.75" customHeight="1">
      <c r="L838" s="2"/>
    </row>
    <row r="839" ht="12.75" customHeight="1">
      <c r="L839" s="2"/>
    </row>
    <row r="840" ht="12.75" customHeight="1">
      <c r="L840" s="2"/>
    </row>
    <row r="841" ht="12.75" customHeight="1">
      <c r="L841" s="2"/>
    </row>
    <row r="842" ht="12.75" customHeight="1">
      <c r="L842" s="2"/>
    </row>
    <row r="843" ht="12.75" customHeight="1">
      <c r="L843" s="2"/>
    </row>
    <row r="844" ht="12.75" customHeight="1">
      <c r="L844" s="2"/>
    </row>
    <row r="845" ht="12.75" customHeight="1">
      <c r="L845" s="2"/>
    </row>
    <row r="846" ht="12.75" customHeight="1">
      <c r="L846" s="2"/>
    </row>
    <row r="847" ht="12.75" customHeight="1">
      <c r="L847" s="2"/>
    </row>
    <row r="848" ht="12.75" customHeight="1">
      <c r="L848" s="2"/>
    </row>
    <row r="849" ht="12.75" customHeight="1">
      <c r="L849" s="2"/>
    </row>
    <row r="850" ht="12.75" customHeight="1">
      <c r="L850" s="2"/>
    </row>
    <row r="851" ht="12.75" customHeight="1">
      <c r="L851" s="2"/>
    </row>
    <row r="852" ht="12.75" customHeight="1">
      <c r="L852" s="2"/>
    </row>
    <row r="853" ht="12.75" customHeight="1">
      <c r="L853" s="2"/>
    </row>
    <row r="854" ht="12.75" customHeight="1">
      <c r="L854" s="2"/>
    </row>
    <row r="855" ht="12.75" customHeight="1">
      <c r="L855" s="2"/>
    </row>
    <row r="856" ht="12.75" customHeight="1">
      <c r="L856" s="2"/>
    </row>
    <row r="857" ht="12.75" customHeight="1">
      <c r="L857" s="2"/>
    </row>
    <row r="858" ht="12.75" customHeight="1">
      <c r="L858" s="2"/>
    </row>
    <row r="859" ht="12.75" customHeight="1">
      <c r="L859" s="2"/>
    </row>
    <row r="860" ht="12.75" customHeight="1">
      <c r="L860" s="2"/>
    </row>
    <row r="861" ht="12.75" customHeight="1">
      <c r="L861" s="2"/>
    </row>
    <row r="862" ht="12.75" customHeight="1">
      <c r="L862" s="2"/>
    </row>
    <row r="863" ht="12.75" customHeight="1">
      <c r="L863" s="2"/>
    </row>
    <row r="864" ht="12.75" customHeight="1">
      <c r="L864" s="2"/>
    </row>
    <row r="865" ht="12.75" customHeight="1">
      <c r="L865" s="2"/>
    </row>
    <row r="866" ht="12.75" customHeight="1">
      <c r="L866" s="2"/>
    </row>
    <row r="867" ht="12.75" customHeight="1">
      <c r="L867" s="2"/>
    </row>
    <row r="868" ht="12.75" customHeight="1">
      <c r="L868" s="2"/>
    </row>
    <row r="869" ht="12.75" customHeight="1">
      <c r="L869" s="2"/>
    </row>
    <row r="870" ht="12.75" customHeight="1">
      <c r="L870" s="2"/>
    </row>
    <row r="871" ht="12.75" customHeight="1">
      <c r="L871" s="2"/>
    </row>
    <row r="872" ht="12.75" customHeight="1">
      <c r="L872" s="2"/>
    </row>
    <row r="873" ht="12.75" customHeight="1">
      <c r="L873" s="2"/>
    </row>
    <row r="874" ht="12.75" customHeight="1">
      <c r="L874" s="2"/>
    </row>
    <row r="875" ht="12.75" customHeight="1">
      <c r="L875" s="2"/>
    </row>
    <row r="876" ht="12.75" customHeight="1">
      <c r="L876" s="2"/>
    </row>
    <row r="877" ht="12.75" customHeight="1">
      <c r="L877" s="2"/>
    </row>
    <row r="878" ht="12.75" customHeight="1">
      <c r="L878" s="2"/>
    </row>
    <row r="879" ht="12.75" customHeight="1">
      <c r="L879" s="2"/>
    </row>
    <row r="880" ht="12.75" customHeight="1">
      <c r="L880" s="2"/>
    </row>
    <row r="881" ht="12.75" customHeight="1">
      <c r="L881" s="2"/>
    </row>
    <row r="882" ht="12.75" customHeight="1">
      <c r="L882" s="2"/>
    </row>
    <row r="883" ht="12.75" customHeight="1">
      <c r="L883" s="2"/>
    </row>
    <row r="884" ht="12.75" customHeight="1">
      <c r="L884" s="2"/>
    </row>
    <row r="885" ht="12.75" customHeight="1">
      <c r="L885" s="2"/>
    </row>
    <row r="886" ht="12.75" customHeight="1">
      <c r="L886" s="2"/>
    </row>
    <row r="887" ht="12.75" customHeight="1">
      <c r="L887" s="2"/>
    </row>
    <row r="888" ht="12.75" customHeight="1">
      <c r="L888" s="2"/>
    </row>
    <row r="889" ht="12.75" customHeight="1">
      <c r="L889" s="2"/>
    </row>
    <row r="890" ht="12.75" customHeight="1">
      <c r="L890" s="2"/>
    </row>
    <row r="891" ht="12.75" customHeight="1">
      <c r="L891" s="2"/>
    </row>
    <row r="892" ht="12.75" customHeight="1">
      <c r="L892" s="2"/>
    </row>
    <row r="893" ht="12.75" customHeight="1">
      <c r="L893" s="2"/>
    </row>
    <row r="894" ht="12.75" customHeight="1">
      <c r="L894" s="2"/>
    </row>
    <row r="895" ht="12.75" customHeight="1">
      <c r="L895" s="2"/>
    </row>
    <row r="896" ht="12.75" customHeight="1">
      <c r="L896" s="2"/>
    </row>
    <row r="897" ht="12.75" customHeight="1">
      <c r="L897" s="2"/>
    </row>
    <row r="898" ht="12.75" customHeight="1">
      <c r="L898" s="2"/>
    </row>
    <row r="899" ht="12.75" customHeight="1">
      <c r="L899" s="2"/>
    </row>
    <row r="900" ht="12.75" customHeight="1">
      <c r="L900" s="2"/>
    </row>
    <row r="901" ht="12.75" customHeight="1">
      <c r="L901" s="2"/>
    </row>
    <row r="902" ht="12.75" customHeight="1">
      <c r="L902" s="2"/>
    </row>
    <row r="903" ht="12.75" customHeight="1">
      <c r="L903" s="2"/>
    </row>
    <row r="904" ht="12.75" customHeight="1">
      <c r="L904" s="2"/>
    </row>
    <row r="905" ht="12.75" customHeight="1">
      <c r="L905" s="2"/>
    </row>
    <row r="906" ht="12.75" customHeight="1">
      <c r="L906" s="2"/>
    </row>
    <row r="907" ht="12.75" customHeight="1">
      <c r="L907" s="2"/>
    </row>
    <row r="908" ht="12.75" customHeight="1">
      <c r="L908" s="2"/>
    </row>
    <row r="909" ht="12.75" customHeight="1">
      <c r="L909" s="2"/>
    </row>
    <row r="910" ht="12.75" customHeight="1">
      <c r="L910" s="2"/>
    </row>
    <row r="911" ht="12.75" customHeight="1">
      <c r="L911" s="2"/>
    </row>
    <row r="912" ht="12.75" customHeight="1">
      <c r="L912" s="2"/>
    </row>
    <row r="913" ht="12.75" customHeight="1">
      <c r="L913" s="2"/>
    </row>
    <row r="914" ht="12.75" customHeight="1">
      <c r="L914" s="2"/>
    </row>
    <row r="915" ht="12.75" customHeight="1">
      <c r="L915" s="2"/>
    </row>
    <row r="916" ht="12.75" customHeight="1">
      <c r="L916" s="2"/>
    </row>
    <row r="917" ht="12.75" customHeight="1">
      <c r="L917" s="2"/>
    </row>
    <row r="918" ht="12.75" customHeight="1">
      <c r="L918" s="2"/>
    </row>
    <row r="919" ht="12.75" customHeight="1">
      <c r="L919" s="2"/>
    </row>
    <row r="920" ht="12.75" customHeight="1">
      <c r="L920" s="2"/>
    </row>
    <row r="921" ht="12.75" customHeight="1">
      <c r="L921" s="2"/>
    </row>
    <row r="922" ht="12.75" customHeight="1">
      <c r="L922" s="2"/>
    </row>
    <row r="923" ht="12.75" customHeight="1">
      <c r="L923" s="2"/>
    </row>
    <row r="924" ht="12.75" customHeight="1">
      <c r="L924" s="2"/>
    </row>
    <row r="925" ht="12.75" customHeight="1">
      <c r="L925" s="2"/>
    </row>
    <row r="926" ht="12.75" customHeight="1">
      <c r="L926" s="2"/>
    </row>
    <row r="927" ht="12.75" customHeight="1">
      <c r="L927" s="2"/>
    </row>
    <row r="928" ht="12.75" customHeight="1">
      <c r="L928" s="2"/>
    </row>
    <row r="929" ht="12.75" customHeight="1">
      <c r="L929" s="2"/>
    </row>
    <row r="930" ht="12.75" customHeight="1">
      <c r="L930" s="2"/>
    </row>
    <row r="931" ht="12.75" customHeight="1">
      <c r="L931" s="2"/>
    </row>
    <row r="932" ht="12.75" customHeight="1">
      <c r="L932" s="2"/>
    </row>
    <row r="933" ht="12.75" customHeight="1">
      <c r="L933" s="2"/>
    </row>
    <row r="934" ht="12.75" customHeight="1">
      <c r="L934" s="2"/>
    </row>
    <row r="935" ht="12.75" customHeight="1">
      <c r="L935" s="2"/>
    </row>
    <row r="936" ht="12.75" customHeight="1">
      <c r="L936" s="2"/>
    </row>
    <row r="937" ht="12.75" customHeight="1">
      <c r="L937" s="2"/>
    </row>
    <row r="938" ht="12.75" customHeight="1">
      <c r="L938" s="2"/>
    </row>
    <row r="939" ht="12.75" customHeight="1">
      <c r="L939" s="2"/>
    </row>
    <row r="940" ht="12.75" customHeight="1">
      <c r="L940" s="2"/>
    </row>
    <row r="941" ht="12.75" customHeight="1">
      <c r="L941" s="2"/>
    </row>
    <row r="942" ht="12.75" customHeight="1">
      <c r="L942" s="2"/>
    </row>
    <row r="943" ht="12.75" customHeight="1">
      <c r="L943" s="2"/>
    </row>
    <row r="944" ht="12.75" customHeight="1">
      <c r="L944" s="2"/>
    </row>
    <row r="945" ht="12.75" customHeight="1">
      <c r="L945" s="2"/>
    </row>
    <row r="946" ht="12.75" customHeight="1">
      <c r="L946" s="2"/>
    </row>
    <row r="947" ht="12.75" customHeight="1">
      <c r="L947" s="2"/>
    </row>
    <row r="948" ht="12.75" customHeight="1">
      <c r="L948" s="2"/>
    </row>
    <row r="949" ht="12.75" customHeight="1">
      <c r="L949" s="2"/>
    </row>
    <row r="950" ht="12.75" customHeight="1">
      <c r="L950" s="2"/>
    </row>
    <row r="951" ht="12.75" customHeight="1">
      <c r="L951" s="2"/>
    </row>
    <row r="952" ht="12.75" customHeight="1">
      <c r="L952" s="2"/>
    </row>
    <row r="953" ht="12.75" customHeight="1">
      <c r="L953" s="2"/>
    </row>
    <row r="954" ht="12.75" customHeight="1">
      <c r="L954" s="2"/>
    </row>
    <row r="955" ht="12.75" customHeight="1">
      <c r="L955" s="2"/>
    </row>
    <row r="956" ht="12.75" customHeight="1">
      <c r="L956" s="2"/>
    </row>
    <row r="957" ht="12.75" customHeight="1">
      <c r="L957" s="2"/>
    </row>
    <row r="958" ht="12.75" customHeight="1">
      <c r="L958" s="2"/>
    </row>
    <row r="959" ht="12.75" customHeight="1">
      <c r="L959" s="2"/>
    </row>
    <row r="960" ht="12.75" customHeight="1">
      <c r="L960" s="2"/>
    </row>
    <row r="961" ht="12.75" customHeight="1">
      <c r="L961" s="2"/>
    </row>
    <row r="962" ht="12.75" customHeight="1">
      <c r="L962" s="2"/>
    </row>
    <row r="963" ht="12.75" customHeight="1">
      <c r="L963" s="2"/>
    </row>
    <row r="964" ht="12.75" customHeight="1">
      <c r="L964" s="2"/>
    </row>
    <row r="965" ht="12.75" customHeight="1">
      <c r="L965" s="2"/>
    </row>
    <row r="966" ht="12.75" customHeight="1">
      <c r="L966" s="2"/>
    </row>
    <row r="967" ht="12.75" customHeight="1">
      <c r="L967" s="2"/>
    </row>
    <row r="968" ht="12.75" customHeight="1">
      <c r="L968" s="2"/>
    </row>
    <row r="969" ht="12.75" customHeight="1">
      <c r="L969" s="2"/>
    </row>
    <row r="970" ht="12.75" customHeight="1">
      <c r="L970" s="2"/>
    </row>
    <row r="971" ht="12.75" customHeight="1">
      <c r="L971" s="2"/>
    </row>
    <row r="972" ht="12.75" customHeight="1">
      <c r="L972" s="2"/>
    </row>
    <row r="973" ht="12.75" customHeight="1">
      <c r="L973" s="2"/>
    </row>
    <row r="974" ht="12.75" customHeight="1">
      <c r="L974" s="2"/>
    </row>
    <row r="975" ht="12.75" customHeight="1">
      <c r="L975" s="2"/>
    </row>
    <row r="976" ht="12.75" customHeight="1">
      <c r="L976" s="2"/>
    </row>
    <row r="977" ht="12.75" customHeight="1">
      <c r="L977" s="2"/>
    </row>
    <row r="978" ht="12.75" customHeight="1">
      <c r="L978" s="2"/>
    </row>
    <row r="979" ht="12.75" customHeight="1">
      <c r="L979" s="2"/>
    </row>
    <row r="980" ht="12.75" customHeight="1">
      <c r="L980" s="2"/>
    </row>
    <row r="981" ht="12.75" customHeight="1">
      <c r="L981" s="2"/>
    </row>
    <row r="982" ht="12.75" customHeight="1">
      <c r="L982" s="2"/>
    </row>
    <row r="983" ht="12.75" customHeight="1">
      <c r="L983" s="2"/>
    </row>
    <row r="984" ht="12.75" customHeight="1">
      <c r="L984" s="2"/>
    </row>
    <row r="985" ht="12.75" customHeight="1">
      <c r="L985" s="2"/>
    </row>
    <row r="986" ht="12.75" customHeight="1">
      <c r="L986" s="2"/>
    </row>
    <row r="987" ht="12.75" customHeight="1">
      <c r="L987" s="2"/>
    </row>
    <row r="988" ht="12.75" customHeight="1">
      <c r="L988" s="2"/>
    </row>
    <row r="989" ht="12.75" customHeight="1">
      <c r="L989" s="2"/>
    </row>
    <row r="990" ht="12.75" customHeight="1">
      <c r="L990" s="2"/>
    </row>
    <row r="991" ht="12.75" customHeight="1">
      <c r="L991" s="2"/>
    </row>
    <row r="992" ht="12.75" customHeight="1">
      <c r="L992" s="2"/>
    </row>
    <row r="993" ht="12.75" customHeight="1">
      <c r="L993" s="2"/>
    </row>
    <row r="994" ht="12.75" customHeight="1">
      <c r="L994" s="2"/>
    </row>
    <row r="995" ht="12.75" customHeight="1">
      <c r="L995" s="2"/>
    </row>
    <row r="996" ht="12.75" customHeight="1">
      <c r="L996" s="2"/>
    </row>
    <row r="997" ht="12.75" customHeight="1">
      <c r="L997" s="2"/>
    </row>
    <row r="998" ht="12.75" customHeight="1">
      <c r="L998" s="2"/>
    </row>
    <row r="999" ht="12.75" customHeight="1">
      <c r="L999" s="2"/>
    </row>
    <row r="1000" ht="12.75" customHeight="1">
      <c r="L1000" s="2"/>
    </row>
  </sheetData>
  <mergeCells count="7">
    <mergeCell ref="A1:J1"/>
    <mergeCell ref="A2:B2"/>
    <mergeCell ref="A14:L14"/>
    <mergeCell ref="A15:B15"/>
    <mergeCell ref="A27:L27"/>
    <mergeCell ref="A28:B28"/>
    <mergeCell ref="B40:M40"/>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3.71"/>
    <col customWidth="1" min="3" max="3" width="17.29"/>
    <col customWidth="1" min="4" max="7" width="7.43"/>
    <col customWidth="1" min="8" max="8" width="9.57"/>
    <col customWidth="1" min="9" max="26" width="8.71"/>
  </cols>
  <sheetData>
    <row r="1" ht="12.75" customHeight="1">
      <c r="A1" s="53" t="s">
        <v>254</v>
      </c>
      <c r="B1" s="17"/>
      <c r="C1" s="17"/>
      <c r="D1" s="17"/>
      <c r="E1" s="17"/>
      <c r="F1" s="17"/>
      <c r="G1" s="17"/>
      <c r="H1" s="18"/>
    </row>
    <row r="2" ht="12.75" customHeight="1">
      <c r="A2" s="71" t="s">
        <v>169</v>
      </c>
      <c r="B2" s="93"/>
      <c r="C2" s="18"/>
      <c r="D2" s="71"/>
      <c r="E2" s="71"/>
      <c r="F2" s="71"/>
      <c r="G2" s="71"/>
      <c r="H2" s="71"/>
    </row>
    <row r="3" ht="12.75" customHeight="1">
      <c r="A3" s="7">
        <v>1.0</v>
      </c>
      <c r="B3" s="94"/>
      <c r="C3" s="98" t="s">
        <v>52</v>
      </c>
      <c r="D3" s="7">
        <v>700.0</v>
      </c>
      <c r="E3" s="7">
        <v>620.0</v>
      </c>
      <c r="F3" s="7">
        <v>1480.0</v>
      </c>
      <c r="G3" s="7">
        <v>580.0</v>
      </c>
      <c r="H3" s="99">
        <v>0.09722222222222222</v>
      </c>
    </row>
    <row r="4" ht="12.75" customHeight="1">
      <c r="A4" s="7">
        <v>5.0</v>
      </c>
      <c r="B4" s="94"/>
      <c r="C4" s="98" t="s">
        <v>54</v>
      </c>
      <c r="D4" s="7">
        <v>1000.0</v>
      </c>
      <c r="E4" s="7">
        <v>740.0</v>
      </c>
      <c r="F4" s="7">
        <v>1880.0</v>
      </c>
      <c r="G4" s="7">
        <v>640.0</v>
      </c>
      <c r="H4" s="99">
        <v>0.10416666666666667</v>
      </c>
    </row>
    <row r="5" ht="12.75" customHeight="1">
      <c r="A5" s="7">
        <v>5.0</v>
      </c>
      <c r="B5" s="94"/>
      <c r="C5" s="98" t="s">
        <v>55</v>
      </c>
      <c r="D5" s="7">
        <v>940.0</v>
      </c>
      <c r="E5" s="7">
        <v>740.0</v>
      </c>
      <c r="F5" s="7">
        <v>360.0</v>
      </c>
      <c r="G5" s="7">
        <v>400.0</v>
      </c>
      <c r="H5" s="99">
        <v>0.0798611111111111</v>
      </c>
    </row>
    <row r="6" ht="12.75" customHeight="1">
      <c r="A6" s="7">
        <v>5.0</v>
      </c>
      <c r="B6" s="94"/>
      <c r="C6" s="98" t="s">
        <v>57</v>
      </c>
      <c r="D6" s="7">
        <v>3400.0</v>
      </c>
      <c r="E6" s="7">
        <v>1860.0</v>
      </c>
      <c r="F6" s="7">
        <v>2760.0</v>
      </c>
      <c r="G6" s="7">
        <v>760.0</v>
      </c>
      <c r="H6" s="99">
        <v>0.13541666666666666</v>
      </c>
    </row>
    <row r="7" ht="12.75" customHeight="1">
      <c r="A7" s="7">
        <v>5.0</v>
      </c>
      <c r="B7" s="94"/>
      <c r="C7" s="98" t="s">
        <v>58</v>
      </c>
      <c r="D7" s="7">
        <v>3400.0</v>
      </c>
      <c r="E7" s="7">
        <v>2660.0</v>
      </c>
      <c r="F7" s="7">
        <v>6600.0</v>
      </c>
      <c r="G7" s="7">
        <v>1240.0</v>
      </c>
      <c r="H7" s="99">
        <v>0.17361111111111113</v>
      </c>
    </row>
    <row r="8" ht="12.75" customHeight="1">
      <c r="A8" s="7">
        <v>10.0</v>
      </c>
      <c r="B8" s="94"/>
      <c r="C8" s="98" t="s">
        <v>45</v>
      </c>
      <c r="D8" s="7">
        <v>5500.0</v>
      </c>
      <c r="E8" s="7">
        <v>1540.0</v>
      </c>
      <c r="F8" s="7">
        <v>4200.0</v>
      </c>
      <c r="G8" s="7">
        <v>580.0</v>
      </c>
      <c r="H8" s="99">
        <v>0.18055555555555555</v>
      </c>
    </row>
    <row r="9" ht="12.75" customHeight="1">
      <c r="A9" s="7">
        <v>15.0</v>
      </c>
      <c r="B9" s="94"/>
      <c r="C9" s="98" t="s">
        <v>159</v>
      </c>
      <c r="D9" s="7">
        <v>5800.0</v>
      </c>
      <c r="E9" s="7">
        <v>5500.0</v>
      </c>
      <c r="F9" s="7">
        <v>5000.0</v>
      </c>
      <c r="G9" s="7">
        <v>700.0</v>
      </c>
      <c r="H9" s="99">
        <v>0.3333333333333333</v>
      </c>
    </row>
    <row r="10" ht="12.75" customHeight="1">
      <c r="A10" s="7">
        <v>20.0</v>
      </c>
      <c r="B10" s="94"/>
      <c r="C10" s="98" t="s">
        <v>65</v>
      </c>
      <c r="D10" s="7">
        <v>15880.0</v>
      </c>
      <c r="E10" s="7">
        <v>13800.0</v>
      </c>
      <c r="F10" s="7">
        <v>36400.0</v>
      </c>
      <c r="G10" s="7">
        <v>22660.0</v>
      </c>
      <c r="H10" s="99">
        <v>0.28327546296296297</v>
      </c>
    </row>
    <row r="11" ht="12.75" customHeight="1"/>
    <row r="12" ht="12.75" customHeight="1">
      <c r="A12" s="53" t="s">
        <v>255</v>
      </c>
      <c r="B12" s="17"/>
      <c r="C12" s="17"/>
      <c r="D12" s="17"/>
      <c r="E12" s="17"/>
      <c r="F12" s="17"/>
      <c r="G12" s="17"/>
      <c r="H12" s="18"/>
    </row>
    <row r="13" ht="12.75" customHeight="1">
      <c r="A13" s="71" t="s">
        <v>169</v>
      </c>
      <c r="B13" s="93"/>
      <c r="C13" s="18"/>
      <c r="D13" s="71"/>
      <c r="E13" s="71"/>
      <c r="F13" s="71"/>
      <c r="G13" s="71"/>
      <c r="H13" s="71"/>
    </row>
    <row r="14" ht="12.75" customHeight="1">
      <c r="A14" s="7">
        <v>1.0</v>
      </c>
      <c r="B14" s="94"/>
      <c r="C14" s="98" t="s">
        <v>17</v>
      </c>
      <c r="D14" s="7">
        <v>970.0</v>
      </c>
      <c r="E14" s="7">
        <v>380.0</v>
      </c>
      <c r="F14" s="7">
        <v>880.0</v>
      </c>
      <c r="G14" s="7">
        <v>400.0</v>
      </c>
      <c r="H14" s="99">
        <v>0.06944444444444443</v>
      </c>
    </row>
    <row r="15" ht="12.75" customHeight="1">
      <c r="A15" s="7">
        <v>3.0</v>
      </c>
      <c r="B15" s="94"/>
      <c r="C15" s="98" t="s">
        <v>19</v>
      </c>
      <c r="D15" s="7">
        <v>880.0</v>
      </c>
      <c r="E15" s="7">
        <v>580.0</v>
      </c>
      <c r="F15" s="7">
        <v>1560.0</v>
      </c>
      <c r="G15" s="7">
        <v>580.0</v>
      </c>
      <c r="H15" s="99">
        <v>0.07291666666666667</v>
      </c>
    </row>
    <row r="16" ht="12.75" customHeight="1">
      <c r="A16" s="7">
        <v>1.0</v>
      </c>
      <c r="B16" s="94"/>
      <c r="C16" s="98" t="s">
        <v>21</v>
      </c>
      <c r="D16" s="7">
        <v>1060.0</v>
      </c>
      <c r="E16" s="7">
        <v>500.0</v>
      </c>
      <c r="F16" s="7">
        <v>600.0</v>
      </c>
      <c r="G16" s="7">
        <v>460.0</v>
      </c>
      <c r="H16" s="99">
        <v>0.06944444444444443</v>
      </c>
    </row>
    <row r="17" ht="12.75" customHeight="1">
      <c r="A17" s="7">
        <v>5.0</v>
      </c>
      <c r="B17" s="94"/>
      <c r="C17" s="98" t="s">
        <v>22</v>
      </c>
      <c r="D17" s="7">
        <v>2320.0</v>
      </c>
      <c r="E17" s="7">
        <v>1180.0</v>
      </c>
      <c r="F17" s="7">
        <v>2520.0</v>
      </c>
      <c r="G17" s="7">
        <v>610.0</v>
      </c>
      <c r="H17" s="99">
        <v>0.125</v>
      </c>
    </row>
    <row r="18" ht="12.75" customHeight="1">
      <c r="A18" s="7">
        <v>15.0</v>
      </c>
      <c r="B18" s="94"/>
      <c r="C18" s="98" t="s">
        <v>23</v>
      </c>
      <c r="D18" s="7">
        <v>2800.0</v>
      </c>
      <c r="E18" s="7">
        <v>2160.0</v>
      </c>
      <c r="F18" s="7">
        <v>4040.0</v>
      </c>
      <c r="G18" s="7">
        <v>640.0</v>
      </c>
      <c r="H18" s="99">
        <v>0.14930555555555555</v>
      </c>
    </row>
    <row r="19" ht="12.75" customHeight="1">
      <c r="A19" s="7">
        <v>10.0</v>
      </c>
      <c r="B19" s="94"/>
      <c r="C19" s="98" t="s">
        <v>157</v>
      </c>
      <c r="D19" s="7">
        <v>6100.0</v>
      </c>
      <c r="E19" s="7">
        <v>1300.0</v>
      </c>
      <c r="F19" s="7">
        <v>3000.0</v>
      </c>
      <c r="G19" s="7">
        <v>580.0</v>
      </c>
      <c r="H19" s="99">
        <v>0.16666666666666666</v>
      </c>
    </row>
    <row r="20" ht="12.75" customHeight="1">
      <c r="A20" s="7">
        <v>15.0</v>
      </c>
      <c r="B20" s="94"/>
      <c r="C20" s="98" t="s">
        <v>25</v>
      </c>
      <c r="D20" s="7">
        <v>5500.0</v>
      </c>
      <c r="E20" s="7">
        <v>4900.0</v>
      </c>
      <c r="F20" s="7">
        <v>5000.0</v>
      </c>
      <c r="G20" s="7">
        <v>520.0</v>
      </c>
      <c r="H20" s="99">
        <v>0.3333333333333333</v>
      </c>
    </row>
    <row r="21" ht="12.75" customHeight="1">
      <c r="A21" s="7">
        <v>20.0</v>
      </c>
      <c r="B21" s="94"/>
      <c r="C21" s="98" t="s">
        <v>160</v>
      </c>
      <c r="D21" s="7">
        <v>18250.0</v>
      </c>
      <c r="E21" s="7">
        <v>13500.0</v>
      </c>
      <c r="F21" s="7">
        <v>20400.0</v>
      </c>
      <c r="G21" s="7">
        <v>16480.0</v>
      </c>
      <c r="H21" s="99">
        <v>0.22482638888888887</v>
      </c>
    </row>
    <row r="22" ht="12.75" customHeight="1"/>
    <row r="23" ht="12.75" customHeight="1">
      <c r="A23" s="53" t="s">
        <v>256</v>
      </c>
      <c r="B23" s="17"/>
      <c r="C23" s="17"/>
      <c r="D23" s="17"/>
      <c r="E23" s="17"/>
      <c r="F23" s="17"/>
      <c r="G23" s="17"/>
      <c r="H23" s="18"/>
    </row>
    <row r="24" ht="12.75" customHeight="1">
      <c r="A24" s="71" t="s">
        <v>169</v>
      </c>
      <c r="B24" s="93"/>
      <c r="C24" s="18"/>
      <c r="D24" s="71"/>
      <c r="E24" s="71"/>
      <c r="F24" s="71"/>
      <c r="G24" s="71"/>
      <c r="H24" s="71"/>
    </row>
    <row r="25" ht="12.75" customHeight="1">
      <c r="A25" s="7">
        <v>1.0</v>
      </c>
      <c r="B25" s="94"/>
      <c r="C25" s="98" t="s">
        <v>36</v>
      </c>
      <c r="D25" s="7">
        <v>940.0</v>
      </c>
      <c r="E25" s="7">
        <v>700.0</v>
      </c>
      <c r="F25" s="7">
        <v>1680.0</v>
      </c>
      <c r="G25" s="7">
        <v>520.0</v>
      </c>
      <c r="H25" s="99">
        <v>0.08333333333333333</v>
      </c>
    </row>
    <row r="26" ht="12.75" customHeight="1">
      <c r="A26" s="7">
        <v>5.0</v>
      </c>
      <c r="B26" s="94"/>
      <c r="C26" s="98" t="s">
        <v>37</v>
      </c>
      <c r="D26" s="7">
        <v>1120.0</v>
      </c>
      <c r="E26" s="7">
        <v>700.0</v>
      </c>
      <c r="F26" s="7">
        <v>360.0</v>
      </c>
      <c r="G26" s="7">
        <v>400.0</v>
      </c>
      <c r="H26" s="99">
        <v>0.0798611111111111</v>
      </c>
    </row>
    <row r="27" ht="12.75" customHeight="1">
      <c r="A27" s="7">
        <v>5.0</v>
      </c>
      <c r="B27" s="94"/>
      <c r="C27" s="98" t="s">
        <v>38</v>
      </c>
      <c r="D27" s="7">
        <v>2200.0</v>
      </c>
      <c r="E27" s="7">
        <v>1900.0</v>
      </c>
      <c r="F27" s="7">
        <v>2040.0</v>
      </c>
      <c r="G27" s="7">
        <v>520.0</v>
      </c>
      <c r="H27" s="99">
        <v>0.12847222222222224</v>
      </c>
    </row>
    <row r="28" ht="12.75" customHeight="1">
      <c r="A28" s="7">
        <v>5.0</v>
      </c>
      <c r="B28" s="94"/>
      <c r="C28" s="98" t="s">
        <v>41</v>
      </c>
      <c r="D28" s="7">
        <v>2260.0</v>
      </c>
      <c r="E28" s="7">
        <v>1420.0</v>
      </c>
      <c r="F28" s="7">
        <v>2440.0</v>
      </c>
      <c r="G28" s="7">
        <v>880.0</v>
      </c>
      <c r="H28" s="99">
        <v>0.13194444444444445</v>
      </c>
    </row>
    <row r="29" ht="12.75" customHeight="1">
      <c r="A29" s="7">
        <v>15.0</v>
      </c>
      <c r="B29" s="94"/>
      <c r="C29" s="98" t="s">
        <v>43</v>
      </c>
      <c r="D29" s="7">
        <v>3100.0</v>
      </c>
      <c r="E29" s="7">
        <v>2580.0</v>
      </c>
      <c r="F29" s="7">
        <v>5600.0</v>
      </c>
      <c r="G29" s="7">
        <v>1180.0</v>
      </c>
      <c r="H29" s="99">
        <v>0.15625</v>
      </c>
    </row>
    <row r="30" ht="12.75" customHeight="1">
      <c r="A30" s="7">
        <v>10.0</v>
      </c>
      <c r="B30" s="94"/>
      <c r="C30" s="98" t="s">
        <v>157</v>
      </c>
      <c r="D30" s="7">
        <v>5800.0</v>
      </c>
      <c r="E30" s="7">
        <v>2320.0</v>
      </c>
      <c r="F30" s="7">
        <v>2840.0</v>
      </c>
      <c r="G30" s="7">
        <v>610.0</v>
      </c>
      <c r="H30" s="99">
        <v>0.19444444444444445</v>
      </c>
    </row>
    <row r="31" ht="12.75" customHeight="1">
      <c r="A31" s="7">
        <v>15.0</v>
      </c>
      <c r="B31" s="94"/>
      <c r="C31" s="98" t="s">
        <v>48</v>
      </c>
      <c r="D31" s="7">
        <v>5860.0</v>
      </c>
      <c r="E31" s="7">
        <v>5900.0</v>
      </c>
      <c r="F31" s="7">
        <v>5240.0</v>
      </c>
      <c r="G31" s="7">
        <v>700.0</v>
      </c>
      <c r="H31" s="99">
        <v>0.3333333333333333</v>
      </c>
    </row>
    <row r="32" ht="12.75" customHeight="1">
      <c r="A32" s="7">
        <v>20.0</v>
      </c>
      <c r="B32" s="94"/>
      <c r="C32" s="98" t="s">
        <v>161</v>
      </c>
      <c r="D32" s="7">
        <v>15880.0</v>
      </c>
      <c r="E32" s="7">
        <v>22900.0</v>
      </c>
      <c r="F32" s="7">
        <v>25200.0</v>
      </c>
      <c r="G32" s="7">
        <v>22660.0</v>
      </c>
      <c r="H32" s="99">
        <v>0.28327546296296297</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1:H1"/>
    <mergeCell ref="B2:C2"/>
    <mergeCell ref="A12:H12"/>
    <mergeCell ref="B13:C13"/>
    <mergeCell ref="A23:H23"/>
    <mergeCell ref="B24:C24"/>
  </mergeCells>
  <hyperlinks>
    <hyperlink r:id="rId1" location="tid=2" ref="C3"/>
    <hyperlink r:id="rId2" location="tid=3" ref="C4"/>
    <hyperlink r:id="rId3" location="tid=4" ref="C5"/>
    <hyperlink r:id="rId4" location="tid=5" ref="C6"/>
    <hyperlink r:id="rId5" location="tid=6" ref="C7"/>
    <hyperlink r:id="rId6" location="tid=7" ref="C8"/>
    <hyperlink r:id="rId7" location="tid=8" ref="C9"/>
    <hyperlink r:id="rId8" location="tid=9" ref="C10"/>
    <hyperlink r:id="rId9" location="tid=12" ref="C14"/>
    <hyperlink r:id="rId10" location="tid=13" ref="C15"/>
    <hyperlink r:id="rId11" location="tid=14" ref="C16"/>
    <hyperlink r:id="rId12" location="tid=15" ref="C17"/>
    <hyperlink r:id="rId13" location="tid=16" ref="C18"/>
    <hyperlink r:id="rId14" location="tid=17" ref="C19"/>
    <hyperlink r:id="rId15" location="tid=18" ref="C20"/>
    <hyperlink r:id="rId16" location="tid=19" ref="C21"/>
    <hyperlink r:id="rId17" location="tid=22" ref="C25"/>
    <hyperlink r:id="rId18" location="tid=23" ref="C26"/>
    <hyperlink r:id="rId19" location="tid=24" ref="C27"/>
    <hyperlink r:id="rId20" location="tid=25" ref="C28"/>
    <hyperlink r:id="rId21" location="tid=26" ref="C29"/>
    <hyperlink r:id="rId22" location="tid=27" ref="C30"/>
    <hyperlink r:id="rId23" location="tid=28" ref="C31"/>
    <hyperlink r:id="rId24" location="tid=29" ref="C32"/>
  </hyperlinks>
  <printOptions/>
  <pageMargins bottom="1.0" footer="0.0" header="0.0" left="0.75" right="0.75" top="1.0"/>
  <pageSetup orientation="portrait"/>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0.0"/>
    <col customWidth="1" min="3" max="3" width="15.14"/>
    <col customWidth="1" min="4" max="4" width="17.86"/>
    <col customWidth="1" min="5" max="5" width="20.14"/>
    <col customWidth="1" min="6" max="6" width="11.86"/>
    <col customWidth="1" min="7" max="7" width="25.29"/>
    <col customWidth="1" min="8" max="8" width="4.0"/>
    <col customWidth="1" min="9" max="9" width="2.57"/>
    <col customWidth="1" min="10" max="10" width="21.71"/>
    <col customWidth="1" min="11" max="11" width="9.14"/>
    <col customWidth="1" min="12" max="12" width="19.43"/>
    <col customWidth="1" min="13" max="26" width="9.14"/>
  </cols>
  <sheetData>
    <row r="1" ht="12.75" customHeight="1">
      <c r="A1" s="100" t="s">
        <v>257</v>
      </c>
      <c r="B1" s="17"/>
      <c r="C1" s="17"/>
      <c r="D1" s="17"/>
      <c r="E1" s="17"/>
      <c r="F1" s="17"/>
      <c r="G1" s="18"/>
      <c r="H1" s="29"/>
      <c r="I1" s="29"/>
      <c r="J1" s="46" t="s">
        <v>51</v>
      </c>
      <c r="K1" s="101">
        <v>6.0</v>
      </c>
      <c r="L1" s="29"/>
      <c r="M1" s="29"/>
      <c r="N1" s="29"/>
      <c r="O1" s="29"/>
      <c r="P1" s="29"/>
      <c r="Q1" s="29"/>
      <c r="R1" s="29"/>
      <c r="S1" s="29"/>
      <c r="T1" s="29"/>
      <c r="U1" s="29"/>
      <c r="V1" s="29"/>
      <c r="W1" s="29"/>
      <c r="X1" s="29"/>
      <c r="Y1" s="29"/>
      <c r="Z1" s="29"/>
    </row>
    <row r="2" ht="12.75" customHeight="1">
      <c r="A2" s="102" t="s">
        <v>258</v>
      </c>
      <c r="B2" s="102" t="s">
        <v>206</v>
      </c>
      <c r="C2" s="102" t="s">
        <v>259</v>
      </c>
      <c r="D2" s="102" t="s">
        <v>260</v>
      </c>
      <c r="E2" s="102" t="s">
        <v>261</v>
      </c>
      <c r="F2" s="103" t="s">
        <v>262</v>
      </c>
      <c r="G2" s="102" t="s">
        <v>261</v>
      </c>
      <c r="H2" s="104"/>
      <c r="I2" s="42"/>
      <c r="J2" s="46" t="s">
        <v>52</v>
      </c>
      <c r="K2" s="101">
        <v>5.0</v>
      </c>
      <c r="L2" s="42"/>
      <c r="M2" s="29"/>
      <c r="N2" s="29"/>
      <c r="O2" s="29"/>
      <c r="P2" s="29"/>
      <c r="Q2" s="29"/>
      <c r="R2" s="29"/>
      <c r="S2" s="29"/>
      <c r="T2" s="29"/>
      <c r="U2" s="29"/>
      <c r="V2" s="29"/>
      <c r="W2" s="29"/>
      <c r="X2" s="29"/>
      <c r="Y2" s="29"/>
      <c r="Z2" s="29"/>
    </row>
    <row r="3" ht="12.75" customHeight="1">
      <c r="A3" s="33" t="s">
        <v>157</v>
      </c>
      <c r="B3" s="105">
        <f>VLOOKUP($A$3,$J$1:$K$30,2,FALSE)</f>
        <v>4</v>
      </c>
      <c r="C3" s="106">
        <f>SQRT(((B6-B7)^2)+((C6-C7)^2))</f>
        <v>236.4339231</v>
      </c>
      <c r="D3" s="107" t="str">
        <f>TEXT((C3/B3/24),"hh:mm:ss")</f>
        <v>11:06:31</v>
      </c>
      <c r="E3" s="108">
        <v>0.5</v>
      </c>
      <c r="F3" s="109"/>
      <c r="G3" s="110">
        <f>(G5-D3)</f>
        <v>-0.01702546296</v>
      </c>
      <c r="H3" s="8"/>
      <c r="I3" s="42"/>
      <c r="J3" s="46" t="s">
        <v>54</v>
      </c>
      <c r="K3" s="101">
        <v>7.0</v>
      </c>
      <c r="L3" s="29"/>
      <c r="M3" s="29"/>
      <c r="N3" s="29"/>
      <c r="O3" s="29"/>
      <c r="P3" s="29"/>
      <c r="Q3" s="29"/>
      <c r="R3" s="29"/>
      <c r="S3" s="29"/>
      <c r="T3" s="29"/>
      <c r="U3" s="29"/>
      <c r="V3" s="29"/>
      <c r="W3" s="29"/>
      <c r="X3" s="29"/>
      <c r="Y3" s="29"/>
      <c r="Z3" s="29"/>
    </row>
    <row r="4" ht="12.75" customHeight="1">
      <c r="A4" s="109"/>
      <c r="B4" s="109"/>
      <c r="C4" s="9"/>
      <c r="D4" s="111"/>
      <c r="E4" s="112" t="s">
        <v>263</v>
      </c>
      <c r="F4" s="109"/>
      <c r="G4" s="112" t="s">
        <v>263</v>
      </c>
      <c r="H4" s="42"/>
      <c r="I4" s="42"/>
      <c r="J4" s="46" t="s">
        <v>55</v>
      </c>
      <c r="K4" s="101">
        <v>16.0</v>
      </c>
      <c r="L4" s="29"/>
      <c r="M4" s="29"/>
      <c r="N4" s="29"/>
      <c r="O4" s="29"/>
      <c r="P4" s="29"/>
      <c r="Q4" s="29"/>
      <c r="R4" s="29"/>
      <c r="S4" s="29"/>
      <c r="T4" s="29"/>
      <c r="U4" s="29"/>
      <c r="V4" s="29"/>
      <c r="W4" s="29"/>
      <c r="X4" s="29"/>
      <c r="Y4" s="29"/>
      <c r="Z4" s="29"/>
    </row>
    <row r="5" ht="12.75" customHeight="1">
      <c r="A5" s="9"/>
      <c r="B5" s="102" t="s">
        <v>264</v>
      </c>
      <c r="C5" s="102" t="s">
        <v>265</v>
      </c>
      <c r="D5" s="9"/>
      <c r="E5" s="110">
        <f>D3+E3</f>
        <v>0.9628587963</v>
      </c>
      <c r="F5" s="109"/>
      <c r="G5" s="113">
        <v>0.4458333333333333</v>
      </c>
      <c r="H5" s="29"/>
      <c r="I5" s="42"/>
      <c r="J5" s="46" t="s">
        <v>57</v>
      </c>
      <c r="K5" s="101">
        <v>14.0</v>
      </c>
      <c r="L5" s="29"/>
      <c r="M5" s="29"/>
      <c r="N5" s="29"/>
      <c r="O5" s="29"/>
      <c r="P5" s="29"/>
      <c r="Q5" s="29"/>
      <c r="R5" s="29"/>
      <c r="S5" s="29"/>
      <c r="T5" s="29"/>
      <c r="U5" s="29"/>
      <c r="V5" s="29"/>
      <c r="W5" s="29"/>
      <c r="X5" s="29"/>
      <c r="Y5" s="29"/>
      <c r="Z5" s="29"/>
    </row>
    <row r="6" ht="12.75" customHeight="1">
      <c r="A6" s="9" t="s">
        <v>266</v>
      </c>
      <c r="B6" s="33">
        <v>120.0</v>
      </c>
      <c r="C6" s="33">
        <v>30.0</v>
      </c>
      <c r="D6" s="9"/>
      <c r="E6" s="114" t="s">
        <v>267</v>
      </c>
      <c r="F6" s="102"/>
      <c r="G6" s="102"/>
      <c r="H6" s="29"/>
      <c r="I6" s="42"/>
      <c r="J6" s="46" t="s">
        <v>58</v>
      </c>
      <c r="K6" s="101">
        <v>10.0</v>
      </c>
      <c r="L6" s="29"/>
      <c r="M6" s="29"/>
      <c r="N6" s="29"/>
      <c r="O6" s="29"/>
      <c r="P6" s="29"/>
      <c r="Q6" s="29"/>
      <c r="R6" s="29"/>
      <c r="S6" s="29"/>
      <c r="T6" s="29"/>
      <c r="U6" s="29"/>
      <c r="V6" s="29"/>
      <c r="W6" s="29"/>
      <c r="X6" s="29"/>
      <c r="Y6" s="29"/>
      <c r="Z6" s="29"/>
    </row>
    <row r="7" ht="12.75" customHeight="1">
      <c r="A7" s="9" t="s">
        <v>268</v>
      </c>
      <c r="B7" s="33">
        <v>-115.0</v>
      </c>
      <c r="C7" s="33">
        <v>56.0</v>
      </c>
      <c r="D7" s="115"/>
      <c r="E7" s="110">
        <f>E5+D3</f>
        <v>1.425717593</v>
      </c>
      <c r="F7" s="109"/>
      <c r="G7" s="109"/>
      <c r="H7" s="29"/>
      <c r="I7" s="42"/>
      <c r="J7" s="46" t="s">
        <v>157</v>
      </c>
      <c r="K7" s="101">
        <v>4.0</v>
      </c>
      <c r="L7" s="29"/>
      <c r="M7" s="29"/>
      <c r="N7" s="29"/>
      <c r="O7" s="29"/>
      <c r="P7" s="29"/>
      <c r="Q7" s="29"/>
      <c r="R7" s="29"/>
      <c r="S7" s="29"/>
      <c r="T7" s="29"/>
      <c r="U7" s="29"/>
      <c r="V7" s="29"/>
      <c r="W7" s="29"/>
      <c r="X7" s="29"/>
      <c r="Y7" s="29"/>
      <c r="Z7" s="29"/>
    </row>
    <row r="8" ht="12.75" customHeight="1">
      <c r="A8" s="29"/>
      <c r="B8" s="32"/>
      <c r="C8" s="29"/>
      <c r="D8" s="29"/>
      <c r="E8" s="116"/>
      <c r="F8" s="32"/>
      <c r="G8" s="32"/>
      <c r="H8" s="29"/>
      <c r="I8" s="42"/>
      <c r="J8" s="46" t="s">
        <v>159</v>
      </c>
      <c r="K8" s="101">
        <v>3.0</v>
      </c>
      <c r="L8" s="29"/>
      <c r="M8" s="29"/>
      <c r="N8" s="29"/>
      <c r="O8" s="29"/>
      <c r="P8" s="29"/>
      <c r="Q8" s="29"/>
      <c r="R8" s="29"/>
      <c r="S8" s="29"/>
      <c r="T8" s="29"/>
      <c r="U8" s="29"/>
      <c r="V8" s="29"/>
      <c r="W8" s="29"/>
      <c r="X8" s="29"/>
      <c r="Y8" s="29"/>
      <c r="Z8" s="29"/>
    </row>
    <row r="9" ht="12.75" customHeight="1">
      <c r="A9" s="29"/>
      <c r="B9" s="32"/>
      <c r="C9" s="29"/>
      <c r="D9" s="29"/>
      <c r="E9" s="29"/>
      <c r="F9" s="32"/>
      <c r="G9" s="32"/>
      <c r="H9" s="29"/>
      <c r="I9" s="42"/>
      <c r="J9" s="46" t="s">
        <v>65</v>
      </c>
      <c r="K9" s="101">
        <v>4.0</v>
      </c>
      <c r="L9" s="29"/>
      <c r="M9" s="29"/>
      <c r="N9" s="29"/>
      <c r="O9" s="29"/>
      <c r="P9" s="29"/>
      <c r="Q9" s="29"/>
      <c r="R9" s="29"/>
      <c r="S9" s="29"/>
      <c r="T9" s="29"/>
      <c r="U9" s="29"/>
      <c r="V9" s="29"/>
      <c r="W9" s="29"/>
      <c r="X9" s="29"/>
      <c r="Y9" s="29"/>
      <c r="Z9" s="29"/>
    </row>
    <row r="10" ht="12.75" customHeight="1">
      <c r="A10" s="100" t="s">
        <v>269</v>
      </c>
      <c r="B10" s="17"/>
      <c r="C10" s="17"/>
      <c r="D10" s="17"/>
      <c r="E10" s="17"/>
      <c r="F10" s="17"/>
      <c r="G10" s="18"/>
      <c r="H10" s="29"/>
      <c r="I10" s="29"/>
      <c r="J10" s="46" t="s">
        <v>28</v>
      </c>
      <c r="K10" s="101">
        <v>5.0</v>
      </c>
      <c r="L10" s="29"/>
      <c r="M10" s="29"/>
      <c r="N10" s="29"/>
      <c r="O10" s="29"/>
      <c r="P10" s="29"/>
      <c r="Q10" s="29"/>
      <c r="R10" s="29"/>
      <c r="S10" s="29"/>
      <c r="T10" s="29"/>
      <c r="U10" s="29"/>
      <c r="V10" s="29"/>
      <c r="W10" s="29"/>
      <c r="X10" s="29"/>
      <c r="Y10" s="29"/>
      <c r="Z10" s="29"/>
    </row>
    <row r="11" ht="12.75" customHeight="1">
      <c r="A11" s="102" t="s">
        <v>258</v>
      </c>
      <c r="B11" s="102" t="s">
        <v>206</v>
      </c>
      <c r="C11" s="102" t="s">
        <v>259</v>
      </c>
      <c r="D11" s="102" t="s">
        <v>260</v>
      </c>
      <c r="E11" s="102" t="s">
        <v>261</v>
      </c>
      <c r="F11" s="103" t="s">
        <v>262</v>
      </c>
      <c r="G11" s="102" t="s">
        <v>261</v>
      </c>
      <c r="H11" s="29"/>
      <c r="I11" s="29"/>
      <c r="J11" s="51" t="s">
        <v>30</v>
      </c>
      <c r="K11" s="117">
        <v>7.0</v>
      </c>
      <c r="L11" s="29"/>
      <c r="M11" s="29"/>
      <c r="N11" s="29"/>
      <c r="O11" s="29"/>
      <c r="P11" s="29"/>
      <c r="Q11" s="29"/>
      <c r="R11" s="29"/>
      <c r="S11" s="29"/>
      <c r="T11" s="29"/>
      <c r="U11" s="29"/>
      <c r="V11" s="29"/>
      <c r="W11" s="29"/>
      <c r="X11" s="29"/>
      <c r="Y11" s="29"/>
      <c r="Z11" s="29"/>
    </row>
    <row r="12" ht="12.75" customHeight="1">
      <c r="A12" s="33" t="s">
        <v>25</v>
      </c>
      <c r="B12" s="105">
        <f>VLOOKUP($A$12,$J$1:$K$30,2,FALSE)</f>
        <v>3</v>
      </c>
      <c r="C12" s="106">
        <f>SQRT(((B15-B16)^2)+((C15-C16)^2))</f>
        <v>180.346888</v>
      </c>
      <c r="D12" s="107" t="str">
        <f>TEXT((C12/B12/24),"hh:mm:ss")</f>
        <v>12:06:56</v>
      </c>
      <c r="E12" s="108">
        <v>0.06472222222222222</v>
      </c>
      <c r="F12" s="109"/>
      <c r="G12" s="110">
        <f>(G14-D12)</f>
        <v>0.2341550926</v>
      </c>
      <c r="H12" s="29"/>
      <c r="I12" s="29"/>
      <c r="J12" s="51" t="s">
        <v>36</v>
      </c>
      <c r="K12" s="117">
        <v>6.0</v>
      </c>
      <c r="L12" s="29"/>
      <c r="M12" s="29"/>
      <c r="N12" s="29"/>
      <c r="O12" s="29"/>
      <c r="P12" s="29"/>
      <c r="Q12" s="29"/>
      <c r="R12" s="29"/>
      <c r="S12" s="29"/>
      <c r="T12" s="29"/>
      <c r="U12" s="29"/>
      <c r="V12" s="29"/>
      <c r="W12" s="29"/>
      <c r="X12" s="29"/>
      <c r="Y12" s="29"/>
      <c r="Z12" s="29"/>
    </row>
    <row r="13" ht="12.75" customHeight="1">
      <c r="A13" s="109"/>
      <c r="B13" s="109"/>
      <c r="C13" s="9"/>
      <c r="D13" s="111"/>
      <c r="E13" s="112" t="s">
        <v>263</v>
      </c>
      <c r="F13" s="109"/>
      <c r="G13" s="112" t="s">
        <v>263</v>
      </c>
      <c r="H13" s="29"/>
      <c r="I13" s="29"/>
      <c r="J13" s="51" t="s">
        <v>37</v>
      </c>
      <c r="K13" s="117">
        <v>17.0</v>
      </c>
      <c r="L13" s="29"/>
      <c r="M13" s="29"/>
      <c r="N13" s="29"/>
      <c r="O13" s="29"/>
      <c r="P13" s="29"/>
      <c r="Q13" s="29"/>
      <c r="R13" s="29"/>
      <c r="S13" s="29"/>
      <c r="T13" s="29"/>
      <c r="U13" s="29"/>
      <c r="V13" s="29"/>
      <c r="W13" s="29"/>
      <c r="X13" s="29"/>
      <c r="Y13" s="29"/>
      <c r="Z13" s="29"/>
    </row>
    <row r="14" ht="12.75" customHeight="1">
      <c r="A14" s="9"/>
      <c r="B14" s="102" t="s">
        <v>264</v>
      </c>
      <c r="C14" s="102" t="s">
        <v>265</v>
      </c>
      <c r="D14" s="9"/>
      <c r="E14" s="110">
        <f>D12+E12</f>
        <v>0.569537037</v>
      </c>
      <c r="F14" s="109"/>
      <c r="G14" s="113">
        <v>0.7389699074074074</v>
      </c>
      <c r="H14" s="29"/>
      <c r="I14" s="29"/>
      <c r="J14" s="51" t="s">
        <v>38</v>
      </c>
      <c r="K14" s="117">
        <v>19.0</v>
      </c>
      <c r="L14" s="29"/>
      <c r="M14" s="29"/>
      <c r="N14" s="29"/>
      <c r="O14" s="29"/>
      <c r="P14" s="29"/>
      <c r="Q14" s="29"/>
      <c r="R14" s="29"/>
      <c r="S14" s="29"/>
      <c r="T14" s="29"/>
      <c r="U14" s="29"/>
      <c r="V14" s="29"/>
      <c r="W14" s="29"/>
      <c r="X14" s="29"/>
      <c r="Y14" s="29"/>
      <c r="Z14" s="29"/>
    </row>
    <row r="15" ht="12.75" customHeight="1">
      <c r="A15" s="9" t="s">
        <v>266</v>
      </c>
      <c r="B15" s="33">
        <v>120.0</v>
      </c>
      <c r="C15" s="33">
        <v>30.0</v>
      </c>
      <c r="D15" s="9"/>
      <c r="E15" s="114" t="s">
        <v>267</v>
      </c>
      <c r="F15" s="102"/>
      <c r="G15" s="102"/>
      <c r="H15" s="29"/>
      <c r="I15" s="29"/>
      <c r="J15" s="51" t="s">
        <v>41</v>
      </c>
      <c r="K15" s="117">
        <v>16.0</v>
      </c>
      <c r="L15" s="29"/>
      <c r="M15" s="29"/>
      <c r="N15" s="29"/>
      <c r="O15" s="29"/>
      <c r="P15" s="29"/>
      <c r="Q15" s="29"/>
      <c r="R15" s="29"/>
      <c r="S15" s="29"/>
      <c r="T15" s="29"/>
      <c r="U15" s="29"/>
      <c r="V15" s="29"/>
      <c r="W15" s="29"/>
      <c r="X15" s="29"/>
      <c r="Y15" s="29"/>
      <c r="Z15" s="29"/>
    </row>
    <row r="16" ht="12.75" customHeight="1">
      <c r="A16" s="9" t="s">
        <v>270</v>
      </c>
      <c r="B16" s="33">
        <v>-5.0</v>
      </c>
      <c r="C16" s="33">
        <v>160.0</v>
      </c>
      <c r="D16" s="115"/>
      <c r="E16" s="110">
        <f>E14+D12</f>
        <v>1.074351852</v>
      </c>
      <c r="F16" s="109"/>
      <c r="G16" s="109"/>
      <c r="H16" s="29"/>
      <c r="I16" s="29"/>
      <c r="J16" s="51" t="s">
        <v>43</v>
      </c>
      <c r="K16" s="117">
        <v>13.0</v>
      </c>
      <c r="L16" s="29"/>
      <c r="M16" s="29"/>
      <c r="N16" s="29"/>
      <c r="O16" s="29"/>
      <c r="P16" s="29"/>
      <c r="Q16" s="29"/>
      <c r="R16" s="29"/>
      <c r="S16" s="29"/>
      <c r="T16" s="29"/>
      <c r="U16" s="29"/>
      <c r="V16" s="29"/>
      <c r="W16" s="29"/>
      <c r="X16" s="29"/>
      <c r="Y16" s="29"/>
      <c r="Z16" s="29"/>
    </row>
    <row r="17" ht="12.75" customHeight="1">
      <c r="A17" s="29"/>
      <c r="B17" s="32"/>
      <c r="C17" s="29"/>
      <c r="D17" s="29"/>
      <c r="E17" s="29"/>
      <c r="F17" s="32"/>
      <c r="G17" s="32"/>
      <c r="H17" s="29"/>
      <c r="I17" s="29"/>
      <c r="J17" s="51" t="s">
        <v>45</v>
      </c>
      <c r="K17" s="117">
        <v>4.0</v>
      </c>
      <c r="L17" s="29"/>
      <c r="M17" s="29"/>
      <c r="N17" s="29"/>
      <c r="O17" s="29"/>
      <c r="P17" s="29"/>
      <c r="Q17" s="29"/>
      <c r="R17" s="29"/>
      <c r="S17" s="29"/>
      <c r="T17" s="29"/>
      <c r="U17" s="29"/>
      <c r="V17" s="29"/>
      <c r="W17" s="29"/>
      <c r="X17" s="29"/>
      <c r="Y17" s="29"/>
      <c r="Z17" s="29"/>
    </row>
    <row r="18" ht="12.75" customHeight="1">
      <c r="A18" s="29"/>
      <c r="B18" s="32"/>
      <c r="C18" s="29"/>
      <c r="D18" s="29"/>
      <c r="E18" s="29"/>
      <c r="F18" s="32"/>
      <c r="G18" s="32"/>
      <c r="H18" s="29"/>
      <c r="I18" s="29"/>
      <c r="J18" s="51" t="s">
        <v>48</v>
      </c>
      <c r="K18" s="117">
        <v>3.0</v>
      </c>
      <c r="L18" s="29"/>
      <c r="M18" s="29"/>
      <c r="N18" s="29"/>
      <c r="O18" s="29"/>
      <c r="P18" s="29"/>
      <c r="Q18" s="29"/>
      <c r="R18" s="29"/>
      <c r="S18" s="29"/>
      <c r="T18" s="29"/>
      <c r="U18" s="29"/>
      <c r="V18" s="29"/>
      <c r="W18" s="29"/>
      <c r="X18" s="29"/>
      <c r="Y18" s="29"/>
      <c r="Z18" s="29"/>
    </row>
    <row r="19" ht="12.75" customHeight="1">
      <c r="A19" s="100" t="s">
        <v>271</v>
      </c>
      <c r="B19" s="17"/>
      <c r="C19" s="17"/>
      <c r="D19" s="17"/>
      <c r="E19" s="17"/>
      <c r="F19" s="17"/>
      <c r="G19" s="18"/>
      <c r="H19" s="29"/>
      <c r="I19" s="29"/>
      <c r="J19" s="51" t="s">
        <v>160</v>
      </c>
      <c r="K19" s="117">
        <v>5.0</v>
      </c>
      <c r="L19" s="29"/>
      <c r="M19" s="29"/>
      <c r="N19" s="29"/>
      <c r="O19" s="29"/>
      <c r="P19" s="29"/>
      <c r="Q19" s="29"/>
      <c r="R19" s="29"/>
      <c r="S19" s="29"/>
      <c r="T19" s="29"/>
      <c r="U19" s="29"/>
      <c r="V19" s="29"/>
      <c r="W19" s="29"/>
      <c r="X19" s="29"/>
      <c r="Y19" s="29"/>
      <c r="Z19" s="29"/>
    </row>
    <row r="20" ht="12.75" customHeight="1">
      <c r="A20" s="102" t="s">
        <v>258</v>
      </c>
      <c r="B20" s="102" t="s">
        <v>206</v>
      </c>
      <c r="C20" s="102" t="s">
        <v>259</v>
      </c>
      <c r="D20" s="102" t="s">
        <v>260</v>
      </c>
      <c r="E20" s="102" t="s">
        <v>261</v>
      </c>
      <c r="F20" s="103" t="s">
        <v>262</v>
      </c>
      <c r="G20" s="102" t="s">
        <v>261</v>
      </c>
      <c r="H20" s="29"/>
      <c r="I20" s="29"/>
      <c r="J20" s="51" t="s">
        <v>28</v>
      </c>
      <c r="K20" s="117">
        <v>5.0</v>
      </c>
      <c r="L20" s="29"/>
      <c r="M20" s="29"/>
      <c r="N20" s="29"/>
      <c r="O20" s="29"/>
      <c r="P20" s="29"/>
      <c r="Q20" s="29"/>
      <c r="R20" s="29"/>
      <c r="S20" s="29"/>
      <c r="T20" s="29"/>
      <c r="U20" s="29"/>
      <c r="V20" s="29"/>
      <c r="W20" s="29"/>
      <c r="X20" s="29"/>
      <c r="Y20" s="29"/>
      <c r="Z20" s="29"/>
    </row>
    <row r="21" ht="12.75" customHeight="1">
      <c r="A21" s="33" t="s">
        <v>161</v>
      </c>
      <c r="B21" s="105">
        <f>VLOOKUP($A$21,$J$1:$K$30,2,FALSE)</f>
        <v>4</v>
      </c>
      <c r="C21" s="106">
        <f>SQRT(((B24-B25)^2)+((C24-C25)^2))</f>
        <v>198.9773856</v>
      </c>
      <c r="D21" s="107" t="str">
        <f>TEXT((C21/B21/24),"hh:mm:ss")</f>
        <v>01:44:40</v>
      </c>
      <c r="E21" s="108">
        <v>0.25625</v>
      </c>
      <c r="F21" s="109"/>
      <c r="G21" s="110">
        <f>(G23-D21)</f>
        <v>0.3752314815</v>
      </c>
      <c r="H21" s="29"/>
      <c r="I21" s="29"/>
      <c r="J21" s="52" t="s">
        <v>15</v>
      </c>
      <c r="K21" s="118">
        <v>7.0</v>
      </c>
      <c r="L21" s="29"/>
      <c r="M21" s="29"/>
      <c r="N21" s="29"/>
      <c r="O21" s="29"/>
      <c r="P21" s="29"/>
      <c r="Q21" s="29"/>
      <c r="R21" s="29"/>
      <c r="S21" s="29"/>
      <c r="T21" s="29"/>
      <c r="U21" s="29"/>
      <c r="V21" s="29"/>
      <c r="W21" s="29"/>
      <c r="X21" s="29"/>
      <c r="Y21" s="29"/>
      <c r="Z21" s="29"/>
    </row>
    <row r="22" ht="12.75" customHeight="1">
      <c r="A22" s="109"/>
      <c r="B22" s="109"/>
      <c r="C22" s="9"/>
      <c r="D22" s="111"/>
      <c r="E22" s="112" t="s">
        <v>263</v>
      </c>
      <c r="F22" s="109"/>
      <c r="G22" s="112" t="s">
        <v>263</v>
      </c>
      <c r="H22" s="29"/>
      <c r="I22" s="29"/>
      <c r="J22" s="52" t="s">
        <v>17</v>
      </c>
      <c r="K22" s="118">
        <v>7.0</v>
      </c>
      <c r="L22" s="29"/>
      <c r="M22" s="29"/>
      <c r="N22" s="29"/>
      <c r="O22" s="29"/>
      <c r="P22" s="29"/>
      <c r="Q22" s="29"/>
      <c r="R22" s="29"/>
      <c r="S22" s="29"/>
      <c r="T22" s="29"/>
      <c r="U22" s="29"/>
      <c r="V22" s="29"/>
      <c r="W22" s="29"/>
      <c r="X22" s="29"/>
      <c r="Y22" s="29"/>
      <c r="Z22" s="29"/>
    </row>
    <row r="23" ht="12.75" customHeight="1">
      <c r="A23" s="9"/>
      <c r="B23" s="102" t="s">
        <v>264</v>
      </c>
      <c r="C23" s="102" t="s">
        <v>265</v>
      </c>
      <c r="D23" s="9"/>
      <c r="E23" s="110">
        <f>D21+E21</f>
        <v>0.3289351852</v>
      </c>
      <c r="F23" s="109"/>
      <c r="G23" s="113">
        <v>0.4479166666666667</v>
      </c>
      <c r="H23" s="29"/>
      <c r="I23" s="29"/>
      <c r="J23" s="52" t="s">
        <v>19</v>
      </c>
      <c r="K23" s="118">
        <v>6.0</v>
      </c>
      <c r="L23" s="29"/>
      <c r="M23" s="29"/>
      <c r="N23" s="29"/>
      <c r="O23" s="29"/>
      <c r="P23" s="29"/>
      <c r="Q23" s="29"/>
      <c r="R23" s="29"/>
      <c r="S23" s="29"/>
      <c r="T23" s="29"/>
      <c r="U23" s="29"/>
      <c r="V23" s="29"/>
      <c r="W23" s="29"/>
      <c r="X23" s="29"/>
      <c r="Y23" s="29"/>
      <c r="Z23" s="29"/>
    </row>
    <row r="24" ht="12.75" customHeight="1">
      <c r="A24" s="9" t="s">
        <v>266</v>
      </c>
      <c r="B24" s="33">
        <v>120.0</v>
      </c>
      <c r="C24" s="33">
        <v>30.0</v>
      </c>
      <c r="D24" s="9"/>
      <c r="E24" s="114" t="s">
        <v>267</v>
      </c>
      <c r="F24" s="102"/>
      <c r="G24" s="102"/>
      <c r="H24" s="29"/>
      <c r="I24" s="29"/>
      <c r="J24" s="52" t="s">
        <v>21</v>
      </c>
      <c r="K24" s="118">
        <v>9.0</v>
      </c>
      <c r="L24" s="29"/>
      <c r="M24" s="29"/>
      <c r="N24" s="29"/>
      <c r="O24" s="29"/>
      <c r="P24" s="29"/>
      <c r="Q24" s="29"/>
      <c r="R24" s="29"/>
      <c r="S24" s="29"/>
      <c r="T24" s="29"/>
      <c r="U24" s="29"/>
      <c r="V24" s="29"/>
      <c r="W24" s="29"/>
      <c r="X24" s="29"/>
      <c r="Y24" s="29"/>
      <c r="Z24" s="29"/>
    </row>
    <row r="25" ht="12.75" customHeight="1">
      <c r="A25" s="9" t="s">
        <v>272</v>
      </c>
      <c r="B25" s="33">
        <v>-34.0</v>
      </c>
      <c r="C25" s="33">
        <v>156.0</v>
      </c>
      <c r="D25" s="115"/>
      <c r="E25" s="110">
        <f>E23+D21</f>
        <v>0.4016203704</v>
      </c>
      <c r="F25" s="109"/>
      <c r="G25" s="109"/>
      <c r="H25" s="29"/>
      <c r="I25" s="29"/>
      <c r="J25" s="52" t="s">
        <v>22</v>
      </c>
      <c r="K25" s="118">
        <v>10.0</v>
      </c>
      <c r="L25" s="29"/>
      <c r="M25" s="29"/>
      <c r="N25" s="29"/>
      <c r="O25" s="29"/>
      <c r="P25" s="29"/>
      <c r="Q25" s="29"/>
      <c r="R25" s="29"/>
      <c r="S25" s="29"/>
      <c r="T25" s="29"/>
      <c r="U25" s="29"/>
      <c r="V25" s="29"/>
      <c r="W25" s="29"/>
      <c r="X25" s="29"/>
      <c r="Y25" s="29"/>
      <c r="Z25" s="29"/>
    </row>
    <row r="26" ht="12.75" customHeight="1">
      <c r="A26" s="29"/>
      <c r="B26" s="32"/>
      <c r="C26" s="29"/>
      <c r="D26" s="29"/>
      <c r="E26" s="29"/>
      <c r="F26" s="32"/>
      <c r="G26" s="32"/>
      <c r="H26" s="29"/>
      <c r="I26" s="29"/>
      <c r="J26" s="52" t="s">
        <v>23</v>
      </c>
      <c r="K26" s="118">
        <v>9.0</v>
      </c>
      <c r="L26" s="29"/>
      <c r="M26" s="29"/>
      <c r="N26" s="29"/>
      <c r="O26" s="29"/>
      <c r="P26" s="29"/>
      <c r="Q26" s="29"/>
      <c r="R26" s="29"/>
      <c r="S26" s="29"/>
      <c r="T26" s="29"/>
      <c r="U26" s="29"/>
      <c r="V26" s="29"/>
      <c r="W26" s="29"/>
      <c r="X26" s="29"/>
      <c r="Y26" s="29"/>
      <c r="Z26" s="29"/>
    </row>
    <row r="27" ht="12.75" customHeight="1">
      <c r="A27" s="29"/>
      <c r="B27" s="32"/>
      <c r="C27" s="29"/>
      <c r="D27" s="29"/>
      <c r="E27" s="29"/>
      <c r="F27" s="32"/>
      <c r="G27" s="32"/>
      <c r="H27" s="29"/>
      <c r="I27" s="29"/>
      <c r="J27" s="52" t="s">
        <v>157</v>
      </c>
      <c r="K27" s="118">
        <v>4.0</v>
      </c>
      <c r="L27" s="29"/>
      <c r="M27" s="29"/>
      <c r="N27" s="29"/>
      <c r="O27" s="29"/>
      <c r="P27" s="29"/>
      <c r="Q27" s="29"/>
      <c r="R27" s="29"/>
      <c r="S27" s="29"/>
      <c r="T27" s="29"/>
      <c r="U27" s="29"/>
      <c r="V27" s="29"/>
      <c r="W27" s="29"/>
      <c r="X27" s="29"/>
      <c r="Y27" s="29"/>
      <c r="Z27" s="29"/>
    </row>
    <row r="28" ht="12.75" customHeight="1">
      <c r="A28" s="100" t="s">
        <v>273</v>
      </c>
      <c r="B28" s="17"/>
      <c r="C28" s="17"/>
      <c r="D28" s="17"/>
      <c r="E28" s="17"/>
      <c r="F28" s="17"/>
      <c r="G28" s="18"/>
      <c r="H28" s="29"/>
      <c r="I28" s="29"/>
      <c r="J28" s="52" t="s">
        <v>25</v>
      </c>
      <c r="K28" s="118">
        <v>3.0</v>
      </c>
      <c r="L28" s="29"/>
      <c r="M28" s="29"/>
      <c r="N28" s="29"/>
      <c r="O28" s="29"/>
      <c r="P28" s="29"/>
      <c r="Q28" s="29"/>
      <c r="R28" s="29"/>
      <c r="S28" s="29"/>
      <c r="T28" s="29"/>
      <c r="U28" s="29"/>
      <c r="V28" s="29"/>
      <c r="W28" s="29"/>
      <c r="X28" s="29"/>
      <c r="Y28" s="29"/>
      <c r="Z28" s="29"/>
    </row>
    <row r="29" ht="12.75" customHeight="1">
      <c r="A29" s="102" t="s">
        <v>258</v>
      </c>
      <c r="B29" s="102" t="s">
        <v>206</v>
      </c>
      <c r="C29" s="102" t="s">
        <v>259</v>
      </c>
      <c r="D29" s="102" t="s">
        <v>260</v>
      </c>
      <c r="E29" s="102" t="s">
        <v>261</v>
      </c>
      <c r="F29" s="103" t="s">
        <v>262</v>
      </c>
      <c r="G29" s="102" t="s">
        <v>261</v>
      </c>
      <c r="H29" s="29"/>
      <c r="I29" s="29"/>
      <c r="J29" s="52" t="s">
        <v>161</v>
      </c>
      <c r="K29" s="118">
        <v>4.0</v>
      </c>
      <c r="L29" s="29"/>
      <c r="M29" s="29"/>
      <c r="N29" s="29"/>
      <c r="O29" s="29"/>
      <c r="P29" s="29"/>
      <c r="Q29" s="29"/>
      <c r="R29" s="29"/>
      <c r="S29" s="29"/>
      <c r="T29" s="29"/>
      <c r="U29" s="29"/>
      <c r="V29" s="29"/>
      <c r="W29" s="29"/>
      <c r="X29" s="29"/>
      <c r="Y29" s="29"/>
      <c r="Z29" s="29"/>
    </row>
    <row r="30" ht="12.75" customHeight="1">
      <c r="A30" s="33" t="s">
        <v>25</v>
      </c>
      <c r="B30" s="105">
        <f>VLOOKUP($A$30,$J$1:$K$30,2,FALSE)</f>
        <v>3</v>
      </c>
      <c r="C30" s="106">
        <f>SQRT(((B33-B34)^2)+((C33-C34)^2))</f>
        <v>247.8870711</v>
      </c>
      <c r="D30" s="107" t="str">
        <f>TEXT((C30/B30/24),"hh:mm:ss")</f>
        <v>10:37:44</v>
      </c>
      <c r="E30" s="108">
        <v>0.2972222222222222</v>
      </c>
      <c r="F30" s="109"/>
      <c r="G30" s="110">
        <f>(G32-D30)</f>
        <v>0.1648958333</v>
      </c>
      <c r="H30" s="29"/>
      <c r="I30" s="29"/>
      <c r="J30" s="52" t="s">
        <v>28</v>
      </c>
      <c r="K30" s="118">
        <v>5.0</v>
      </c>
      <c r="L30" s="29"/>
      <c r="M30" s="29"/>
      <c r="N30" s="29"/>
      <c r="O30" s="29"/>
      <c r="P30" s="29"/>
      <c r="Q30" s="29"/>
      <c r="R30" s="29"/>
      <c r="S30" s="29"/>
      <c r="T30" s="29"/>
      <c r="U30" s="29"/>
      <c r="V30" s="29"/>
      <c r="W30" s="29"/>
      <c r="X30" s="29"/>
      <c r="Y30" s="29"/>
      <c r="Z30" s="29"/>
    </row>
    <row r="31" ht="12.75" customHeight="1">
      <c r="A31" s="109"/>
      <c r="B31" s="109"/>
      <c r="C31" s="9"/>
      <c r="D31" s="107">
        <f>(C30/B30)</f>
        <v>82.62902369</v>
      </c>
      <c r="E31" s="112" t="s">
        <v>263</v>
      </c>
      <c r="F31" s="109"/>
      <c r="G31" s="112" t="s">
        <v>263</v>
      </c>
      <c r="H31" s="29"/>
      <c r="I31" s="29"/>
      <c r="J31" s="29"/>
      <c r="K31" s="29"/>
      <c r="L31" s="29"/>
      <c r="M31" s="29"/>
      <c r="N31" s="29"/>
      <c r="O31" s="29"/>
      <c r="P31" s="29"/>
      <c r="Q31" s="29"/>
      <c r="R31" s="29"/>
      <c r="S31" s="29"/>
      <c r="T31" s="29"/>
      <c r="U31" s="29"/>
      <c r="V31" s="29"/>
      <c r="W31" s="29"/>
      <c r="X31" s="29"/>
      <c r="Y31" s="29"/>
      <c r="Z31" s="29"/>
    </row>
    <row r="32" ht="12.75" customHeight="1">
      <c r="A32" s="9"/>
      <c r="B32" s="102" t="s">
        <v>264</v>
      </c>
      <c r="C32" s="102" t="s">
        <v>265</v>
      </c>
      <c r="D32" s="9"/>
      <c r="E32" s="110">
        <f>D30+E30</f>
        <v>0.7400925926</v>
      </c>
      <c r="F32" s="109"/>
      <c r="G32" s="113">
        <v>0.6077662037037037</v>
      </c>
      <c r="H32" s="29"/>
      <c r="I32" s="29"/>
      <c r="J32" s="29"/>
      <c r="K32" s="29"/>
      <c r="L32" s="29"/>
      <c r="M32" s="29"/>
      <c r="N32" s="29"/>
      <c r="O32" s="29"/>
      <c r="P32" s="29"/>
      <c r="Q32" s="29"/>
      <c r="R32" s="29"/>
      <c r="S32" s="29"/>
      <c r="T32" s="29"/>
      <c r="U32" s="29"/>
      <c r="V32" s="29"/>
      <c r="W32" s="29"/>
      <c r="X32" s="29"/>
      <c r="Y32" s="29"/>
      <c r="Z32" s="29"/>
    </row>
    <row r="33" ht="12.75" customHeight="1">
      <c r="A33" s="9" t="s">
        <v>266</v>
      </c>
      <c r="B33" s="33">
        <v>120.0</v>
      </c>
      <c r="C33" s="33">
        <v>30.0</v>
      </c>
      <c r="D33" s="9"/>
      <c r="E33" s="114" t="s">
        <v>267</v>
      </c>
      <c r="F33" s="102"/>
      <c r="G33" s="102"/>
      <c r="H33" s="29"/>
      <c r="I33" s="29"/>
      <c r="J33" s="29"/>
      <c r="K33" s="29"/>
      <c r="L33" s="29"/>
      <c r="M33" s="29"/>
      <c r="N33" s="29"/>
      <c r="O33" s="29"/>
      <c r="P33" s="29"/>
      <c r="Q33" s="29"/>
      <c r="R33" s="29"/>
      <c r="S33" s="29"/>
      <c r="T33" s="29"/>
      <c r="U33" s="29"/>
      <c r="V33" s="29"/>
      <c r="W33" s="29"/>
      <c r="X33" s="29"/>
      <c r="Y33" s="29"/>
      <c r="Z33" s="29"/>
    </row>
    <row r="34" ht="12.75" customHeight="1">
      <c r="A34" s="9" t="s">
        <v>274</v>
      </c>
      <c r="B34" s="33">
        <v>-98.0</v>
      </c>
      <c r="C34" s="33">
        <v>148.0</v>
      </c>
      <c r="D34" s="115"/>
      <c r="E34" s="110">
        <f>E32+D30</f>
        <v>1.182962963</v>
      </c>
      <c r="F34" s="109"/>
      <c r="G34" s="109"/>
      <c r="H34" s="29"/>
      <c r="I34" s="29"/>
      <c r="J34" s="29"/>
      <c r="K34" s="29"/>
      <c r="L34" s="29"/>
      <c r="M34" s="29"/>
      <c r="N34" s="29"/>
      <c r="O34" s="29"/>
      <c r="P34" s="29"/>
      <c r="Q34" s="29"/>
      <c r="R34" s="29"/>
      <c r="S34" s="29"/>
      <c r="T34" s="29"/>
      <c r="U34" s="29"/>
      <c r="V34" s="29"/>
      <c r="W34" s="29"/>
      <c r="X34" s="29"/>
      <c r="Y34" s="29"/>
      <c r="Z34" s="29"/>
    </row>
    <row r="35" ht="12.75" customHeight="1">
      <c r="A35" s="29"/>
      <c r="B35" s="32"/>
      <c r="C35" s="29"/>
      <c r="D35" s="29"/>
      <c r="E35" s="29"/>
      <c r="F35" s="32"/>
      <c r="G35" s="32"/>
      <c r="H35" s="29"/>
      <c r="I35" s="29"/>
      <c r="J35" s="29"/>
      <c r="K35" s="29"/>
      <c r="L35" s="29"/>
      <c r="M35" s="29"/>
      <c r="N35" s="29"/>
      <c r="O35" s="29"/>
      <c r="P35" s="29"/>
      <c r="Q35" s="29"/>
      <c r="R35" s="29"/>
      <c r="S35" s="29"/>
      <c r="T35" s="29"/>
      <c r="U35" s="29"/>
      <c r="V35" s="29"/>
      <c r="W35" s="29"/>
      <c r="X35" s="29"/>
      <c r="Y35" s="29"/>
      <c r="Z35" s="29"/>
    </row>
    <row r="36" ht="12.75" customHeight="1">
      <c r="A36" s="29"/>
      <c r="B36" s="32"/>
      <c r="C36" s="29"/>
      <c r="D36" s="29"/>
      <c r="E36" s="29"/>
      <c r="F36" s="32"/>
      <c r="G36" s="32"/>
      <c r="H36" s="29"/>
      <c r="I36" s="29"/>
      <c r="J36" s="29"/>
      <c r="K36" s="29"/>
      <c r="L36" s="29"/>
      <c r="M36" s="29"/>
      <c r="N36" s="29"/>
      <c r="O36" s="29"/>
      <c r="P36" s="29"/>
      <c r="Q36" s="29"/>
      <c r="R36" s="29"/>
      <c r="S36" s="29"/>
      <c r="T36" s="29"/>
      <c r="U36" s="29"/>
      <c r="V36" s="29"/>
      <c r="W36" s="29"/>
      <c r="X36" s="29"/>
      <c r="Y36" s="29"/>
      <c r="Z36" s="29"/>
    </row>
    <row r="37" ht="12.75" customHeight="1">
      <c r="A37" s="29"/>
      <c r="B37" s="32"/>
      <c r="C37" s="29"/>
      <c r="D37" s="29"/>
      <c r="E37" s="29"/>
      <c r="F37" s="32"/>
      <c r="G37" s="32"/>
      <c r="H37" s="29"/>
      <c r="I37" s="29"/>
      <c r="J37" s="29"/>
      <c r="K37" s="29"/>
      <c r="L37" s="29"/>
      <c r="M37" s="29"/>
      <c r="N37" s="29"/>
      <c r="O37" s="29"/>
      <c r="P37" s="29"/>
      <c r="Q37" s="29"/>
      <c r="R37" s="29"/>
      <c r="S37" s="29"/>
      <c r="T37" s="29"/>
      <c r="U37" s="29"/>
      <c r="V37" s="29"/>
      <c r="W37" s="29"/>
      <c r="X37" s="29"/>
      <c r="Y37" s="29"/>
      <c r="Z37" s="29"/>
    </row>
    <row r="38" ht="12.75" customHeight="1">
      <c r="A38" s="29"/>
      <c r="B38" s="32"/>
      <c r="C38" s="29"/>
      <c r="D38" s="29"/>
      <c r="E38" s="29"/>
      <c r="F38" s="32"/>
      <c r="G38" s="32"/>
      <c r="H38" s="29"/>
      <c r="I38" s="29"/>
      <c r="J38" s="29"/>
      <c r="K38" s="29"/>
      <c r="L38" s="29"/>
      <c r="M38" s="29"/>
      <c r="N38" s="29"/>
      <c r="O38" s="29"/>
      <c r="P38" s="29"/>
      <c r="Q38" s="29"/>
      <c r="R38" s="29"/>
      <c r="S38" s="29"/>
      <c r="T38" s="29"/>
      <c r="U38" s="29"/>
      <c r="V38" s="29"/>
      <c r="W38" s="29"/>
      <c r="X38" s="29"/>
      <c r="Y38" s="29"/>
      <c r="Z38" s="29"/>
    </row>
    <row r="39" ht="12.75" customHeight="1">
      <c r="A39" s="29"/>
      <c r="B39" s="32"/>
      <c r="C39" s="29"/>
      <c r="D39" s="29"/>
      <c r="E39" s="29"/>
      <c r="F39" s="32"/>
      <c r="G39" s="32"/>
      <c r="H39" s="29"/>
      <c r="I39" s="29"/>
      <c r="J39" s="29"/>
      <c r="K39" s="29"/>
      <c r="L39" s="29"/>
      <c r="M39" s="29"/>
      <c r="N39" s="29"/>
      <c r="O39" s="29"/>
      <c r="P39" s="29"/>
      <c r="Q39" s="29"/>
      <c r="R39" s="29"/>
      <c r="S39" s="29"/>
      <c r="T39" s="29"/>
      <c r="U39" s="29"/>
      <c r="V39" s="29"/>
      <c r="W39" s="29"/>
      <c r="X39" s="29"/>
      <c r="Y39" s="29"/>
      <c r="Z39" s="29"/>
    </row>
    <row r="40" ht="12.75" customHeight="1">
      <c r="A40" s="29"/>
      <c r="B40" s="32"/>
      <c r="C40" s="29"/>
      <c r="D40" s="29"/>
      <c r="E40" s="29"/>
      <c r="F40" s="32"/>
      <c r="G40" s="32"/>
      <c r="H40" s="29"/>
      <c r="I40" s="29"/>
      <c r="J40" s="29"/>
      <c r="K40" s="29"/>
      <c r="L40" s="29"/>
      <c r="M40" s="29"/>
      <c r="N40" s="29"/>
      <c r="O40" s="29"/>
      <c r="P40" s="29"/>
      <c r="Q40" s="29"/>
      <c r="R40" s="29"/>
      <c r="S40" s="29"/>
      <c r="T40" s="29"/>
      <c r="U40" s="29"/>
      <c r="V40" s="29"/>
      <c r="W40" s="29"/>
      <c r="X40" s="29"/>
      <c r="Y40" s="29"/>
      <c r="Z40" s="29"/>
    </row>
    <row r="41" ht="12.75" customHeight="1">
      <c r="A41" s="29"/>
      <c r="B41" s="32"/>
      <c r="C41" s="29"/>
      <c r="D41" s="29"/>
      <c r="E41" s="29"/>
      <c r="F41" s="32"/>
      <c r="G41" s="32"/>
      <c r="H41" s="29"/>
      <c r="I41" s="29"/>
      <c r="J41" s="29"/>
      <c r="K41" s="29"/>
      <c r="L41" s="29"/>
      <c r="M41" s="29"/>
      <c r="N41" s="29"/>
      <c r="O41" s="29"/>
      <c r="P41" s="29"/>
      <c r="Q41" s="29"/>
      <c r="R41" s="29"/>
      <c r="S41" s="29"/>
      <c r="T41" s="29"/>
      <c r="U41" s="29"/>
      <c r="V41" s="29"/>
      <c r="W41" s="29"/>
      <c r="X41" s="29"/>
      <c r="Y41" s="29"/>
      <c r="Z41" s="29"/>
    </row>
    <row r="42" ht="12.75" customHeight="1">
      <c r="A42" s="29"/>
      <c r="B42" s="32"/>
      <c r="C42" s="29"/>
      <c r="D42" s="29"/>
      <c r="E42" s="29"/>
      <c r="F42" s="32"/>
      <c r="G42" s="32"/>
      <c r="H42" s="29"/>
      <c r="I42" s="29"/>
      <c r="J42" s="29"/>
      <c r="K42" s="29"/>
      <c r="L42" s="29"/>
      <c r="M42" s="29"/>
      <c r="N42" s="29"/>
      <c r="O42" s="29"/>
      <c r="P42" s="29"/>
      <c r="Q42" s="29"/>
      <c r="R42" s="29"/>
      <c r="S42" s="29"/>
      <c r="T42" s="29"/>
      <c r="U42" s="29"/>
      <c r="V42" s="29"/>
      <c r="W42" s="29"/>
      <c r="X42" s="29"/>
      <c r="Y42" s="29"/>
      <c r="Z42" s="29"/>
    </row>
    <row r="43" ht="12.75" customHeight="1">
      <c r="A43" s="29"/>
      <c r="B43" s="32"/>
      <c r="C43" s="29"/>
      <c r="D43" s="29"/>
      <c r="E43" s="29"/>
      <c r="F43" s="32"/>
      <c r="G43" s="32"/>
      <c r="H43" s="29"/>
      <c r="I43" s="29"/>
      <c r="J43" s="29"/>
      <c r="K43" s="29"/>
      <c r="L43" s="29"/>
      <c r="M43" s="29"/>
      <c r="N43" s="29"/>
      <c r="O43" s="29"/>
      <c r="P43" s="29"/>
      <c r="Q43" s="29"/>
      <c r="R43" s="29"/>
      <c r="S43" s="29"/>
      <c r="T43" s="29"/>
      <c r="U43" s="29"/>
      <c r="V43" s="29"/>
      <c r="W43" s="29"/>
      <c r="X43" s="29"/>
      <c r="Y43" s="29"/>
      <c r="Z43" s="29"/>
    </row>
    <row r="44" ht="12.75" customHeight="1">
      <c r="A44" s="29"/>
      <c r="B44" s="32"/>
      <c r="C44" s="29"/>
      <c r="D44" s="29"/>
      <c r="E44" s="29"/>
      <c r="F44" s="32"/>
      <c r="G44" s="32"/>
      <c r="H44" s="29"/>
      <c r="I44" s="29"/>
      <c r="J44" s="29"/>
      <c r="K44" s="29"/>
      <c r="L44" s="29"/>
      <c r="M44" s="29"/>
      <c r="N44" s="29"/>
      <c r="O44" s="29"/>
      <c r="P44" s="29"/>
      <c r="Q44" s="29"/>
      <c r="R44" s="29"/>
      <c r="S44" s="29"/>
      <c r="T44" s="29"/>
      <c r="U44" s="29"/>
      <c r="V44" s="29"/>
      <c r="W44" s="29"/>
      <c r="X44" s="29"/>
      <c r="Y44" s="29"/>
      <c r="Z44" s="29"/>
    </row>
    <row r="45" ht="12.75" customHeight="1">
      <c r="A45" s="29"/>
      <c r="B45" s="32"/>
      <c r="C45" s="29"/>
      <c r="D45" s="29"/>
      <c r="E45" s="29"/>
      <c r="F45" s="32"/>
      <c r="G45" s="32"/>
      <c r="H45" s="29"/>
      <c r="I45" s="29"/>
      <c r="J45" s="29"/>
      <c r="K45" s="29"/>
      <c r="L45" s="29"/>
      <c r="M45" s="29"/>
      <c r="N45" s="29"/>
      <c r="O45" s="29"/>
      <c r="P45" s="29"/>
      <c r="Q45" s="29"/>
      <c r="R45" s="29"/>
      <c r="S45" s="29"/>
      <c r="T45" s="29"/>
      <c r="U45" s="29"/>
      <c r="V45" s="29"/>
      <c r="W45" s="29"/>
      <c r="X45" s="29"/>
      <c r="Y45" s="29"/>
      <c r="Z45" s="29"/>
    </row>
    <row r="46" ht="12.75" customHeight="1">
      <c r="A46" s="29"/>
      <c r="B46" s="32"/>
      <c r="C46" s="29"/>
      <c r="D46" s="29"/>
      <c r="E46" s="29"/>
      <c r="F46" s="32"/>
      <c r="G46" s="32"/>
      <c r="H46" s="29"/>
      <c r="I46" s="29"/>
      <c r="J46" s="29"/>
      <c r="K46" s="29"/>
      <c r="L46" s="29"/>
      <c r="M46" s="29"/>
      <c r="N46" s="29"/>
      <c r="O46" s="29"/>
      <c r="P46" s="29"/>
      <c r="Q46" s="29"/>
      <c r="R46" s="29"/>
      <c r="S46" s="29"/>
      <c r="T46" s="29"/>
      <c r="U46" s="29"/>
      <c r="V46" s="29"/>
      <c r="W46" s="29"/>
      <c r="X46" s="29"/>
      <c r="Y46" s="29"/>
      <c r="Z46" s="29"/>
    </row>
    <row r="47" ht="12.75" customHeight="1">
      <c r="A47" s="29"/>
      <c r="B47" s="32"/>
      <c r="C47" s="29"/>
      <c r="D47" s="29"/>
      <c r="E47" s="29"/>
      <c r="F47" s="32"/>
      <c r="G47" s="32"/>
      <c r="H47" s="29"/>
      <c r="I47" s="29"/>
      <c r="J47" s="29"/>
      <c r="K47" s="29"/>
      <c r="L47" s="29"/>
      <c r="M47" s="29"/>
      <c r="N47" s="29"/>
      <c r="O47" s="29"/>
      <c r="P47" s="29"/>
      <c r="Q47" s="29"/>
      <c r="R47" s="29"/>
      <c r="S47" s="29"/>
      <c r="T47" s="29"/>
      <c r="U47" s="29"/>
      <c r="V47" s="29"/>
      <c r="W47" s="29"/>
      <c r="X47" s="29"/>
      <c r="Y47" s="29"/>
      <c r="Z47" s="29"/>
    </row>
    <row r="48" ht="12.75" customHeight="1">
      <c r="A48" s="29"/>
      <c r="B48" s="32"/>
      <c r="C48" s="29"/>
      <c r="D48" s="29"/>
      <c r="E48" s="29"/>
      <c r="F48" s="32"/>
      <c r="G48" s="32"/>
      <c r="H48" s="29"/>
      <c r="I48" s="29"/>
      <c r="J48" s="29"/>
      <c r="K48" s="29"/>
      <c r="L48" s="29"/>
      <c r="M48" s="29"/>
      <c r="N48" s="29"/>
      <c r="O48" s="29"/>
      <c r="P48" s="29"/>
      <c r="Q48" s="29"/>
      <c r="R48" s="29"/>
      <c r="S48" s="29"/>
      <c r="T48" s="29"/>
      <c r="U48" s="29"/>
      <c r="V48" s="29"/>
      <c r="W48" s="29"/>
      <c r="X48" s="29"/>
      <c r="Y48" s="29"/>
      <c r="Z48" s="29"/>
    </row>
    <row r="49" ht="12.75" customHeight="1">
      <c r="A49" s="29"/>
      <c r="B49" s="32"/>
      <c r="C49" s="29"/>
      <c r="D49" s="29"/>
      <c r="E49" s="29"/>
      <c r="F49" s="32"/>
      <c r="G49" s="32"/>
      <c r="H49" s="29"/>
      <c r="I49" s="29"/>
      <c r="J49" s="29"/>
      <c r="K49" s="29"/>
      <c r="L49" s="29"/>
      <c r="M49" s="29"/>
      <c r="N49" s="29"/>
      <c r="O49" s="29"/>
      <c r="P49" s="29"/>
      <c r="Q49" s="29"/>
      <c r="R49" s="29"/>
      <c r="S49" s="29"/>
      <c r="T49" s="29"/>
      <c r="U49" s="29"/>
      <c r="V49" s="29"/>
      <c r="W49" s="29"/>
      <c r="X49" s="29"/>
      <c r="Y49" s="29"/>
      <c r="Z49" s="29"/>
    </row>
    <row r="50" ht="12.75" customHeight="1">
      <c r="A50" s="29"/>
      <c r="B50" s="32"/>
      <c r="C50" s="29"/>
      <c r="D50" s="29"/>
      <c r="E50" s="29"/>
      <c r="F50" s="32"/>
      <c r="G50" s="32"/>
      <c r="H50" s="29"/>
      <c r="I50" s="29"/>
      <c r="J50" s="29"/>
      <c r="K50" s="29"/>
      <c r="L50" s="29"/>
      <c r="M50" s="29"/>
      <c r="N50" s="29"/>
      <c r="O50" s="29"/>
      <c r="P50" s="29"/>
      <c r="Q50" s="29"/>
      <c r="R50" s="29"/>
      <c r="S50" s="29"/>
      <c r="T50" s="29"/>
      <c r="U50" s="29"/>
      <c r="V50" s="29"/>
      <c r="W50" s="29"/>
      <c r="X50" s="29"/>
      <c r="Y50" s="29"/>
      <c r="Z50" s="29"/>
    </row>
    <row r="51" ht="12.75" customHeight="1">
      <c r="A51" s="29"/>
      <c r="B51" s="32"/>
      <c r="C51" s="29"/>
      <c r="D51" s="29"/>
      <c r="E51" s="29"/>
      <c r="F51" s="32"/>
      <c r="G51" s="32"/>
      <c r="H51" s="29"/>
      <c r="I51" s="29"/>
      <c r="J51" s="29"/>
      <c r="K51" s="29"/>
      <c r="L51" s="29"/>
      <c r="M51" s="29"/>
      <c r="N51" s="29"/>
      <c r="O51" s="29"/>
      <c r="P51" s="29"/>
      <c r="Q51" s="29"/>
      <c r="R51" s="29"/>
      <c r="S51" s="29"/>
      <c r="T51" s="29"/>
      <c r="U51" s="29"/>
      <c r="V51" s="29"/>
      <c r="W51" s="29"/>
      <c r="X51" s="29"/>
      <c r="Y51" s="29"/>
      <c r="Z51" s="29"/>
    </row>
    <row r="52" ht="12.75" customHeight="1">
      <c r="A52" s="29"/>
      <c r="B52" s="32"/>
      <c r="C52" s="29"/>
      <c r="D52" s="29"/>
      <c r="E52" s="29"/>
      <c r="F52" s="32"/>
      <c r="G52" s="32"/>
      <c r="H52" s="29"/>
      <c r="I52" s="29"/>
      <c r="J52" s="29"/>
      <c r="K52" s="29"/>
      <c r="L52" s="29"/>
      <c r="M52" s="29"/>
      <c r="N52" s="29"/>
      <c r="O52" s="29"/>
      <c r="P52" s="29"/>
      <c r="Q52" s="29"/>
      <c r="R52" s="29"/>
      <c r="S52" s="29"/>
      <c r="T52" s="29"/>
      <c r="U52" s="29"/>
      <c r="V52" s="29"/>
      <c r="W52" s="29"/>
      <c r="X52" s="29"/>
      <c r="Y52" s="29"/>
      <c r="Z52" s="29"/>
    </row>
    <row r="53" ht="12.75" customHeight="1">
      <c r="A53" s="29"/>
      <c r="B53" s="32"/>
      <c r="C53" s="29"/>
      <c r="D53" s="29"/>
      <c r="E53" s="29"/>
      <c r="F53" s="32"/>
      <c r="G53" s="32"/>
      <c r="H53" s="29"/>
      <c r="I53" s="29"/>
      <c r="J53" s="29"/>
      <c r="K53" s="29"/>
      <c r="L53" s="29"/>
      <c r="M53" s="29"/>
      <c r="N53" s="29"/>
      <c r="O53" s="29"/>
      <c r="P53" s="29"/>
      <c r="Q53" s="29"/>
      <c r="R53" s="29"/>
      <c r="S53" s="29"/>
      <c r="T53" s="29"/>
      <c r="U53" s="29"/>
      <c r="V53" s="29"/>
      <c r="W53" s="29"/>
      <c r="X53" s="29"/>
      <c r="Y53" s="29"/>
      <c r="Z53" s="29"/>
    </row>
    <row r="54" ht="12.75" customHeight="1">
      <c r="A54" s="29"/>
      <c r="B54" s="32"/>
      <c r="C54" s="29"/>
      <c r="D54" s="29"/>
      <c r="E54" s="29"/>
      <c r="F54" s="32"/>
      <c r="G54" s="32"/>
      <c r="H54" s="29"/>
      <c r="I54" s="29"/>
      <c r="J54" s="29"/>
      <c r="K54" s="29"/>
      <c r="L54" s="29"/>
      <c r="M54" s="29"/>
      <c r="N54" s="29"/>
      <c r="O54" s="29"/>
      <c r="P54" s="29"/>
      <c r="Q54" s="29"/>
      <c r="R54" s="29"/>
      <c r="S54" s="29"/>
      <c r="T54" s="29"/>
      <c r="U54" s="29"/>
      <c r="V54" s="29"/>
      <c r="W54" s="29"/>
      <c r="X54" s="29"/>
      <c r="Y54" s="29"/>
      <c r="Z54" s="29"/>
    </row>
    <row r="55" ht="12.75" customHeight="1">
      <c r="A55" s="29"/>
      <c r="B55" s="32"/>
      <c r="C55" s="29"/>
      <c r="D55" s="29"/>
      <c r="E55" s="29"/>
      <c r="F55" s="32"/>
      <c r="G55" s="32"/>
      <c r="H55" s="29"/>
      <c r="I55" s="29"/>
      <c r="J55" s="29"/>
      <c r="K55" s="29"/>
      <c r="L55" s="29"/>
      <c r="M55" s="29"/>
      <c r="N55" s="29"/>
      <c r="O55" s="29"/>
      <c r="P55" s="29"/>
      <c r="Q55" s="29"/>
      <c r="R55" s="29"/>
      <c r="S55" s="29"/>
      <c r="T55" s="29"/>
      <c r="U55" s="29"/>
      <c r="V55" s="29"/>
      <c r="W55" s="29"/>
      <c r="X55" s="29"/>
      <c r="Y55" s="29"/>
      <c r="Z55" s="29"/>
    </row>
    <row r="56" ht="12.75" customHeight="1">
      <c r="A56" s="29"/>
      <c r="B56" s="32"/>
      <c r="C56" s="29"/>
      <c r="D56" s="29"/>
      <c r="E56" s="29"/>
      <c r="F56" s="32"/>
      <c r="G56" s="32"/>
      <c r="H56" s="29"/>
      <c r="I56" s="29"/>
      <c r="J56" s="29"/>
      <c r="K56" s="29"/>
      <c r="L56" s="29"/>
      <c r="M56" s="29"/>
      <c r="N56" s="29"/>
      <c r="O56" s="29"/>
      <c r="P56" s="29"/>
      <c r="Q56" s="29"/>
      <c r="R56" s="29"/>
      <c r="S56" s="29"/>
      <c r="T56" s="29"/>
      <c r="U56" s="29"/>
      <c r="V56" s="29"/>
      <c r="W56" s="29"/>
      <c r="X56" s="29"/>
      <c r="Y56" s="29"/>
      <c r="Z56" s="29"/>
    </row>
    <row r="57" ht="12.75" customHeight="1">
      <c r="A57" s="29"/>
      <c r="B57" s="32"/>
      <c r="C57" s="29"/>
      <c r="D57" s="29"/>
      <c r="E57" s="29"/>
      <c r="F57" s="32"/>
      <c r="G57" s="32"/>
      <c r="H57" s="29"/>
      <c r="I57" s="29"/>
      <c r="J57" s="29"/>
      <c r="K57" s="29"/>
      <c r="L57" s="29"/>
      <c r="M57" s="29"/>
      <c r="N57" s="29"/>
      <c r="O57" s="29"/>
      <c r="P57" s="29"/>
      <c r="Q57" s="29"/>
      <c r="R57" s="29"/>
      <c r="S57" s="29"/>
      <c r="T57" s="29"/>
      <c r="U57" s="29"/>
      <c r="V57" s="29"/>
      <c r="W57" s="29"/>
      <c r="X57" s="29"/>
      <c r="Y57" s="29"/>
      <c r="Z57" s="29"/>
    </row>
    <row r="58" ht="12.75" customHeight="1">
      <c r="A58" s="29"/>
      <c r="B58" s="32"/>
      <c r="C58" s="29"/>
      <c r="D58" s="29"/>
      <c r="E58" s="29"/>
      <c r="F58" s="32"/>
      <c r="G58" s="32"/>
      <c r="H58" s="29"/>
      <c r="I58" s="29"/>
      <c r="J58" s="29"/>
      <c r="K58" s="29"/>
      <c r="L58" s="29"/>
      <c r="M58" s="29"/>
      <c r="N58" s="29"/>
      <c r="O58" s="29"/>
      <c r="P58" s="29"/>
      <c r="Q58" s="29"/>
      <c r="R58" s="29"/>
      <c r="S58" s="29"/>
      <c r="T58" s="29"/>
      <c r="U58" s="29"/>
      <c r="V58" s="29"/>
      <c r="W58" s="29"/>
      <c r="X58" s="29"/>
      <c r="Y58" s="29"/>
      <c r="Z58" s="29"/>
    </row>
    <row r="59" ht="12.75" customHeight="1">
      <c r="A59" s="29"/>
      <c r="B59" s="32"/>
      <c r="C59" s="29"/>
      <c r="D59" s="29"/>
      <c r="E59" s="29"/>
      <c r="F59" s="32"/>
      <c r="G59" s="32"/>
      <c r="H59" s="29"/>
      <c r="I59" s="29"/>
      <c r="J59" s="29"/>
      <c r="K59" s="29"/>
      <c r="L59" s="29"/>
      <c r="M59" s="29"/>
      <c r="N59" s="29"/>
      <c r="O59" s="29"/>
      <c r="P59" s="29"/>
      <c r="Q59" s="29"/>
      <c r="R59" s="29"/>
      <c r="S59" s="29"/>
      <c r="T59" s="29"/>
      <c r="U59" s="29"/>
      <c r="V59" s="29"/>
      <c r="W59" s="29"/>
      <c r="X59" s="29"/>
      <c r="Y59" s="29"/>
      <c r="Z59" s="29"/>
    </row>
    <row r="60" ht="12.75" customHeight="1">
      <c r="A60" s="29"/>
      <c r="B60" s="32"/>
      <c r="C60" s="29"/>
      <c r="D60" s="29"/>
      <c r="E60" s="29"/>
      <c r="F60" s="32"/>
      <c r="G60" s="32"/>
      <c r="H60" s="29"/>
      <c r="I60" s="29"/>
      <c r="J60" s="29"/>
      <c r="K60" s="29"/>
      <c r="L60" s="29"/>
      <c r="M60" s="29"/>
      <c r="N60" s="29"/>
      <c r="O60" s="29"/>
      <c r="P60" s="29"/>
      <c r="Q60" s="29"/>
      <c r="R60" s="29"/>
      <c r="S60" s="29"/>
      <c r="T60" s="29"/>
      <c r="U60" s="29"/>
      <c r="V60" s="29"/>
      <c r="W60" s="29"/>
      <c r="X60" s="29"/>
      <c r="Y60" s="29"/>
      <c r="Z60" s="29"/>
    </row>
    <row r="61" ht="12.75" customHeight="1">
      <c r="A61" s="29"/>
      <c r="B61" s="32"/>
      <c r="C61" s="29"/>
      <c r="D61" s="29"/>
      <c r="E61" s="29"/>
      <c r="F61" s="32"/>
      <c r="G61" s="32"/>
      <c r="H61" s="29"/>
      <c r="I61" s="29"/>
      <c r="J61" s="29"/>
      <c r="K61" s="29"/>
      <c r="L61" s="29"/>
      <c r="M61" s="29"/>
      <c r="N61" s="29"/>
      <c r="O61" s="29"/>
      <c r="P61" s="29"/>
      <c r="Q61" s="29"/>
      <c r="R61" s="29"/>
      <c r="S61" s="29"/>
      <c r="T61" s="29"/>
      <c r="U61" s="29"/>
      <c r="V61" s="29"/>
      <c r="W61" s="29"/>
      <c r="X61" s="29"/>
      <c r="Y61" s="29"/>
      <c r="Z61" s="29"/>
    </row>
    <row r="62" ht="12.75" customHeight="1">
      <c r="A62" s="29"/>
      <c r="B62" s="32"/>
      <c r="C62" s="29"/>
      <c r="D62" s="29"/>
      <c r="E62" s="29"/>
      <c r="F62" s="32"/>
      <c r="G62" s="32"/>
      <c r="H62" s="29"/>
      <c r="I62" s="29"/>
      <c r="J62" s="29"/>
      <c r="K62" s="29"/>
      <c r="L62" s="29"/>
      <c r="M62" s="29"/>
      <c r="N62" s="29"/>
      <c r="O62" s="29"/>
      <c r="P62" s="29"/>
      <c r="Q62" s="29"/>
      <c r="R62" s="29"/>
      <c r="S62" s="29"/>
      <c r="T62" s="29"/>
      <c r="U62" s="29"/>
      <c r="V62" s="29"/>
      <c r="W62" s="29"/>
      <c r="X62" s="29"/>
      <c r="Y62" s="29"/>
      <c r="Z62" s="29"/>
    </row>
    <row r="63" ht="12.75" customHeight="1">
      <c r="A63" s="29"/>
      <c r="B63" s="32"/>
      <c r="C63" s="29"/>
      <c r="D63" s="29"/>
      <c r="E63" s="29"/>
      <c r="F63" s="32"/>
      <c r="G63" s="32"/>
      <c r="H63" s="29"/>
      <c r="I63" s="29"/>
      <c r="J63" s="29"/>
      <c r="K63" s="29"/>
      <c r="L63" s="29"/>
      <c r="M63" s="29"/>
      <c r="N63" s="29"/>
      <c r="O63" s="29"/>
      <c r="P63" s="29"/>
      <c r="Q63" s="29"/>
      <c r="R63" s="29"/>
      <c r="S63" s="29"/>
      <c r="T63" s="29"/>
      <c r="U63" s="29"/>
      <c r="V63" s="29"/>
      <c r="W63" s="29"/>
      <c r="X63" s="29"/>
      <c r="Y63" s="29"/>
      <c r="Z63" s="29"/>
    </row>
    <row r="64" ht="12.75" customHeight="1">
      <c r="A64" s="29"/>
      <c r="B64" s="32"/>
      <c r="C64" s="29"/>
      <c r="D64" s="29"/>
      <c r="E64" s="29"/>
      <c r="F64" s="32"/>
      <c r="G64" s="32"/>
      <c r="H64" s="29"/>
      <c r="I64" s="29"/>
      <c r="J64" s="29"/>
      <c r="K64" s="29"/>
      <c r="L64" s="29"/>
      <c r="M64" s="29"/>
      <c r="N64" s="29"/>
      <c r="O64" s="29"/>
      <c r="P64" s="29"/>
      <c r="Q64" s="29"/>
      <c r="R64" s="29"/>
      <c r="S64" s="29"/>
      <c r="T64" s="29"/>
      <c r="U64" s="29"/>
      <c r="V64" s="29"/>
      <c r="W64" s="29"/>
      <c r="X64" s="29"/>
      <c r="Y64" s="29"/>
      <c r="Z64" s="29"/>
    </row>
    <row r="65" ht="12.75" customHeight="1">
      <c r="A65" s="29"/>
      <c r="B65" s="32"/>
      <c r="C65" s="29"/>
      <c r="D65" s="29"/>
      <c r="E65" s="29"/>
      <c r="F65" s="32"/>
      <c r="G65" s="32"/>
      <c r="H65" s="29"/>
      <c r="I65" s="29"/>
      <c r="J65" s="29"/>
      <c r="K65" s="29"/>
      <c r="L65" s="29"/>
      <c r="M65" s="29"/>
      <c r="N65" s="29"/>
      <c r="O65" s="29"/>
      <c r="P65" s="29"/>
      <c r="Q65" s="29"/>
      <c r="R65" s="29"/>
      <c r="S65" s="29"/>
      <c r="T65" s="29"/>
      <c r="U65" s="29"/>
      <c r="V65" s="29"/>
      <c r="W65" s="29"/>
      <c r="X65" s="29"/>
      <c r="Y65" s="29"/>
      <c r="Z65" s="29"/>
    </row>
    <row r="66" ht="12.75" customHeight="1">
      <c r="A66" s="29"/>
      <c r="B66" s="32"/>
      <c r="C66" s="29"/>
      <c r="D66" s="29"/>
      <c r="E66" s="29"/>
      <c r="F66" s="32"/>
      <c r="G66" s="32"/>
      <c r="H66" s="29"/>
      <c r="I66" s="29"/>
      <c r="J66" s="29"/>
      <c r="K66" s="29"/>
      <c r="L66" s="29"/>
      <c r="M66" s="29"/>
      <c r="N66" s="29"/>
      <c r="O66" s="29"/>
      <c r="P66" s="29"/>
      <c r="Q66" s="29"/>
      <c r="R66" s="29"/>
      <c r="S66" s="29"/>
      <c r="T66" s="29"/>
      <c r="U66" s="29"/>
      <c r="V66" s="29"/>
      <c r="W66" s="29"/>
      <c r="X66" s="29"/>
      <c r="Y66" s="29"/>
      <c r="Z66" s="29"/>
    </row>
    <row r="67" ht="12.75" customHeight="1">
      <c r="A67" s="29"/>
      <c r="B67" s="32"/>
      <c r="C67" s="29"/>
      <c r="D67" s="29"/>
      <c r="E67" s="29"/>
      <c r="F67" s="32"/>
      <c r="G67" s="32"/>
      <c r="H67" s="29"/>
      <c r="I67" s="29"/>
      <c r="J67" s="29"/>
      <c r="K67" s="29"/>
      <c r="L67" s="29"/>
      <c r="M67" s="29"/>
      <c r="N67" s="29"/>
      <c r="O67" s="29"/>
      <c r="P67" s="29"/>
      <c r="Q67" s="29"/>
      <c r="R67" s="29"/>
      <c r="S67" s="29"/>
      <c r="T67" s="29"/>
      <c r="U67" s="29"/>
      <c r="V67" s="29"/>
      <c r="W67" s="29"/>
      <c r="X67" s="29"/>
      <c r="Y67" s="29"/>
      <c r="Z67" s="29"/>
    </row>
    <row r="68" ht="12.75" customHeight="1">
      <c r="A68" s="29"/>
      <c r="B68" s="32"/>
      <c r="C68" s="29"/>
      <c r="D68" s="29"/>
      <c r="E68" s="29"/>
      <c r="F68" s="32"/>
      <c r="G68" s="32"/>
      <c r="H68" s="29"/>
      <c r="I68" s="29"/>
      <c r="J68" s="29"/>
      <c r="K68" s="29"/>
      <c r="L68" s="29"/>
      <c r="M68" s="29"/>
      <c r="N68" s="29"/>
      <c r="O68" s="29"/>
      <c r="P68" s="29"/>
      <c r="Q68" s="29"/>
      <c r="R68" s="29"/>
      <c r="S68" s="29"/>
      <c r="T68" s="29"/>
      <c r="U68" s="29"/>
      <c r="V68" s="29"/>
      <c r="W68" s="29"/>
      <c r="X68" s="29"/>
      <c r="Y68" s="29"/>
      <c r="Z68" s="29"/>
    </row>
    <row r="69" ht="12.75" customHeight="1">
      <c r="A69" s="29"/>
      <c r="B69" s="32"/>
      <c r="C69" s="29"/>
      <c r="D69" s="29"/>
      <c r="E69" s="29"/>
      <c r="F69" s="32"/>
      <c r="G69" s="32"/>
      <c r="H69" s="29"/>
      <c r="I69" s="29"/>
      <c r="J69" s="29"/>
      <c r="K69" s="29"/>
      <c r="L69" s="29"/>
      <c r="M69" s="29"/>
      <c r="N69" s="29"/>
      <c r="O69" s="29"/>
      <c r="P69" s="29"/>
      <c r="Q69" s="29"/>
      <c r="R69" s="29"/>
      <c r="S69" s="29"/>
      <c r="T69" s="29"/>
      <c r="U69" s="29"/>
      <c r="V69" s="29"/>
      <c r="W69" s="29"/>
      <c r="X69" s="29"/>
      <c r="Y69" s="29"/>
      <c r="Z69" s="29"/>
    </row>
    <row r="70" ht="12.75" customHeight="1">
      <c r="A70" s="29"/>
      <c r="B70" s="32"/>
      <c r="C70" s="29"/>
      <c r="D70" s="29"/>
      <c r="E70" s="29"/>
      <c r="F70" s="32"/>
      <c r="G70" s="32"/>
      <c r="H70" s="29"/>
      <c r="I70" s="29"/>
      <c r="J70" s="29"/>
      <c r="K70" s="29"/>
      <c r="L70" s="29"/>
      <c r="M70" s="29"/>
      <c r="N70" s="29"/>
      <c r="O70" s="29"/>
      <c r="P70" s="29"/>
      <c r="Q70" s="29"/>
      <c r="R70" s="29"/>
      <c r="S70" s="29"/>
      <c r="T70" s="29"/>
      <c r="U70" s="29"/>
      <c r="V70" s="29"/>
      <c r="W70" s="29"/>
      <c r="X70" s="29"/>
      <c r="Y70" s="29"/>
      <c r="Z70" s="29"/>
    </row>
    <row r="71" ht="12.75" customHeight="1">
      <c r="A71" s="29"/>
      <c r="B71" s="32"/>
      <c r="C71" s="29"/>
      <c r="D71" s="29"/>
      <c r="E71" s="29"/>
      <c r="F71" s="32"/>
      <c r="G71" s="32"/>
      <c r="H71" s="29"/>
      <c r="I71" s="29"/>
      <c r="J71" s="29"/>
      <c r="K71" s="29"/>
      <c r="L71" s="29"/>
      <c r="M71" s="29"/>
      <c r="N71" s="29"/>
      <c r="O71" s="29"/>
      <c r="P71" s="29"/>
      <c r="Q71" s="29"/>
      <c r="R71" s="29"/>
      <c r="S71" s="29"/>
      <c r="T71" s="29"/>
      <c r="U71" s="29"/>
      <c r="V71" s="29"/>
      <c r="W71" s="29"/>
      <c r="X71" s="29"/>
      <c r="Y71" s="29"/>
      <c r="Z71" s="29"/>
    </row>
    <row r="72" ht="12.75" customHeight="1">
      <c r="A72" s="29"/>
      <c r="B72" s="32"/>
      <c r="C72" s="29"/>
      <c r="D72" s="29"/>
      <c r="E72" s="29"/>
      <c r="F72" s="32"/>
      <c r="G72" s="32"/>
      <c r="H72" s="29"/>
      <c r="I72" s="29"/>
      <c r="J72" s="29"/>
      <c r="K72" s="29"/>
      <c r="L72" s="29"/>
      <c r="M72" s="29"/>
      <c r="N72" s="29"/>
      <c r="O72" s="29"/>
      <c r="P72" s="29"/>
      <c r="Q72" s="29"/>
      <c r="R72" s="29"/>
      <c r="S72" s="29"/>
      <c r="T72" s="29"/>
      <c r="U72" s="29"/>
      <c r="V72" s="29"/>
      <c r="W72" s="29"/>
      <c r="X72" s="29"/>
      <c r="Y72" s="29"/>
      <c r="Z72" s="29"/>
    </row>
    <row r="73" ht="12.75" customHeight="1">
      <c r="A73" s="29"/>
      <c r="B73" s="32"/>
      <c r="C73" s="29"/>
      <c r="D73" s="29"/>
      <c r="E73" s="29"/>
      <c r="F73" s="32"/>
      <c r="G73" s="32"/>
      <c r="H73" s="29"/>
      <c r="I73" s="29"/>
      <c r="J73" s="29"/>
      <c r="K73" s="29"/>
      <c r="L73" s="29"/>
      <c r="M73" s="29"/>
      <c r="N73" s="29"/>
      <c r="O73" s="29"/>
      <c r="P73" s="29"/>
      <c r="Q73" s="29"/>
      <c r="R73" s="29"/>
      <c r="S73" s="29"/>
      <c r="T73" s="29"/>
      <c r="U73" s="29"/>
      <c r="V73" s="29"/>
      <c r="W73" s="29"/>
      <c r="X73" s="29"/>
      <c r="Y73" s="29"/>
      <c r="Z73" s="29"/>
    </row>
    <row r="74" ht="12.75" customHeight="1">
      <c r="A74" s="29"/>
      <c r="B74" s="32"/>
      <c r="C74" s="29"/>
      <c r="D74" s="29"/>
      <c r="E74" s="29"/>
      <c r="F74" s="32"/>
      <c r="G74" s="32"/>
      <c r="H74" s="29"/>
      <c r="I74" s="29"/>
      <c r="J74" s="29"/>
      <c r="K74" s="29"/>
      <c r="L74" s="29"/>
      <c r="M74" s="29"/>
      <c r="N74" s="29"/>
      <c r="O74" s="29"/>
      <c r="P74" s="29"/>
      <c r="Q74" s="29"/>
      <c r="R74" s="29"/>
      <c r="S74" s="29"/>
      <c r="T74" s="29"/>
      <c r="U74" s="29"/>
      <c r="V74" s="29"/>
      <c r="W74" s="29"/>
      <c r="X74" s="29"/>
      <c r="Y74" s="29"/>
      <c r="Z74" s="29"/>
    </row>
    <row r="75" ht="12.75" customHeight="1">
      <c r="A75" s="29"/>
      <c r="B75" s="32"/>
      <c r="C75" s="29"/>
      <c r="D75" s="29"/>
      <c r="E75" s="29"/>
      <c r="F75" s="32"/>
      <c r="G75" s="32"/>
      <c r="H75" s="29"/>
      <c r="I75" s="29"/>
      <c r="J75" s="29"/>
      <c r="K75" s="29"/>
      <c r="L75" s="29"/>
      <c r="M75" s="29"/>
      <c r="N75" s="29"/>
      <c r="O75" s="29"/>
      <c r="P75" s="29"/>
      <c r="Q75" s="29"/>
      <c r="R75" s="29"/>
      <c r="S75" s="29"/>
      <c r="T75" s="29"/>
      <c r="U75" s="29"/>
      <c r="V75" s="29"/>
      <c r="W75" s="29"/>
      <c r="X75" s="29"/>
      <c r="Y75" s="29"/>
      <c r="Z75" s="29"/>
    </row>
    <row r="76" ht="12.75" customHeight="1">
      <c r="A76" s="29"/>
      <c r="B76" s="32"/>
      <c r="C76" s="29"/>
      <c r="D76" s="29"/>
      <c r="E76" s="29"/>
      <c r="F76" s="32"/>
      <c r="G76" s="32"/>
      <c r="H76" s="29"/>
      <c r="I76" s="29"/>
      <c r="J76" s="29"/>
      <c r="K76" s="29"/>
      <c r="L76" s="29"/>
      <c r="M76" s="29"/>
      <c r="N76" s="29"/>
      <c r="O76" s="29"/>
      <c r="P76" s="29"/>
      <c r="Q76" s="29"/>
      <c r="R76" s="29"/>
      <c r="S76" s="29"/>
      <c r="T76" s="29"/>
      <c r="U76" s="29"/>
      <c r="V76" s="29"/>
      <c r="W76" s="29"/>
      <c r="X76" s="29"/>
      <c r="Y76" s="29"/>
      <c r="Z76" s="29"/>
    </row>
    <row r="77" ht="12.75" customHeight="1">
      <c r="A77" s="29"/>
      <c r="B77" s="32"/>
      <c r="C77" s="29"/>
      <c r="D77" s="29"/>
      <c r="E77" s="29"/>
      <c r="F77" s="32"/>
      <c r="G77" s="32"/>
      <c r="H77" s="29"/>
      <c r="I77" s="29"/>
      <c r="J77" s="29"/>
      <c r="K77" s="29"/>
      <c r="L77" s="29"/>
      <c r="M77" s="29"/>
      <c r="N77" s="29"/>
      <c r="O77" s="29"/>
      <c r="P77" s="29"/>
      <c r="Q77" s="29"/>
      <c r="R77" s="29"/>
      <c r="S77" s="29"/>
      <c r="T77" s="29"/>
      <c r="U77" s="29"/>
      <c r="V77" s="29"/>
      <c r="W77" s="29"/>
      <c r="X77" s="29"/>
      <c r="Y77" s="29"/>
      <c r="Z77" s="29"/>
    </row>
    <row r="78" ht="12.75" customHeight="1">
      <c r="A78" s="29"/>
      <c r="B78" s="32"/>
      <c r="C78" s="29"/>
      <c r="D78" s="29"/>
      <c r="E78" s="29"/>
      <c r="F78" s="32"/>
      <c r="G78" s="32"/>
      <c r="H78" s="29"/>
      <c r="I78" s="29"/>
      <c r="J78" s="29"/>
      <c r="K78" s="29"/>
      <c r="L78" s="29"/>
      <c r="M78" s="29"/>
      <c r="N78" s="29"/>
      <c r="O78" s="29"/>
      <c r="P78" s="29"/>
      <c r="Q78" s="29"/>
      <c r="R78" s="29"/>
      <c r="S78" s="29"/>
      <c r="T78" s="29"/>
      <c r="U78" s="29"/>
      <c r="V78" s="29"/>
      <c r="W78" s="29"/>
      <c r="X78" s="29"/>
      <c r="Y78" s="29"/>
      <c r="Z78" s="29"/>
    </row>
    <row r="79" ht="12.75" customHeight="1">
      <c r="A79" s="29"/>
      <c r="B79" s="32"/>
      <c r="C79" s="29"/>
      <c r="D79" s="29"/>
      <c r="E79" s="29"/>
      <c r="F79" s="32"/>
      <c r="G79" s="32"/>
      <c r="H79" s="29"/>
      <c r="I79" s="29"/>
      <c r="J79" s="29"/>
      <c r="K79" s="29"/>
      <c r="L79" s="29"/>
      <c r="M79" s="29"/>
      <c r="N79" s="29"/>
      <c r="O79" s="29"/>
      <c r="P79" s="29"/>
      <c r="Q79" s="29"/>
      <c r="R79" s="29"/>
      <c r="S79" s="29"/>
      <c r="T79" s="29"/>
      <c r="U79" s="29"/>
      <c r="V79" s="29"/>
      <c r="W79" s="29"/>
      <c r="X79" s="29"/>
      <c r="Y79" s="29"/>
      <c r="Z79" s="29"/>
    </row>
    <row r="80" ht="12.75" customHeight="1">
      <c r="A80" s="29"/>
      <c r="B80" s="32"/>
      <c r="C80" s="29"/>
      <c r="D80" s="29"/>
      <c r="E80" s="29"/>
      <c r="F80" s="32"/>
      <c r="G80" s="32"/>
      <c r="H80" s="29"/>
      <c r="I80" s="29"/>
      <c r="J80" s="29"/>
      <c r="K80" s="29"/>
      <c r="L80" s="29"/>
      <c r="M80" s="29"/>
      <c r="N80" s="29"/>
      <c r="O80" s="29"/>
      <c r="P80" s="29"/>
      <c r="Q80" s="29"/>
      <c r="R80" s="29"/>
      <c r="S80" s="29"/>
      <c r="T80" s="29"/>
      <c r="U80" s="29"/>
      <c r="V80" s="29"/>
      <c r="W80" s="29"/>
      <c r="X80" s="29"/>
      <c r="Y80" s="29"/>
      <c r="Z80" s="29"/>
    </row>
    <row r="81" ht="12.75" customHeight="1">
      <c r="A81" s="29"/>
      <c r="B81" s="32"/>
      <c r="C81" s="29"/>
      <c r="D81" s="29"/>
      <c r="E81" s="29"/>
      <c r="F81" s="32"/>
      <c r="G81" s="32"/>
      <c r="H81" s="29"/>
      <c r="I81" s="29"/>
      <c r="J81" s="29"/>
      <c r="K81" s="29"/>
      <c r="L81" s="29"/>
      <c r="M81" s="29"/>
      <c r="N81" s="29"/>
      <c r="O81" s="29"/>
      <c r="P81" s="29"/>
      <c r="Q81" s="29"/>
      <c r="R81" s="29"/>
      <c r="S81" s="29"/>
      <c r="T81" s="29"/>
      <c r="U81" s="29"/>
      <c r="V81" s="29"/>
      <c r="W81" s="29"/>
      <c r="X81" s="29"/>
      <c r="Y81" s="29"/>
      <c r="Z81" s="29"/>
    </row>
    <row r="82" ht="12.75" customHeight="1">
      <c r="A82" s="29"/>
      <c r="B82" s="32"/>
      <c r="C82" s="29"/>
      <c r="D82" s="29"/>
      <c r="E82" s="29"/>
      <c r="F82" s="32"/>
      <c r="G82" s="32"/>
      <c r="H82" s="29"/>
      <c r="I82" s="29"/>
      <c r="J82" s="29"/>
      <c r="K82" s="29"/>
      <c r="L82" s="29"/>
      <c r="M82" s="29"/>
      <c r="N82" s="29"/>
      <c r="O82" s="29"/>
      <c r="P82" s="29"/>
      <c r="Q82" s="29"/>
      <c r="R82" s="29"/>
      <c r="S82" s="29"/>
      <c r="T82" s="29"/>
      <c r="U82" s="29"/>
      <c r="V82" s="29"/>
      <c r="W82" s="29"/>
      <c r="X82" s="29"/>
      <c r="Y82" s="29"/>
      <c r="Z82" s="29"/>
    </row>
    <row r="83" ht="12.75" customHeight="1">
      <c r="A83" s="29"/>
      <c r="B83" s="32"/>
      <c r="C83" s="29"/>
      <c r="D83" s="29"/>
      <c r="E83" s="29"/>
      <c r="F83" s="32"/>
      <c r="G83" s="32"/>
      <c r="H83" s="29"/>
      <c r="I83" s="29"/>
      <c r="J83" s="29"/>
      <c r="K83" s="29"/>
      <c r="L83" s="29"/>
      <c r="M83" s="29"/>
      <c r="N83" s="29"/>
      <c r="O83" s="29"/>
      <c r="P83" s="29"/>
      <c r="Q83" s="29"/>
      <c r="R83" s="29"/>
      <c r="S83" s="29"/>
      <c r="T83" s="29"/>
      <c r="U83" s="29"/>
      <c r="V83" s="29"/>
      <c r="W83" s="29"/>
      <c r="X83" s="29"/>
      <c r="Y83" s="29"/>
      <c r="Z83" s="29"/>
    </row>
    <row r="84" ht="12.75" customHeight="1">
      <c r="A84" s="29"/>
      <c r="B84" s="32"/>
      <c r="C84" s="29"/>
      <c r="D84" s="29"/>
      <c r="E84" s="29"/>
      <c r="F84" s="32"/>
      <c r="G84" s="32"/>
      <c r="H84" s="29"/>
      <c r="I84" s="29"/>
      <c r="J84" s="29"/>
      <c r="K84" s="29"/>
      <c r="L84" s="29"/>
      <c r="M84" s="29"/>
      <c r="N84" s="29"/>
      <c r="O84" s="29"/>
      <c r="P84" s="29"/>
      <c r="Q84" s="29"/>
      <c r="R84" s="29"/>
      <c r="S84" s="29"/>
      <c r="T84" s="29"/>
      <c r="U84" s="29"/>
      <c r="V84" s="29"/>
      <c r="W84" s="29"/>
      <c r="X84" s="29"/>
      <c r="Y84" s="29"/>
      <c r="Z84" s="29"/>
    </row>
    <row r="85" ht="12.75" customHeight="1">
      <c r="A85" s="29"/>
      <c r="B85" s="32"/>
      <c r="C85" s="29"/>
      <c r="D85" s="29"/>
      <c r="E85" s="29"/>
      <c r="F85" s="32"/>
      <c r="G85" s="32"/>
      <c r="H85" s="29"/>
      <c r="I85" s="29"/>
      <c r="J85" s="29"/>
      <c r="K85" s="29"/>
      <c r="L85" s="29"/>
      <c r="M85" s="29"/>
      <c r="N85" s="29"/>
      <c r="O85" s="29"/>
      <c r="P85" s="29"/>
      <c r="Q85" s="29"/>
      <c r="R85" s="29"/>
      <c r="S85" s="29"/>
      <c r="T85" s="29"/>
      <c r="U85" s="29"/>
      <c r="V85" s="29"/>
      <c r="W85" s="29"/>
      <c r="X85" s="29"/>
      <c r="Y85" s="29"/>
      <c r="Z85" s="29"/>
    </row>
    <row r="86" ht="12.75" customHeight="1">
      <c r="A86" s="29"/>
      <c r="B86" s="32"/>
      <c r="C86" s="29"/>
      <c r="D86" s="29"/>
      <c r="E86" s="29"/>
      <c r="F86" s="32"/>
      <c r="G86" s="32"/>
      <c r="H86" s="29"/>
      <c r="I86" s="29"/>
      <c r="J86" s="29"/>
      <c r="K86" s="29"/>
      <c r="L86" s="29"/>
      <c r="M86" s="29"/>
      <c r="N86" s="29"/>
      <c r="O86" s="29"/>
      <c r="P86" s="29"/>
      <c r="Q86" s="29"/>
      <c r="R86" s="29"/>
      <c r="S86" s="29"/>
      <c r="T86" s="29"/>
      <c r="U86" s="29"/>
      <c r="V86" s="29"/>
      <c r="W86" s="29"/>
      <c r="X86" s="29"/>
      <c r="Y86" s="29"/>
      <c r="Z86" s="29"/>
    </row>
    <row r="87" ht="12.75" customHeight="1">
      <c r="A87" s="29"/>
      <c r="B87" s="32"/>
      <c r="C87" s="29"/>
      <c r="D87" s="29"/>
      <c r="E87" s="29"/>
      <c r="F87" s="32"/>
      <c r="G87" s="32"/>
      <c r="H87" s="29"/>
      <c r="I87" s="29"/>
      <c r="J87" s="29"/>
      <c r="K87" s="29"/>
      <c r="L87" s="29"/>
      <c r="M87" s="29"/>
      <c r="N87" s="29"/>
      <c r="O87" s="29"/>
      <c r="P87" s="29"/>
      <c r="Q87" s="29"/>
      <c r="R87" s="29"/>
      <c r="S87" s="29"/>
      <c r="T87" s="29"/>
      <c r="U87" s="29"/>
      <c r="V87" s="29"/>
      <c r="W87" s="29"/>
      <c r="X87" s="29"/>
      <c r="Y87" s="29"/>
      <c r="Z87" s="29"/>
    </row>
    <row r="88" ht="12.75" customHeight="1">
      <c r="A88" s="29"/>
      <c r="B88" s="32"/>
      <c r="C88" s="29"/>
      <c r="D88" s="29"/>
      <c r="E88" s="29"/>
      <c r="F88" s="32"/>
      <c r="G88" s="32"/>
      <c r="H88" s="29"/>
      <c r="I88" s="29"/>
      <c r="J88" s="29"/>
      <c r="K88" s="29"/>
      <c r="L88" s="29"/>
      <c r="M88" s="29"/>
      <c r="N88" s="29"/>
      <c r="O88" s="29"/>
      <c r="P88" s="29"/>
      <c r="Q88" s="29"/>
      <c r="R88" s="29"/>
      <c r="S88" s="29"/>
      <c r="T88" s="29"/>
      <c r="U88" s="29"/>
      <c r="V88" s="29"/>
      <c r="W88" s="29"/>
      <c r="X88" s="29"/>
      <c r="Y88" s="29"/>
      <c r="Z88" s="29"/>
    </row>
    <row r="89" ht="12.75" customHeight="1">
      <c r="A89" s="29"/>
      <c r="B89" s="32"/>
      <c r="C89" s="29"/>
      <c r="D89" s="29"/>
      <c r="E89" s="29"/>
      <c r="F89" s="32"/>
      <c r="G89" s="32"/>
      <c r="H89" s="29"/>
      <c r="I89" s="29"/>
      <c r="J89" s="29"/>
      <c r="K89" s="29"/>
      <c r="L89" s="29"/>
      <c r="M89" s="29"/>
      <c r="N89" s="29"/>
      <c r="O89" s="29"/>
      <c r="P89" s="29"/>
      <c r="Q89" s="29"/>
      <c r="R89" s="29"/>
      <c r="S89" s="29"/>
      <c r="T89" s="29"/>
      <c r="U89" s="29"/>
      <c r="V89" s="29"/>
      <c r="W89" s="29"/>
      <c r="X89" s="29"/>
      <c r="Y89" s="29"/>
      <c r="Z89" s="29"/>
    </row>
    <row r="90" ht="12.75" customHeight="1">
      <c r="A90" s="29"/>
      <c r="B90" s="32"/>
      <c r="C90" s="29"/>
      <c r="D90" s="29"/>
      <c r="E90" s="29"/>
      <c r="F90" s="32"/>
      <c r="G90" s="32"/>
      <c r="H90" s="29"/>
      <c r="I90" s="29"/>
      <c r="J90" s="29"/>
      <c r="K90" s="29"/>
      <c r="L90" s="29"/>
      <c r="M90" s="29"/>
      <c r="N90" s="29"/>
      <c r="O90" s="29"/>
      <c r="P90" s="29"/>
      <c r="Q90" s="29"/>
      <c r="R90" s="29"/>
      <c r="S90" s="29"/>
      <c r="T90" s="29"/>
      <c r="U90" s="29"/>
      <c r="V90" s="29"/>
      <c r="W90" s="29"/>
      <c r="X90" s="29"/>
      <c r="Y90" s="29"/>
      <c r="Z90" s="29"/>
    </row>
    <row r="91" ht="12.75" customHeight="1">
      <c r="A91" s="29"/>
      <c r="B91" s="32"/>
      <c r="C91" s="29"/>
      <c r="D91" s="29"/>
      <c r="E91" s="29"/>
      <c r="F91" s="32"/>
      <c r="G91" s="32"/>
      <c r="H91" s="29"/>
      <c r="I91" s="29"/>
      <c r="J91" s="29"/>
      <c r="K91" s="29"/>
      <c r="L91" s="29"/>
      <c r="M91" s="29"/>
      <c r="N91" s="29"/>
      <c r="O91" s="29"/>
      <c r="P91" s="29"/>
      <c r="Q91" s="29"/>
      <c r="R91" s="29"/>
      <c r="S91" s="29"/>
      <c r="T91" s="29"/>
      <c r="U91" s="29"/>
      <c r="V91" s="29"/>
      <c r="W91" s="29"/>
      <c r="X91" s="29"/>
      <c r="Y91" s="29"/>
      <c r="Z91" s="29"/>
    </row>
    <row r="92" ht="12.75" customHeight="1">
      <c r="A92" s="29"/>
      <c r="B92" s="32"/>
      <c r="C92" s="29"/>
      <c r="D92" s="29"/>
      <c r="E92" s="29"/>
      <c r="F92" s="32"/>
      <c r="G92" s="32"/>
      <c r="H92" s="29"/>
      <c r="I92" s="29"/>
      <c r="J92" s="29"/>
      <c r="K92" s="29"/>
      <c r="L92" s="29"/>
      <c r="M92" s="29"/>
      <c r="N92" s="29"/>
      <c r="O92" s="29"/>
      <c r="P92" s="29"/>
      <c r="Q92" s="29"/>
      <c r="R92" s="29"/>
      <c r="S92" s="29"/>
      <c r="T92" s="29"/>
      <c r="U92" s="29"/>
      <c r="V92" s="29"/>
      <c r="W92" s="29"/>
      <c r="X92" s="29"/>
      <c r="Y92" s="29"/>
      <c r="Z92" s="29"/>
    </row>
    <row r="93" ht="12.75" customHeight="1">
      <c r="A93" s="29"/>
      <c r="B93" s="32"/>
      <c r="C93" s="29"/>
      <c r="D93" s="29"/>
      <c r="E93" s="29"/>
      <c r="F93" s="32"/>
      <c r="G93" s="32"/>
      <c r="H93" s="29"/>
      <c r="I93" s="29"/>
      <c r="J93" s="29"/>
      <c r="K93" s="29"/>
      <c r="L93" s="29"/>
      <c r="M93" s="29"/>
      <c r="N93" s="29"/>
      <c r="O93" s="29"/>
      <c r="P93" s="29"/>
      <c r="Q93" s="29"/>
      <c r="R93" s="29"/>
      <c r="S93" s="29"/>
      <c r="T93" s="29"/>
      <c r="U93" s="29"/>
      <c r="V93" s="29"/>
      <c r="W93" s="29"/>
      <c r="X93" s="29"/>
      <c r="Y93" s="29"/>
      <c r="Z93" s="29"/>
    </row>
    <row r="94" ht="12.75" customHeight="1">
      <c r="A94" s="29"/>
      <c r="B94" s="32"/>
      <c r="C94" s="29"/>
      <c r="D94" s="29"/>
      <c r="E94" s="29"/>
      <c r="F94" s="32"/>
      <c r="G94" s="32"/>
      <c r="H94" s="29"/>
      <c r="I94" s="29"/>
      <c r="J94" s="29"/>
      <c r="K94" s="29"/>
      <c r="L94" s="29"/>
      <c r="M94" s="29"/>
      <c r="N94" s="29"/>
      <c r="O94" s="29"/>
      <c r="P94" s="29"/>
      <c r="Q94" s="29"/>
      <c r="R94" s="29"/>
      <c r="S94" s="29"/>
      <c r="T94" s="29"/>
      <c r="U94" s="29"/>
      <c r="V94" s="29"/>
      <c r="W94" s="29"/>
      <c r="X94" s="29"/>
      <c r="Y94" s="29"/>
      <c r="Z94" s="29"/>
    </row>
    <row r="95" ht="12.75" customHeight="1">
      <c r="A95" s="29"/>
      <c r="B95" s="32"/>
      <c r="C95" s="29"/>
      <c r="D95" s="29"/>
      <c r="E95" s="29"/>
      <c r="F95" s="32"/>
      <c r="G95" s="32"/>
      <c r="H95" s="29"/>
      <c r="I95" s="29"/>
      <c r="J95" s="29"/>
      <c r="K95" s="29"/>
      <c r="L95" s="29"/>
      <c r="M95" s="29"/>
      <c r="N95" s="29"/>
      <c r="O95" s="29"/>
      <c r="P95" s="29"/>
      <c r="Q95" s="29"/>
      <c r="R95" s="29"/>
      <c r="S95" s="29"/>
      <c r="T95" s="29"/>
      <c r="U95" s="29"/>
      <c r="V95" s="29"/>
      <c r="W95" s="29"/>
      <c r="X95" s="29"/>
      <c r="Y95" s="29"/>
      <c r="Z95" s="29"/>
    </row>
    <row r="96" ht="12.75" customHeight="1">
      <c r="A96" s="29"/>
      <c r="B96" s="32"/>
      <c r="C96" s="29"/>
      <c r="D96" s="29"/>
      <c r="E96" s="29"/>
      <c r="F96" s="32"/>
      <c r="G96" s="32"/>
      <c r="H96" s="29"/>
      <c r="I96" s="29"/>
      <c r="J96" s="29"/>
      <c r="K96" s="29"/>
      <c r="L96" s="29"/>
      <c r="M96" s="29"/>
      <c r="N96" s="29"/>
      <c r="O96" s="29"/>
      <c r="P96" s="29"/>
      <c r="Q96" s="29"/>
      <c r="R96" s="29"/>
      <c r="S96" s="29"/>
      <c r="T96" s="29"/>
      <c r="U96" s="29"/>
      <c r="V96" s="29"/>
      <c r="W96" s="29"/>
      <c r="X96" s="29"/>
      <c r="Y96" s="29"/>
      <c r="Z96" s="29"/>
    </row>
    <row r="97" ht="12.75" customHeight="1">
      <c r="A97" s="29"/>
      <c r="B97" s="32"/>
      <c r="C97" s="29"/>
      <c r="D97" s="29"/>
      <c r="E97" s="29"/>
      <c r="F97" s="32"/>
      <c r="G97" s="32"/>
      <c r="H97" s="29"/>
      <c r="I97" s="29"/>
      <c r="J97" s="29"/>
      <c r="K97" s="29"/>
      <c r="L97" s="29"/>
      <c r="M97" s="29"/>
      <c r="N97" s="29"/>
      <c r="O97" s="29"/>
      <c r="P97" s="29"/>
      <c r="Q97" s="29"/>
      <c r="R97" s="29"/>
      <c r="S97" s="29"/>
      <c r="T97" s="29"/>
      <c r="U97" s="29"/>
      <c r="V97" s="29"/>
      <c r="W97" s="29"/>
      <c r="X97" s="29"/>
      <c r="Y97" s="29"/>
      <c r="Z97" s="29"/>
    </row>
    <row r="98" ht="12.75" customHeight="1">
      <c r="A98" s="29"/>
      <c r="B98" s="32"/>
      <c r="C98" s="29"/>
      <c r="D98" s="29"/>
      <c r="E98" s="29"/>
      <c r="F98" s="32"/>
      <c r="G98" s="32"/>
      <c r="H98" s="29"/>
      <c r="I98" s="29"/>
      <c r="J98" s="29"/>
      <c r="K98" s="29"/>
      <c r="L98" s="29"/>
      <c r="M98" s="29"/>
      <c r="N98" s="29"/>
      <c r="O98" s="29"/>
      <c r="P98" s="29"/>
      <c r="Q98" s="29"/>
      <c r="R98" s="29"/>
      <c r="S98" s="29"/>
      <c r="T98" s="29"/>
      <c r="U98" s="29"/>
      <c r="V98" s="29"/>
      <c r="W98" s="29"/>
      <c r="X98" s="29"/>
      <c r="Y98" s="29"/>
      <c r="Z98" s="29"/>
    </row>
    <row r="99" ht="12.75" customHeight="1">
      <c r="A99" s="29"/>
      <c r="B99" s="32"/>
      <c r="C99" s="29"/>
      <c r="D99" s="29"/>
      <c r="E99" s="29"/>
      <c r="F99" s="32"/>
      <c r="G99" s="32"/>
      <c r="H99" s="29"/>
      <c r="I99" s="29"/>
      <c r="J99" s="29"/>
      <c r="K99" s="29"/>
      <c r="L99" s="29"/>
      <c r="M99" s="29"/>
      <c r="N99" s="29"/>
      <c r="O99" s="29"/>
      <c r="P99" s="29"/>
      <c r="Q99" s="29"/>
      <c r="R99" s="29"/>
      <c r="S99" s="29"/>
      <c r="T99" s="29"/>
      <c r="U99" s="29"/>
      <c r="V99" s="29"/>
      <c r="W99" s="29"/>
      <c r="X99" s="29"/>
      <c r="Y99" s="29"/>
      <c r="Z99" s="29"/>
    </row>
    <row r="100" ht="12.75" customHeight="1">
      <c r="A100" s="29"/>
      <c r="B100" s="32"/>
      <c r="C100" s="29"/>
      <c r="D100" s="29"/>
      <c r="E100" s="29"/>
      <c r="F100" s="32"/>
      <c r="G100" s="32"/>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32"/>
      <c r="C101" s="29"/>
      <c r="D101" s="29"/>
      <c r="E101" s="29"/>
      <c r="F101" s="32"/>
      <c r="G101" s="32"/>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32"/>
      <c r="C102" s="29"/>
      <c r="D102" s="29"/>
      <c r="E102" s="29"/>
      <c r="F102" s="32"/>
      <c r="G102" s="32"/>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32"/>
      <c r="C103" s="29"/>
      <c r="D103" s="29"/>
      <c r="E103" s="29"/>
      <c r="F103" s="32"/>
      <c r="G103" s="32"/>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32"/>
      <c r="C104" s="29"/>
      <c r="D104" s="29"/>
      <c r="E104" s="29"/>
      <c r="F104" s="32"/>
      <c r="G104" s="32"/>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32"/>
      <c r="C105" s="29"/>
      <c r="D105" s="29"/>
      <c r="E105" s="29"/>
      <c r="F105" s="32"/>
      <c r="G105" s="32"/>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32"/>
      <c r="C106" s="29"/>
      <c r="D106" s="29"/>
      <c r="E106" s="29"/>
      <c r="F106" s="32"/>
      <c r="G106" s="32"/>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32"/>
      <c r="C107" s="29"/>
      <c r="D107" s="29"/>
      <c r="E107" s="29"/>
      <c r="F107" s="32"/>
      <c r="G107" s="32"/>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32"/>
      <c r="C108" s="29"/>
      <c r="D108" s="29"/>
      <c r="E108" s="29"/>
      <c r="F108" s="32"/>
      <c r="G108" s="32"/>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32"/>
      <c r="C109" s="29"/>
      <c r="D109" s="29"/>
      <c r="E109" s="29"/>
      <c r="F109" s="32"/>
      <c r="G109" s="32"/>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32"/>
      <c r="C110" s="29"/>
      <c r="D110" s="29"/>
      <c r="E110" s="29"/>
      <c r="F110" s="32"/>
      <c r="G110" s="32"/>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32"/>
      <c r="C111" s="29"/>
      <c r="D111" s="29"/>
      <c r="E111" s="29"/>
      <c r="F111" s="32"/>
      <c r="G111" s="32"/>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32"/>
      <c r="C112" s="29"/>
      <c r="D112" s="29"/>
      <c r="E112" s="29"/>
      <c r="F112" s="32"/>
      <c r="G112" s="32"/>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32"/>
      <c r="C113" s="29"/>
      <c r="D113" s="29"/>
      <c r="E113" s="29"/>
      <c r="F113" s="32"/>
      <c r="G113" s="32"/>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32"/>
      <c r="C114" s="29"/>
      <c r="D114" s="29"/>
      <c r="E114" s="29"/>
      <c r="F114" s="32"/>
      <c r="G114" s="32"/>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32"/>
      <c r="C115" s="29"/>
      <c r="D115" s="29"/>
      <c r="E115" s="29"/>
      <c r="F115" s="32"/>
      <c r="G115" s="32"/>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32"/>
      <c r="C116" s="29"/>
      <c r="D116" s="29"/>
      <c r="E116" s="29"/>
      <c r="F116" s="32"/>
      <c r="G116" s="32"/>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32"/>
      <c r="C117" s="29"/>
      <c r="D117" s="29"/>
      <c r="E117" s="29"/>
      <c r="F117" s="32"/>
      <c r="G117" s="32"/>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32"/>
      <c r="C118" s="29"/>
      <c r="D118" s="29"/>
      <c r="E118" s="29"/>
      <c r="F118" s="32"/>
      <c r="G118" s="32"/>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32"/>
      <c r="C119" s="29"/>
      <c r="D119" s="29"/>
      <c r="E119" s="29"/>
      <c r="F119" s="32"/>
      <c r="G119" s="32"/>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32"/>
      <c r="C120" s="29"/>
      <c r="D120" s="29"/>
      <c r="E120" s="29"/>
      <c r="F120" s="32"/>
      <c r="G120" s="32"/>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32"/>
      <c r="C121" s="29"/>
      <c r="D121" s="29"/>
      <c r="E121" s="29"/>
      <c r="F121" s="32"/>
      <c r="G121" s="32"/>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32"/>
      <c r="C122" s="29"/>
      <c r="D122" s="29"/>
      <c r="E122" s="29"/>
      <c r="F122" s="32"/>
      <c r="G122" s="32"/>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32"/>
      <c r="C123" s="29"/>
      <c r="D123" s="29"/>
      <c r="E123" s="29"/>
      <c r="F123" s="32"/>
      <c r="G123" s="32"/>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32"/>
      <c r="C124" s="29"/>
      <c r="D124" s="29"/>
      <c r="E124" s="29"/>
      <c r="F124" s="32"/>
      <c r="G124" s="32"/>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32"/>
      <c r="C125" s="29"/>
      <c r="D125" s="29"/>
      <c r="E125" s="29"/>
      <c r="F125" s="32"/>
      <c r="G125" s="32"/>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32"/>
      <c r="C126" s="29"/>
      <c r="D126" s="29"/>
      <c r="E126" s="29"/>
      <c r="F126" s="32"/>
      <c r="G126" s="32"/>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32"/>
      <c r="C127" s="29"/>
      <c r="D127" s="29"/>
      <c r="E127" s="29"/>
      <c r="F127" s="32"/>
      <c r="G127" s="32"/>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32"/>
      <c r="C128" s="29"/>
      <c r="D128" s="29"/>
      <c r="E128" s="29"/>
      <c r="F128" s="32"/>
      <c r="G128" s="32"/>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32"/>
      <c r="C129" s="29"/>
      <c r="D129" s="29"/>
      <c r="E129" s="29"/>
      <c r="F129" s="32"/>
      <c r="G129" s="32"/>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32"/>
      <c r="C130" s="29"/>
      <c r="D130" s="29"/>
      <c r="E130" s="29"/>
      <c r="F130" s="32"/>
      <c r="G130" s="32"/>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32"/>
      <c r="C131" s="29"/>
      <c r="D131" s="29"/>
      <c r="E131" s="29"/>
      <c r="F131" s="32"/>
      <c r="G131" s="32"/>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32"/>
      <c r="C132" s="29"/>
      <c r="D132" s="29"/>
      <c r="E132" s="29"/>
      <c r="F132" s="32"/>
      <c r="G132" s="32"/>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32"/>
      <c r="C133" s="29"/>
      <c r="D133" s="29"/>
      <c r="E133" s="29"/>
      <c r="F133" s="32"/>
      <c r="G133" s="32"/>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32"/>
      <c r="C134" s="29"/>
      <c r="D134" s="29"/>
      <c r="E134" s="29"/>
      <c r="F134" s="32"/>
      <c r="G134" s="32"/>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32"/>
      <c r="C135" s="29"/>
      <c r="D135" s="29"/>
      <c r="E135" s="29"/>
      <c r="F135" s="32"/>
      <c r="G135" s="32"/>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32"/>
      <c r="C136" s="29"/>
      <c r="D136" s="29"/>
      <c r="E136" s="29"/>
      <c r="F136" s="32"/>
      <c r="G136" s="32"/>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32"/>
      <c r="C137" s="29"/>
      <c r="D137" s="29"/>
      <c r="E137" s="29"/>
      <c r="F137" s="32"/>
      <c r="G137" s="32"/>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32"/>
      <c r="C138" s="29"/>
      <c r="D138" s="29"/>
      <c r="E138" s="29"/>
      <c r="F138" s="32"/>
      <c r="G138" s="32"/>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32"/>
      <c r="C139" s="29"/>
      <c r="D139" s="29"/>
      <c r="E139" s="29"/>
      <c r="F139" s="32"/>
      <c r="G139" s="32"/>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32"/>
      <c r="C140" s="29"/>
      <c r="D140" s="29"/>
      <c r="E140" s="29"/>
      <c r="F140" s="32"/>
      <c r="G140" s="32"/>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32"/>
      <c r="C141" s="29"/>
      <c r="D141" s="29"/>
      <c r="E141" s="29"/>
      <c r="F141" s="32"/>
      <c r="G141" s="32"/>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32"/>
      <c r="C142" s="29"/>
      <c r="D142" s="29"/>
      <c r="E142" s="29"/>
      <c r="F142" s="32"/>
      <c r="G142" s="32"/>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32"/>
      <c r="C143" s="29"/>
      <c r="D143" s="29"/>
      <c r="E143" s="29"/>
      <c r="F143" s="32"/>
      <c r="G143" s="32"/>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32"/>
      <c r="C144" s="29"/>
      <c r="D144" s="29"/>
      <c r="E144" s="29"/>
      <c r="F144" s="32"/>
      <c r="G144" s="32"/>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32"/>
      <c r="C145" s="29"/>
      <c r="D145" s="29"/>
      <c r="E145" s="29"/>
      <c r="F145" s="32"/>
      <c r="G145" s="32"/>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32"/>
      <c r="C146" s="29"/>
      <c r="D146" s="29"/>
      <c r="E146" s="29"/>
      <c r="F146" s="32"/>
      <c r="G146" s="32"/>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32"/>
      <c r="C147" s="29"/>
      <c r="D147" s="29"/>
      <c r="E147" s="29"/>
      <c r="F147" s="32"/>
      <c r="G147" s="32"/>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32"/>
      <c r="C148" s="29"/>
      <c r="D148" s="29"/>
      <c r="E148" s="29"/>
      <c r="F148" s="32"/>
      <c r="G148" s="32"/>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32"/>
      <c r="C149" s="29"/>
      <c r="D149" s="29"/>
      <c r="E149" s="29"/>
      <c r="F149" s="32"/>
      <c r="G149" s="32"/>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32"/>
      <c r="C150" s="29"/>
      <c r="D150" s="29"/>
      <c r="E150" s="29"/>
      <c r="F150" s="32"/>
      <c r="G150" s="32"/>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32"/>
      <c r="C151" s="29"/>
      <c r="D151" s="29"/>
      <c r="E151" s="29"/>
      <c r="F151" s="32"/>
      <c r="G151" s="32"/>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32"/>
      <c r="C152" s="29"/>
      <c r="D152" s="29"/>
      <c r="E152" s="29"/>
      <c r="F152" s="32"/>
      <c r="G152" s="32"/>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32"/>
      <c r="C153" s="29"/>
      <c r="D153" s="29"/>
      <c r="E153" s="29"/>
      <c r="F153" s="32"/>
      <c r="G153" s="32"/>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32"/>
      <c r="C154" s="29"/>
      <c r="D154" s="29"/>
      <c r="E154" s="29"/>
      <c r="F154" s="32"/>
      <c r="G154" s="32"/>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32"/>
      <c r="C155" s="29"/>
      <c r="D155" s="29"/>
      <c r="E155" s="29"/>
      <c r="F155" s="32"/>
      <c r="G155" s="32"/>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32"/>
      <c r="C156" s="29"/>
      <c r="D156" s="29"/>
      <c r="E156" s="29"/>
      <c r="F156" s="32"/>
      <c r="G156" s="32"/>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32"/>
      <c r="C157" s="29"/>
      <c r="D157" s="29"/>
      <c r="E157" s="29"/>
      <c r="F157" s="32"/>
      <c r="G157" s="32"/>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32"/>
      <c r="C158" s="29"/>
      <c r="D158" s="29"/>
      <c r="E158" s="29"/>
      <c r="F158" s="32"/>
      <c r="G158" s="32"/>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32"/>
      <c r="C159" s="29"/>
      <c r="D159" s="29"/>
      <c r="E159" s="29"/>
      <c r="F159" s="32"/>
      <c r="G159" s="32"/>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32"/>
      <c r="C160" s="29"/>
      <c r="D160" s="29"/>
      <c r="E160" s="29"/>
      <c r="F160" s="32"/>
      <c r="G160" s="32"/>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32"/>
      <c r="C161" s="29"/>
      <c r="D161" s="29"/>
      <c r="E161" s="29"/>
      <c r="F161" s="32"/>
      <c r="G161" s="32"/>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32"/>
      <c r="C162" s="29"/>
      <c r="D162" s="29"/>
      <c r="E162" s="29"/>
      <c r="F162" s="32"/>
      <c r="G162" s="32"/>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32"/>
      <c r="C163" s="29"/>
      <c r="D163" s="29"/>
      <c r="E163" s="29"/>
      <c r="F163" s="32"/>
      <c r="G163" s="32"/>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32"/>
      <c r="C164" s="29"/>
      <c r="D164" s="29"/>
      <c r="E164" s="29"/>
      <c r="F164" s="32"/>
      <c r="G164" s="32"/>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32"/>
      <c r="C165" s="29"/>
      <c r="D165" s="29"/>
      <c r="E165" s="29"/>
      <c r="F165" s="32"/>
      <c r="G165" s="32"/>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32"/>
      <c r="C166" s="29"/>
      <c r="D166" s="29"/>
      <c r="E166" s="29"/>
      <c r="F166" s="32"/>
      <c r="G166" s="32"/>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32"/>
      <c r="C167" s="29"/>
      <c r="D167" s="29"/>
      <c r="E167" s="29"/>
      <c r="F167" s="32"/>
      <c r="G167" s="32"/>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32"/>
      <c r="C168" s="29"/>
      <c r="D168" s="29"/>
      <c r="E168" s="29"/>
      <c r="F168" s="32"/>
      <c r="G168" s="32"/>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32"/>
      <c r="C169" s="29"/>
      <c r="D169" s="29"/>
      <c r="E169" s="29"/>
      <c r="F169" s="32"/>
      <c r="G169" s="32"/>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32"/>
      <c r="C170" s="29"/>
      <c r="D170" s="29"/>
      <c r="E170" s="29"/>
      <c r="F170" s="32"/>
      <c r="G170" s="32"/>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32"/>
      <c r="C171" s="29"/>
      <c r="D171" s="29"/>
      <c r="E171" s="29"/>
      <c r="F171" s="32"/>
      <c r="G171" s="32"/>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32"/>
      <c r="C172" s="29"/>
      <c r="D172" s="29"/>
      <c r="E172" s="29"/>
      <c r="F172" s="32"/>
      <c r="G172" s="32"/>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32"/>
      <c r="C173" s="29"/>
      <c r="D173" s="29"/>
      <c r="E173" s="29"/>
      <c r="F173" s="32"/>
      <c r="G173" s="32"/>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32"/>
      <c r="C174" s="29"/>
      <c r="D174" s="29"/>
      <c r="E174" s="29"/>
      <c r="F174" s="32"/>
      <c r="G174" s="32"/>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32"/>
      <c r="C175" s="29"/>
      <c r="D175" s="29"/>
      <c r="E175" s="29"/>
      <c r="F175" s="32"/>
      <c r="G175" s="32"/>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32"/>
      <c r="C176" s="29"/>
      <c r="D176" s="29"/>
      <c r="E176" s="29"/>
      <c r="F176" s="32"/>
      <c r="G176" s="32"/>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32"/>
      <c r="C177" s="29"/>
      <c r="D177" s="29"/>
      <c r="E177" s="29"/>
      <c r="F177" s="32"/>
      <c r="G177" s="32"/>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32"/>
      <c r="C178" s="29"/>
      <c r="D178" s="29"/>
      <c r="E178" s="29"/>
      <c r="F178" s="32"/>
      <c r="G178" s="32"/>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32"/>
      <c r="C179" s="29"/>
      <c r="D179" s="29"/>
      <c r="E179" s="29"/>
      <c r="F179" s="32"/>
      <c r="G179" s="32"/>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32"/>
      <c r="C180" s="29"/>
      <c r="D180" s="29"/>
      <c r="E180" s="29"/>
      <c r="F180" s="32"/>
      <c r="G180" s="32"/>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32"/>
      <c r="C181" s="29"/>
      <c r="D181" s="29"/>
      <c r="E181" s="29"/>
      <c r="F181" s="32"/>
      <c r="G181" s="32"/>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32"/>
      <c r="C182" s="29"/>
      <c r="D182" s="29"/>
      <c r="E182" s="29"/>
      <c r="F182" s="32"/>
      <c r="G182" s="32"/>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32"/>
      <c r="C183" s="29"/>
      <c r="D183" s="29"/>
      <c r="E183" s="29"/>
      <c r="F183" s="32"/>
      <c r="G183" s="32"/>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32"/>
      <c r="C184" s="29"/>
      <c r="D184" s="29"/>
      <c r="E184" s="29"/>
      <c r="F184" s="32"/>
      <c r="G184" s="32"/>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32"/>
      <c r="C185" s="29"/>
      <c r="D185" s="29"/>
      <c r="E185" s="29"/>
      <c r="F185" s="32"/>
      <c r="G185" s="32"/>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32"/>
      <c r="C186" s="29"/>
      <c r="D186" s="29"/>
      <c r="E186" s="29"/>
      <c r="F186" s="32"/>
      <c r="G186" s="32"/>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32"/>
      <c r="C187" s="29"/>
      <c r="D187" s="29"/>
      <c r="E187" s="29"/>
      <c r="F187" s="32"/>
      <c r="G187" s="32"/>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32"/>
      <c r="C188" s="29"/>
      <c r="D188" s="29"/>
      <c r="E188" s="29"/>
      <c r="F188" s="32"/>
      <c r="G188" s="32"/>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32"/>
      <c r="C189" s="29"/>
      <c r="D189" s="29"/>
      <c r="E189" s="29"/>
      <c r="F189" s="32"/>
      <c r="G189" s="32"/>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32"/>
      <c r="C190" s="29"/>
      <c r="D190" s="29"/>
      <c r="E190" s="29"/>
      <c r="F190" s="32"/>
      <c r="G190" s="32"/>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32"/>
      <c r="C191" s="29"/>
      <c r="D191" s="29"/>
      <c r="E191" s="29"/>
      <c r="F191" s="32"/>
      <c r="G191" s="32"/>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32"/>
      <c r="C192" s="29"/>
      <c r="D192" s="29"/>
      <c r="E192" s="29"/>
      <c r="F192" s="32"/>
      <c r="G192" s="32"/>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32"/>
      <c r="C193" s="29"/>
      <c r="D193" s="29"/>
      <c r="E193" s="29"/>
      <c r="F193" s="32"/>
      <c r="G193" s="32"/>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32"/>
      <c r="C194" s="29"/>
      <c r="D194" s="29"/>
      <c r="E194" s="29"/>
      <c r="F194" s="32"/>
      <c r="G194" s="32"/>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32"/>
      <c r="C195" s="29"/>
      <c r="D195" s="29"/>
      <c r="E195" s="29"/>
      <c r="F195" s="32"/>
      <c r="G195" s="32"/>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32"/>
      <c r="C196" s="29"/>
      <c r="D196" s="29"/>
      <c r="E196" s="29"/>
      <c r="F196" s="32"/>
      <c r="G196" s="32"/>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32"/>
      <c r="C197" s="29"/>
      <c r="D197" s="29"/>
      <c r="E197" s="29"/>
      <c r="F197" s="32"/>
      <c r="G197" s="32"/>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32"/>
      <c r="C198" s="29"/>
      <c r="D198" s="29"/>
      <c r="E198" s="29"/>
      <c r="F198" s="32"/>
      <c r="G198" s="32"/>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32"/>
      <c r="C199" s="29"/>
      <c r="D199" s="29"/>
      <c r="E199" s="29"/>
      <c r="F199" s="32"/>
      <c r="G199" s="32"/>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32"/>
      <c r="C200" s="29"/>
      <c r="D200" s="29"/>
      <c r="E200" s="29"/>
      <c r="F200" s="32"/>
      <c r="G200" s="32"/>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32"/>
      <c r="C201" s="29"/>
      <c r="D201" s="29"/>
      <c r="E201" s="29"/>
      <c r="F201" s="32"/>
      <c r="G201" s="32"/>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32"/>
      <c r="C202" s="29"/>
      <c r="D202" s="29"/>
      <c r="E202" s="29"/>
      <c r="F202" s="32"/>
      <c r="G202" s="32"/>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32"/>
      <c r="C203" s="29"/>
      <c r="D203" s="29"/>
      <c r="E203" s="29"/>
      <c r="F203" s="32"/>
      <c r="G203" s="32"/>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32"/>
      <c r="C204" s="29"/>
      <c r="D204" s="29"/>
      <c r="E204" s="29"/>
      <c r="F204" s="32"/>
      <c r="G204" s="32"/>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32"/>
      <c r="C205" s="29"/>
      <c r="D205" s="29"/>
      <c r="E205" s="29"/>
      <c r="F205" s="32"/>
      <c r="G205" s="32"/>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32"/>
      <c r="C206" s="29"/>
      <c r="D206" s="29"/>
      <c r="E206" s="29"/>
      <c r="F206" s="32"/>
      <c r="G206" s="32"/>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32"/>
      <c r="C207" s="29"/>
      <c r="D207" s="29"/>
      <c r="E207" s="29"/>
      <c r="F207" s="32"/>
      <c r="G207" s="32"/>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32"/>
      <c r="C208" s="29"/>
      <c r="D208" s="29"/>
      <c r="E208" s="29"/>
      <c r="F208" s="32"/>
      <c r="G208" s="32"/>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32"/>
      <c r="C209" s="29"/>
      <c r="D209" s="29"/>
      <c r="E209" s="29"/>
      <c r="F209" s="32"/>
      <c r="G209" s="32"/>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32"/>
      <c r="C210" s="29"/>
      <c r="D210" s="29"/>
      <c r="E210" s="29"/>
      <c r="F210" s="32"/>
      <c r="G210" s="32"/>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32"/>
      <c r="C211" s="29"/>
      <c r="D211" s="29"/>
      <c r="E211" s="29"/>
      <c r="F211" s="32"/>
      <c r="G211" s="32"/>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32"/>
      <c r="C212" s="29"/>
      <c r="D212" s="29"/>
      <c r="E212" s="29"/>
      <c r="F212" s="32"/>
      <c r="G212" s="32"/>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32"/>
      <c r="C213" s="29"/>
      <c r="D213" s="29"/>
      <c r="E213" s="29"/>
      <c r="F213" s="32"/>
      <c r="G213" s="32"/>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32"/>
      <c r="C214" s="29"/>
      <c r="D214" s="29"/>
      <c r="E214" s="29"/>
      <c r="F214" s="32"/>
      <c r="G214" s="32"/>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32"/>
      <c r="C215" s="29"/>
      <c r="D215" s="29"/>
      <c r="E215" s="29"/>
      <c r="F215" s="32"/>
      <c r="G215" s="32"/>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32"/>
      <c r="C216" s="29"/>
      <c r="D216" s="29"/>
      <c r="E216" s="29"/>
      <c r="F216" s="32"/>
      <c r="G216" s="32"/>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32"/>
      <c r="C217" s="29"/>
      <c r="D217" s="29"/>
      <c r="E217" s="29"/>
      <c r="F217" s="32"/>
      <c r="G217" s="32"/>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32"/>
      <c r="C218" s="29"/>
      <c r="D218" s="29"/>
      <c r="E218" s="29"/>
      <c r="F218" s="32"/>
      <c r="G218" s="32"/>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32"/>
      <c r="C219" s="29"/>
      <c r="D219" s="29"/>
      <c r="E219" s="29"/>
      <c r="F219" s="32"/>
      <c r="G219" s="32"/>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32"/>
      <c r="C220" s="29"/>
      <c r="D220" s="29"/>
      <c r="E220" s="29"/>
      <c r="F220" s="32"/>
      <c r="G220" s="32"/>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32"/>
      <c r="C221" s="29"/>
      <c r="D221" s="29"/>
      <c r="E221" s="29"/>
      <c r="F221" s="32"/>
      <c r="G221" s="32"/>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32"/>
      <c r="C222" s="29"/>
      <c r="D222" s="29"/>
      <c r="E222" s="29"/>
      <c r="F222" s="32"/>
      <c r="G222" s="32"/>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32"/>
      <c r="C223" s="29"/>
      <c r="D223" s="29"/>
      <c r="E223" s="29"/>
      <c r="F223" s="32"/>
      <c r="G223" s="32"/>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32"/>
      <c r="C224" s="29"/>
      <c r="D224" s="29"/>
      <c r="E224" s="29"/>
      <c r="F224" s="32"/>
      <c r="G224" s="32"/>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32"/>
      <c r="C225" s="29"/>
      <c r="D225" s="29"/>
      <c r="E225" s="29"/>
      <c r="F225" s="32"/>
      <c r="G225" s="32"/>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32"/>
      <c r="C226" s="29"/>
      <c r="D226" s="29"/>
      <c r="E226" s="29"/>
      <c r="F226" s="32"/>
      <c r="G226" s="32"/>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32"/>
      <c r="C227" s="29"/>
      <c r="D227" s="29"/>
      <c r="E227" s="29"/>
      <c r="F227" s="32"/>
      <c r="G227" s="32"/>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32"/>
      <c r="C228" s="29"/>
      <c r="D228" s="29"/>
      <c r="E228" s="29"/>
      <c r="F228" s="32"/>
      <c r="G228" s="32"/>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32"/>
      <c r="C229" s="29"/>
      <c r="D229" s="29"/>
      <c r="E229" s="29"/>
      <c r="F229" s="32"/>
      <c r="G229" s="32"/>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32"/>
      <c r="C230" s="29"/>
      <c r="D230" s="29"/>
      <c r="E230" s="29"/>
      <c r="F230" s="32"/>
      <c r="G230" s="32"/>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32"/>
      <c r="C231" s="29"/>
      <c r="D231" s="29"/>
      <c r="E231" s="29"/>
      <c r="F231" s="32"/>
      <c r="G231" s="32"/>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32"/>
      <c r="C232" s="29"/>
      <c r="D232" s="29"/>
      <c r="E232" s="29"/>
      <c r="F232" s="32"/>
      <c r="G232" s="32"/>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32"/>
      <c r="C233" s="29"/>
      <c r="D233" s="29"/>
      <c r="E233" s="29"/>
      <c r="F233" s="32"/>
      <c r="G233" s="32"/>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32"/>
      <c r="C234" s="29"/>
      <c r="D234" s="29"/>
      <c r="E234" s="29"/>
      <c r="F234" s="32"/>
      <c r="G234" s="32"/>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32"/>
      <c r="C235" s="29"/>
      <c r="D235" s="29"/>
      <c r="E235" s="29"/>
      <c r="F235" s="32"/>
      <c r="G235" s="32"/>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32"/>
      <c r="C236" s="29"/>
      <c r="D236" s="29"/>
      <c r="E236" s="29"/>
      <c r="F236" s="32"/>
      <c r="G236" s="32"/>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32"/>
      <c r="C237" s="29"/>
      <c r="D237" s="29"/>
      <c r="E237" s="29"/>
      <c r="F237" s="32"/>
      <c r="G237" s="32"/>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32"/>
      <c r="C238" s="29"/>
      <c r="D238" s="29"/>
      <c r="E238" s="29"/>
      <c r="F238" s="32"/>
      <c r="G238" s="32"/>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32"/>
      <c r="C239" s="29"/>
      <c r="D239" s="29"/>
      <c r="E239" s="29"/>
      <c r="F239" s="32"/>
      <c r="G239" s="32"/>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32"/>
      <c r="C240" s="29"/>
      <c r="D240" s="29"/>
      <c r="E240" s="29"/>
      <c r="F240" s="32"/>
      <c r="G240" s="32"/>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32"/>
      <c r="C241" s="29"/>
      <c r="D241" s="29"/>
      <c r="E241" s="29"/>
      <c r="F241" s="32"/>
      <c r="G241" s="32"/>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32"/>
      <c r="C242" s="29"/>
      <c r="D242" s="29"/>
      <c r="E242" s="29"/>
      <c r="F242" s="32"/>
      <c r="G242" s="32"/>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32"/>
      <c r="C243" s="29"/>
      <c r="D243" s="29"/>
      <c r="E243" s="29"/>
      <c r="F243" s="32"/>
      <c r="G243" s="32"/>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32"/>
      <c r="C244" s="29"/>
      <c r="D244" s="29"/>
      <c r="E244" s="29"/>
      <c r="F244" s="32"/>
      <c r="G244" s="32"/>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32"/>
      <c r="C245" s="29"/>
      <c r="D245" s="29"/>
      <c r="E245" s="29"/>
      <c r="F245" s="32"/>
      <c r="G245" s="32"/>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32"/>
      <c r="C246" s="29"/>
      <c r="D246" s="29"/>
      <c r="E246" s="29"/>
      <c r="F246" s="32"/>
      <c r="G246" s="32"/>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32"/>
      <c r="C247" s="29"/>
      <c r="D247" s="29"/>
      <c r="E247" s="29"/>
      <c r="F247" s="32"/>
      <c r="G247" s="32"/>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32"/>
      <c r="C248" s="29"/>
      <c r="D248" s="29"/>
      <c r="E248" s="29"/>
      <c r="F248" s="32"/>
      <c r="G248" s="32"/>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32"/>
      <c r="C249" s="29"/>
      <c r="D249" s="29"/>
      <c r="E249" s="29"/>
      <c r="F249" s="32"/>
      <c r="G249" s="32"/>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32"/>
      <c r="C250" s="29"/>
      <c r="D250" s="29"/>
      <c r="E250" s="29"/>
      <c r="F250" s="32"/>
      <c r="G250" s="32"/>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32"/>
      <c r="C251" s="29"/>
      <c r="D251" s="29"/>
      <c r="E251" s="29"/>
      <c r="F251" s="32"/>
      <c r="G251" s="32"/>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32"/>
      <c r="C252" s="29"/>
      <c r="D252" s="29"/>
      <c r="E252" s="29"/>
      <c r="F252" s="32"/>
      <c r="G252" s="32"/>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32"/>
      <c r="C253" s="29"/>
      <c r="D253" s="29"/>
      <c r="E253" s="29"/>
      <c r="F253" s="32"/>
      <c r="G253" s="32"/>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32"/>
      <c r="C254" s="29"/>
      <c r="D254" s="29"/>
      <c r="E254" s="29"/>
      <c r="F254" s="32"/>
      <c r="G254" s="32"/>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32"/>
      <c r="C255" s="29"/>
      <c r="D255" s="29"/>
      <c r="E255" s="29"/>
      <c r="F255" s="32"/>
      <c r="G255" s="32"/>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32"/>
      <c r="C256" s="29"/>
      <c r="D256" s="29"/>
      <c r="E256" s="29"/>
      <c r="F256" s="32"/>
      <c r="G256" s="32"/>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32"/>
      <c r="C257" s="29"/>
      <c r="D257" s="29"/>
      <c r="E257" s="29"/>
      <c r="F257" s="32"/>
      <c r="G257" s="32"/>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32"/>
      <c r="C258" s="29"/>
      <c r="D258" s="29"/>
      <c r="E258" s="29"/>
      <c r="F258" s="32"/>
      <c r="G258" s="32"/>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32"/>
      <c r="C259" s="29"/>
      <c r="D259" s="29"/>
      <c r="E259" s="29"/>
      <c r="F259" s="32"/>
      <c r="G259" s="32"/>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32"/>
      <c r="C260" s="29"/>
      <c r="D260" s="29"/>
      <c r="E260" s="29"/>
      <c r="F260" s="32"/>
      <c r="G260" s="32"/>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32"/>
      <c r="C261" s="29"/>
      <c r="D261" s="29"/>
      <c r="E261" s="29"/>
      <c r="F261" s="32"/>
      <c r="G261" s="32"/>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32"/>
      <c r="C262" s="29"/>
      <c r="D262" s="29"/>
      <c r="E262" s="29"/>
      <c r="F262" s="32"/>
      <c r="G262" s="32"/>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32"/>
      <c r="C263" s="29"/>
      <c r="D263" s="29"/>
      <c r="E263" s="29"/>
      <c r="F263" s="32"/>
      <c r="G263" s="32"/>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32"/>
      <c r="C264" s="29"/>
      <c r="D264" s="29"/>
      <c r="E264" s="29"/>
      <c r="F264" s="32"/>
      <c r="G264" s="32"/>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32"/>
      <c r="C265" s="29"/>
      <c r="D265" s="29"/>
      <c r="E265" s="29"/>
      <c r="F265" s="32"/>
      <c r="G265" s="32"/>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32"/>
      <c r="C266" s="29"/>
      <c r="D266" s="29"/>
      <c r="E266" s="29"/>
      <c r="F266" s="32"/>
      <c r="G266" s="32"/>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32"/>
      <c r="C267" s="29"/>
      <c r="D267" s="29"/>
      <c r="E267" s="29"/>
      <c r="F267" s="32"/>
      <c r="G267" s="32"/>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32"/>
      <c r="C268" s="29"/>
      <c r="D268" s="29"/>
      <c r="E268" s="29"/>
      <c r="F268" s="32"/>
      <c r="G268" s="32"/>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32"/>
      <c r="C269" s="29"/>
      <c r="D269" s="29"/>
      <c r="E269" s="29"/>
      <c r="F269" s="32"/>
      <c r="G269" s="32"/>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32"/>
      <c r="C270" s="29"/>
      <c r="D270" s="29"/>
      <c r="E270" s="29"/>
      <c r="F270" s="32"/>
      <c r="G270" s="32"/>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32"/>
      <c r="C271" s="29"/>
      <c r="D271" s="29"/>
      <c r="E271" s="29"/>
      <c r="F271" s="32"/>
      <c r="G271" s="32"/>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32"/>
      <c r="C272" s="29"/>
      <c r="D272" s="29"/>
      <c r="E272" s="29"/>
      <c r="F272" s="32"/>
      <c r="G272" s="32"/>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32"/>
      <c r="C273" s="29"/>
      <c r="D273" s="29"/>
      <c r="E273" s="29"/>
      <c r="F273" s="32"/>
      <c r="G273" s="32"/>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32"/>
      <c r="C274" s="29"/>
      <c r="D274" s="29"/>
      <c r="E274" s="29"/>
      <c r="F274" s="32"/>
      <c r="G274" s="32"/>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32"/>
      <c r="C275" s="29"/>
      <c r="D275" s="29"/>
      <c r="E275" s="29"/>
      <c r="F275" s="32"/>
      <c r="G275" s="32"/>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32"/>
      <c r="C276" s="29"/>
      <c r="D276" s="29"/>
      <c r="E276" s="29"/>
      <c r="F276" s="32"/>
      <c r="G276" s="32"/>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32"/>
      <c r="C277" s="29"/>
      <c r="D277" s="29"/>
      <c r="E277" s="29"/>
      <c r="F277" s="32"/>
      <c r="G277" s="32"/>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32"/>
      <c r="C278" s="29"/>
      <c r="D278" s="29"/>
      <c r="E278" s="29"/>
      <c r="F278" s="32"/>
      <c r="G278" s="32"/>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32"/>
      <c r="C279" s="29"/>
      <c r="D279" s="29"/>
      <c r="E279" s="29"/>
      <c r="F279" s="32"/>
      <c r="G279" s="32"/>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32"/>
      <c r="C280" s="29"/>
      <c r="D280" s="29"/>
      <c r="E280" s="29"/>
      <c r="F280" s="32"/>
      <c r="G280" s="32"/>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32"/>
      <c r="C281" s="29"/>
      <c r="D281" s="29"/>
      <c r="E281" s="29"/>
      <c r="F281" s="32"/>
      <c r="G281" s="32"/>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32"/>
      <c r="C282" s="29"/>
      <c r="D282" s="29"/>
      <c r="E282" s="29"/>
      <c r="F282" s="32"/>
      <c r="G282" s="32"/>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32"/>
      <c r="C283" s="29"/>
      <c r="D283" s="29"/>
      <c r="E283" s="29"/>
      <c r="F283" s="32"/>
      <c r="G283" s="32"/>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32"/>
      <c r="C284" s="29"/>
      <c r="D284" s="29"/>
      <c r="E284" s="29"/>
      <c r="F284" s="32"/>
      <c r="G284" s="32"/>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32"/>
      <c r="C285" s="29"/>
      <c r="D285" s="29"/>
      <c r="E285" s="29"/>
      <c r="F285" s="32"/>
      <c r="G285" s="32"/>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32"/>
      <c r="C286" s="29"/>
      <c r="D286" s="29"/>
      <c r="E286" s="29"/>
      <c r="F286" s="32"/>
      <c r="G286" s="32"/>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32"/>
      <c r="C287" s="29"/>
      <c r="D287" s="29"/>
      <c r="E287" s="29"/>
      <c r="F287" s="32"/>
      <c r="G287" s="32"/>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32"/>
      <c r="C288" s="29"/>
      <c r="D288" s="29"/>
      <c r="E288" s="29"/>
      <c r="F288" s="32"/>
      <c r="G288" s="32"/>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32"/>
      <c r="C289" s="29"/>
      <c r="D289" s="29"/>
      <c r="E289" s="29"/>
      <c r="F289" s="32"/>
      <c r="G289" s="32"/>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32"/>
      <c r="C290" s="29"/>
      <c r="D290" s="29"/>
      <c r="E290" s="29"/>
      <c r="F290" s="32"/>
      <c r="G290" s="32"/>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32"/>
      <c r="C291" s="29"/>
      <c r="D291" s="29"/>
      <c r="E291" s="29"/>
      <c r="F291" s="32"/>
      <c r="G291" s="32"/>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32"/>
      <c r="C292" s="29"/>
      <c r="D292" s="29"/>
      <c r="E292" s="29"/>
      <c r="F292" s="32"/>
      <c r="G292" s="32"/>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32"/>
      <c r="C293" s="29"/>
      <c r="D293" s="29"/>
      <c r="E293" s="29"/>
      <c r="F293" s="32"/>
      <c r="G293" s="32"/>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32"/>
      <c r="C294" s="29"/>
      <c r="D294" s="29"/>
      <c r="E294" s="29"/>
      <c r="F294" s="32"/>
      <c r="G294" s="32"/>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32"/>
      <c r="C295" s="29"/>
      <c r="D295" s="29"/>
      <c r="E295" s="29"/>
      <c r="F295" s="32"/>
      <c r="G295" s="32"/>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32"/>
      <c r="C296" s="29"/>
      <c r="D296" s="29"/>
      <c r="E296" s="29"/>
      <c r="F296" s="32"/>
      <c r="G296" s="32"/>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32"/>
      <c r="C297" s="29"/>
      <c r="D297" s="29"/>
      <c r="E297" s="29"/>
      <c r="F297" s="32"/>
      <c r="G297" s="32"/>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32"/>
      <c r="C298" s="29"/>
      <c r="D298" s="29"/>
      <c r="E298" s="29"/>
      <c r="F298" s="32"/>
      <c r="G298" s="32"/>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32"/>
      <c r="C299" s="29"/>
      <c r="D299" s="29"/>
      <c r="E299" s="29"/>
      <c r="F299" s="32"/>
      <c r="G299" s="32"/>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32"/>
      <c r="C300" s="29"/>
      <c r="D300" s="29"/>
      <c r="E300" s="29"/>
      <c r="F300" s="32"/>
      <c r="G300" s="32"/>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32"/>
      <c r="C301" s="29"/>
      <c r="D301" s="29"/>
      <c r="E301" s="29"/>
      <c r="F301" s="32"/>
      <c r="G301" s="32"/>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32"/>
      <c r="C302" s="29"/>
      <c r="D302" s="29"/>
      <c r="E302" s="29"/>
      <c r="F302" s="32"/>
      <c r="G302" s="32"/>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32"/>
      <c r="C303" s="29"/>
      <c r="D303" s="29"/>
      <c r="E303" s="29"/>
      <c r="F303" s="32"/>
      <c r="G303" s="32"/>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32"/>
      <c r="C304" s="29"/>
      <c r="D304" s="29"/>
      <c r="E304" s="29"/>
      <c r="F304" s="32"/>
      <c r="G304" s="32"/>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32"/>
      <c r="C305" s="29"/>
      <c r="D305" s="29"/>
      <c r="E305" s="29"/>
      <c r="F305" s="32"/>
      <c r="G305" s="32"/>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32"/>
      <c r="C306" s="29"/>
      <c r="D306" s="29"/>
      <c r="E306" s="29"/>
      <c r="F306" s="32"/>
      <c r="G306" s="32"/>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32"/>
      <c r="C307" s="29"/>
      <c r="D307" s="29"/>
      <c r="E307" s="29"/>
      <c r="F307" s="32"/>
      <c r="G307" s="32"/>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32"/>
      <c r="C308" s="29"/>
      <c r="D308" s="29"/>
      <c r="E308" s="29"/>
      <c r="F308" s="32"/>
      <c r="G308" s="32"/>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32"/>
      <c r="C309" s="29"/>
      <c r="D309" s="29"/>
      <c r="E309" s="29"/>
      <c r="F309" s="32"/>
      <c r="G309" s="32"/>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32"/>
      <c r="C310" s="29"/>
      <c r="D310" s="29"/>
      <c r="E310" s="29"/>
      <c r="F310" s="32"/>
      <c r="G310" s="32"/>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32"/>
      <c r="C311" s="29"/>
      <c r="D311" s="29"/>
      <c r="E311" s="29"/>
      <c r="F311" s="32"/>
      <c r="G311" s="32"/>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32"/>
      <c r="C312" s="29"/>
      <c r="D312" s="29"/>
      <c r="E312" s="29"/>
      <c r="F312" s="32"/>
      <c r="G312" s="32"/>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32"/>
      <c r="C313" s="29"/>
      <c r="D313" s="29"/>
      <c r="E313" s="29"/>
      <c r="F313" s="32"/>
      <c r="G313" s="32"/>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32"/>
      <c r="C314" s="29"/>
      <c r="D314" s="29"/>
      <c r="E314" s="29"/>
      <c r="F314" s="32"/>
      <c r="G314" s="32"/>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32"/>
      <c r="C315" s="29"/>
      <c r="D315" s="29"/>
      <c r="E315" s="29"/>
      <c r="F315" s="32"/>
      <c r="G315" s="32"/>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32"/>
      <c r="C316" s="29"/>
      <c r="D316" s="29"/>
      <c r="E316" s="29"/>
      <c r="F316" s="32"/>
      <c r="G316" s="32"/>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32"/>
      <c r="C317" s="29"/>
      <c r="D317" s="29"/>
      <c r="E317" s="29"/>
      <c r="F317" s="32"/>
      <c r="G317" s="32"/>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32"/>
      <c r="C318" s="29"/>
      <c r="D318" s="29"/>
      <c r="E318" s="29"/>
      <c r="F318" s="32"/>
      <c r="G318" s="32"/>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32"/>
      <c r="C319" s="29"/>
      <c r="D319" s="29"/>
      <c r="E319" s="29"/>
      <c r="F319" s="32"/>
      <c r="G319" s="32"/>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32"/>
      <c r="C320" s="29"/>
      <c r="D320" s="29"/>
      <c r="E320" s="29"/>
      <c r="F320" s="32"/>
      <c r="G320" s="32"/>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32"/>
      <c r="C321" s="29"/>
      <c r="D321" s="29"/>
      <c r="E321" s="29"/>
      <c r="F321" s="32"/>
      <c r="G321" s="32"/>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32"/>
      <c r="C322" s="29"/>
      <c r="D322" s="29"/>
      <c r="E322" s="29"/>
      <c r="F322" s="32"/>
      <c r="G322" s="32"/>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32"/>
      <c r="C323" s="29"/>
      <c r="D323" s="29"/>
      <c r="E323" s="29"/>
      <c r="F323" s="32"/>
      <c r="G323" s="32"/>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32"/>
      <c r="C324" s="29"/>
      <c r="D324" s="29"/>
      <c r="E324" s="29"/>
      <c r="F324" s="32"/>
      <c r="G324" s="32"/>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32"/>
      <c r="C325" s="29"/>
      <c r="D325" s="29"/>
      <c r="E325" s="29"/>
      <c r="F325" s="32"/>
      <c r="G325" s="32"/>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32"/>
      <c r="C326" s="29"/>
      <c r="D326" s="29"/>
      <c r="E326" s="29"/>
      <c r="F326" s="32"/>
      <c r="G326" s="32"/>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32"/>
      <c r="C327" s="29"/>
      <c r="D327" s="29"/>
      <c r="E327" s="29"/>
      <c r="F327" s="32"/>
      <c r="G327" s="32"/>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32"/>
      <c r="C328" s="29"/>
      <c r="D328" s="29"/>
      <c r="E328" s="29"/>
      <c r="F328" s="32"/>
      <c r="G328" s="32"/>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32"/>
      <c r="C329" s="29"/>
      <c r="D329" s="29"/>
      <c r="E329" s="29"/>
      <c r="F329" s="32"/>
      <c r="G329" s="32"/>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32"/>
      <c r="C330" s="29"/>
      <c r="D330" s="29"/>
      <c r="E330" s="29"/>
      <c r="F330" s="32"/>
      <c r="G330" s="32"/>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32"/>
      <c r="C331" s="29"/>
      <c r="D331" s="29"/>
      <c r="E331" s="29"/>
      <c r="F331" s="32"/>
      <c r="G331" s="32"/>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32"/>
      <c r="C332" s="29"/>
      <c r="D332" s="29"/>
      <c r="E332" s="29"/>
      <c r="F332" s="32"/>
      <c r="G332" s="32"/>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32"/>
      <c r="C333" s="29"/>
      <c r="D333" s="29"/>
      <c r="E333" s="29"/>
      <c r="F333" s="32"/>
      <c r="G333" s="32"/>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32"/>
      <c r="C334" s="29"/>
      <c r="D334" s="29"/>
      <c r="E334" s="29"/>
      <c r="F334" s="32"/>
      <c r="G334" s="32"/>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32"/>
      <c r="C335" s="29"/>
      <c r="D335" s="29"/>
      <c r="E335" s="29"/>
      <c r="F335" s="32"/>
      <c r="G335" s="32"/>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32"/>
      <c r="C336" s="29"/>
      <c r="D336" s="29"/>
      <c r="E336" s="29"/>
      <c r="F336" s="32"/>
      <c r="G336" s="32"/>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32"/>
      <c r="C337" s="29"/>
      <c r="D337" s="29"/>
      <c r="E337" s="29"/>
      <c r="F337" s="32"/>
      <c r="G337" s="32"/>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32"/>
      <c r="C338" s="29"/>
      <c r="D338" s="29"/>
      <c r="E338" s="29"/>
      <c r="F338" s="32"/>
      <c r="G338" s="32"/>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32"/>
      <c r="C339" s="29"/>
      <c r="D339" s="29"/>
      <c r="E339" s="29"/>
      <c r="F339" s="32"/>
      <c r="G339" s="32"/>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32"/>
      <c r="C340" s="29"/>
      <c r="D340" s="29"/>
      <c r="E340" s="29"/>
      <c r="F340" s="32"/>
      <c r="G340" s="32"/>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32"/>
      <c r="C341" s="29"/>
      <c r="D341" s="29"/>
      <c r="E341" s="29"/>
      <c r="F341" s="32"/>
      <c r="G341" s="32"/>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32"/>
      <c r="C342" s="29"/>
      <c r="D342" s="29"/>
      <c r="E342" s="29"/>
      <c r="F342" s="32"/>
      <c r="G342" s="32"/>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32"/>
      <c r="C343" s="29"/>
      <c r="D343" s="29"/>
      <c r="E343" s="29"/>
      <c r="F343" s="32"/>
      <c r="G343" s="32"/>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32"/>
      <c r="C344" s="29"/>
      <c r="D344" s="29"/>
      <c r="E344" s="29"/>
      <c r="F344" s="32"/>
      <c r="G344" s="32"/>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32"/>
      <c r="C345" s="29"/>
      <c r="D345" s="29"/>
      <c r="E345" s="29"/>
      <c r="F345" s="32"/>
      <c r="G345" s="32"/>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32"/>
      <c r="C346" s="29"/>
      <c r="D346" s="29"/>
      <c r="E346" s="29"/>
      <c r="F346" s="32"/>
      <c r="G346" s="32"/>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32"/>
      <c r="C347" s="29"/>
      <c r="D347" s="29"/>
      <c r="E347" s="29"/>
      <c r="F347" s="32"/>
      <c r="G347" s="32"/>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32"/>
      <c r="C348" s="29"/>
      <c r="D348" s="29"/>
      <c r="E348" s="29"/>
      <c r="F348" s="32"/>
      <c r="G348" s="32"/>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32"/>
      <c r="C349" s="29"/>
      <c r="D349" s="29"/>
      <c r="E349" s="29"/>
      <c r="F349" s="32"/>
      <c r="G349" s="32"/>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32"/>
      <c r="C350" s="29"/>
      <c r="D350" s="29"/>
      <c r="E350" s="29"/>
      <c r="F350" s="32"/>
      <c r="G350" s="32"/>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32"/>
      <c r="C351" s="29"/>
      <c r="D351" s="29"/>
      <c r="E351" s="29"/>
      <c r="F351" s="32"/>
      <c r="G351" s="32"/>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32"/>
      <c r="C352" s="29"/>
      <c r="D352" s="29"/>
      <c r="E352" s="29"/>
      <c r="F352" s="32"/>
      <c r="G352" s="32"/>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32"/>
      <c r="C353" s="29"/>
      <c r="D353" s="29"/>
      <c r="E353" s="29"/>
      <c r="F353" s="32"/>
      <c r="G353" s="32"/>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32"/>
      <c r="C354" s="29"/>
      <c r="D354" s="29"/>
      <c r="E354" s="29"/>
      <c r="F354" s="32"/>
      <c r="G354" s="32"/>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32"/>
      <c r="C355" s="29"/>
      <c r="D355" s="29"/>
      <c r="E355" s="29"/>
      <c r="F355" s="32"/>
      <c r="G355" s="32"/>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32"/>
      <c r="C356" s="29"/>
      <c r="D356" s="29"/>
      <c r="E356" s="29"/>
      <c r="F356" s="32"/>
      <c r="G356" s="32"/>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32"/>
      <c r="C357" s="29"/>
      <c r="D357" s="29"/>
      <c r="E357" s="29"/>
      <c r="F357" s="32"/>
      <c r="G357" s="32"/>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32"/>
      <c r="C358" s="29"/>
      <c r="D358" s="29"/>
      <c r="E358" s="29"/>
      <c r="F358" s="32"/>
      <c r="G358" s="32"/>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32"/>
      <c r="C359" s="29"/>
      <c r="D359" s="29"/>
      <c r="E359" s="29"/>
      <c r="F359" s="32"/>
      <c r="G359" s="32"/>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32"/>
      <c r="C360" s="29"/>
      <c r="D360" s="29"/>
      <c r="E360" s="29"/>
      <c r="F360" s="32"/>
      <c r="G360" s="32"/>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32"/>
      <c r="C361" s="29"/>
      <c r="D361" s="29"/>
      <c r="E361" s="29"/>
      <c r="F361" s="32"/>
      <c r="G361" s="32"/>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32"/>
      <c r="C362" s="29"/>
      <c r="D362" s="29"/>
      <c r="E362" s="29"/>
      <c r="F362" s="32"/>
      <c r="G362" s="32"/>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32"/>
      <c r="C363" s="29"/>
      <c r="D363" s="29"/>
      <c r="E363" s="29"/>
      <c r="F363" s="32"/>
      <c r="G363" s="32"/>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32"/>
      <c r="C364" s="29"/>
      <c r="D364" s="29"/>
      <c r="E364" s="29"/>
      <c r="F364" s="32"/>
      <c r="G364" s="32"/>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32"/>
      <c r="C365" s="29"/>
      <c r="D365" s="29"/>
      <c r="E365" s="29"/>
      <c r="F365" s="32"/>
      <c r="G365" s="32"/>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32"/>
      <c r="C366" s="29"/>
      <c r="D366" s="29"/>
      <c r="E366" s="29"/>
      <c r="F366" s="32"/>
      <c r="G366" s="32"/>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32"/>
      <c r="C367" s="29"/>
      <c r="D367" s="29"/>
      <c r="E367" s="29"/>
      <c r="F367" s="32"/>
      <c r="G367" s="32"/>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32"/>
      <c r="C368" s="29"/>
      <c r="D368" s="29"/>
      <c r="E368" s="29"/>
      <c r="F368" s="32"/>
      <c r="G368" s="32"/>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32"/>
      <c r="C369" s="29"/>
      <c r="D369" s="29"/>
      <c r="E369" s="29"/>
      <c r="F369" s="32"/>
      <c r="G369" s="32"/>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32"/>
      <c r="C370" s="29"/>
      <c r="D370" s="29"/>
      <c r="E370" s="29"/>
      <c r="F370" s="32"/>
      <c r="G370" s="32"/>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32"/>
      <c r="C371" s="29"/>
      <c r="D371" s="29"/>
      <c r="E371" s="29"/>
      <c r="F371" s="32"/>
      <c r="G371" s="32"/>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32"/>
      <c r="C372" s="29"/>
      <c r="D372" s="29"/>
      <c r="E372" s="29"/>
      <c r="F372" s="32"/>
      <c r="G372" s="32"/>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32"/>
      <c r="C373" s="29"/>
      <c r="D373" s="29"/>
      <c r="E373" s="29"/>
      <c r="F373" s="32"/>
      <c r="G373" s="32"/>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32"/>
      <c r="C374" s="29"/>
      <c r="D374" s="29"/>
      <c r="E374" s="29"/>
      <c r="F374" s="32"/>
      <c r="G374" s="32"/>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32"/>
      <c r="C375" s="29"/>
      <c r="D375" s="29"/>
      <c r="E375" s="29"/>
      <c r="F375" s="32"/>
      <c r="G375" s="32"/>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32"/>
      <c r="C376" s="29"/>
      <c r="D376" s="29"/>
      <c r="E376" s="29"/>
      <c r="F376" s="32"/>
      <c r="G376" s="32"/>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32"/>
      <c r="C377" s="29"/>
      <c r="D377" s="29"/>
      <c r="E377" s="29"/>
      <c r="F377" s="32"/>
      <c r="G377" s="32"/>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32"/>
      <c r="C378" s="29"/>
      <c r="D378" s="29"/>
      <c r="E378" s="29"/>
      <c r="F378" s="32"/>
      <c r="G378" s="32"/>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32"/>
      <c r="C379" s="29"/>
      <c r="D379" s="29"/>
      <c r="E379" s="29"/>
      <c r="F379" s="32"/>
      <c r="G379" s="32"/>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32"/>
      <c r="C380" s="29"/>
      <c r="D380" s="29"/>
      <c r="E380" s="29"/>
      <c r="F380" s="32"/>
      <c r="G380" s="32"/>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32"/>
      <c r="C381" s="29"/>
      <c r="D381" s="29"/>
      <c r="E381" s="29"/>
      <c r="F381" s="32"/>
      <c r="G381" s="32"/>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32"/>
      <c r="C382" s="29"/>
      <c r="D382" s="29"/>
      <c r="E382" s="29"/>
      <c r="F382" s="32"/>
      <c r="G382" s="32"/>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32"/>
      <c r="C383" s="29"/>
      <c r="D383" s="29"/>
      <c r="E383" s="29"/>
      <c r="F383" s="32"/>
      <c r="G383" s="32"/>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32"/>
      <c r="C384" s="29"/>
      <c r="D384" s="29"/>
      <c r="E384" s="29"/>
      <c r="F384" s="32"/>
      <c r="G384" s="32"/>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32"/>
      <c r="C385" s="29"/>
      <c r="D385" s="29"/>
      <c r="E385" s="29"/>
      <c r="F385" s="32"/>
      <c r="G385" s="32"/>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32"/>
      <c r="C386" s="29"/>
      <c r="D386" s="29"/>
      <c r="E386" s="29"/>
      <c r="F386" s="32"/>
      <c r="G386" s="32"/>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32"/>
      <c r="C387" s="29"/>
      <c r="D387" s="29"/>
      <c r="E387" s="29"/>
      <c r="F387" s="32"/>
      <c r="G387" s="32"/>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32"/>
      <c r="C388" s="29"/>
      <c r="D388" s="29"/>
      <c r="E388" s="29"/>
      <c r="F388" s="32"/>
      <c r="G388" s="32"/>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32"/>
      <c r="C389" s="29"/>
      <c r="D389" s="29"/>
      <c r="E389" s="29"/>
      <c r="F389" s="32"/>
      <c r="G389" s="32"/>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32"/>
      <c r="C390" s="29"/>
      <c r="D390" s="29"/>
      <c r="E390" s="29"/>
      <c r="F390" s="32"/>
      <c r="G390" s="32"/>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32"/>
      <c r="C391" s="29"/>
      <c r="D391" s="29"/>
      <c r="E391" s="29"/>
      <c r="F391" s="32"/>
      <c r="G391" s="32"/>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32"/>
      <c r="C392" s="29"/>
      <c r="D392" s="29"/>
      <c r="E392" s="29"/>
      <c r="F392" s="32"/>
      <c r="G392" s="32"/>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32"/>
      <c r="C393" s="29"/>
      <c r="D393" s="29"/>
      <c r="E393" s="29"/>
      <c r="F393" s="32"/>
      <c r="G393" s="32"/>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32"/>
      <c r="C394" s="29"/>
      <c r="D394" s="29"/>
      <c r="E394" s="29"/>
      <c r="F394" s="32"/>
      <c r="G394" s="32"/>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32"/>
      <c r="C395" s="29"/>
      <c r="D395" s="29"/>
      <c r="E395" s="29"/>
      <c r="F395" s="32"/>
      <c r="G395" s="32"/>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32"/>
      <c r="C396" s="29"/>
      <c r="D396" s="29"/>
      <c r="E396" s="29"/>
      <c r="F396" s="32"/>
      <c r="G396" s="32"/>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32"/>
      <c r="C397" s="29"/>
      <c r="D397" s="29"/>
      <c r="E397" s="29"/>
      <c r="F397" s="32"/>
      <c r="G397" s="32"/>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32"/>
      <c r="C398" s="29"/>
      <c r="D398" s="29"/>
      <c r="E398" s="29"/>
      <c r="F398" s="32"/>
      <c r="G398" s="32"/>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32"/>
      <c r="C399" s="29"/>
      <c r="D399" s="29"/>
      <c r="E399" s="29"/>
      <c r="F399" s="32"/>
      <c r="G399" s="32"/>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32"/>
      <c r="C400" s="29"/>
      <c r="D400" s="29"/>
      <c r="E400" s="29"/>
      <c r="F400" s="32"/>
      <c r="G400" s="32"/>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32"/>
      <c r="C401" s="29"/>
      <c r="D401" s="29"/>
      <c r="E401" s="29"/>
      <c r="F401" s="32"/>
      <c r="G401" s="32"/>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32"/>
      <c r="C402" s="29"/>
      <c r="D402" s="29"/>
      <c r="E402" s="29"/>
      <c r="F402" s="32"/>
      <c r="G402" s="32"/>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32"/>
      <c r="C403" s="29"/>
      <c r="D403" s="29"/>
      <c r="E403" s="29"/>
      <c r="F403" s="32"/>
      <c r="G403" s="32"/>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32"/>
      <c r="C404" s="29"/>
      <c r="D404" s="29"/>
      <c r="E404" s="29"/>
      <c r="F404" s="32"/>
      <c r="G404" s="32"/>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32"/>
      <c r="C405" s="29"/>
      <c r="D405" s="29"/>
      <c r="E405" s="29"/>
      <c r="F405" s="32"/>
      <c r="G405" s="32"/>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32"/>
      <c r="C406" s="29"/>
      <c r="D406" s="29"/>
      <c r="E406" s="29"/>
      <c r="F406" s="32"/>
      <c r="G406" s="32"/>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32"/>
      <c r="C407" s="29"/>
      <c r="D407" s="29"/>
      <c r="E407" s="29"/>
      <c r="F407" s="32"/>
      <c r="G407" s="32"/>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32"/>
      <c r="C408" s="29"/>
      <c r="D408" s="29"/>
      <c r="E408" s="29"/>
      <c r="F408" s="32"/>
      <c r="G408" s="32"/>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32"/>
      <c r="C409" s="29"/>
      <c r="D409" s="29"/>
      <c r="E409" s="29"/>
      <c r="F409" s="32"/>
      <c r="G409" s="32"/>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32"/>
      <c r="C410" s="29"/>
      <c r="D410" s="29"/>
      <c r="E410" s="29"/>
      <c r="F410" s="32"/>
      <c r="G410" s="32"/>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32"/>
      <c r="C411" s="29"/>
      <c r="D411" s="29"/>
      <c r="E411" s="29"/>
      <c r="F411" s="32"/>
      <c r="G411" s="32"/>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32"/>
      <c r="C412" s="29"/>
      <c r="D412" s="29"/>
      <c r="E412" s="29"/>
      <c r="F412" s="32"/>
      <c r="G412" s="32"/>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32"/>
      <c r="C413" s="29"/>
      <c r="D413" s="29"/>
      <c r="E413" s="29"/>
      <c r="F413" s="32"/>
      <c r="G413" s="32"/>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32"/>
      <c r="C414" s="29"/>
      <c r="D414" s="29"/>
      <c r="E414" s="29"/>
      <c r="F414" s="32"/>
      <c r="G414" s="32"/>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32"/>
      <c r="C415" s="29"/>
      <c r="D415" s="29"/>
      <c r="E415" s="29"/>
      <c r="F415" s="32"/>
      <c r="G415" s="32"/>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32"/>
      <c r="C416" s="29"/>
      <c r="D416" s="29"/>
      <c r="E416" s="29"/>
      <c r="F416" s="32"/>
      <c r="G416" s="32"/>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32"/>
      <c r="C417" s="29"/>
      <c r="D417" s="29"/>
      <c r="E417" s="29"/>
      <c r="F417" s="32"/>
      <c r="G417" s="32"/>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32"/>
      <c r="C418" s="29"/>
      <c r="D418" s="29"/>
      <c r="E418" s="29"/>
      <c r="F418" s="32"/>
      <c r="G418" s="32"/>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32"/>
      <c r="C419" s="29"/>
      <c r="D419" s="29"/>
      <c r="E419" s="29"/>
      <c r="F419" s="32"/>
      <c r="G419" s="32"/>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32"/>
      <c r="C420" s="29"/>
      <c r="D420" s="29"/>
      <c r="E420" s="29"/>
      <c r="F420" s="32"/>
      <c r="G420" s="32"/>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32"/>
      <c r="C421" s="29"/>
      <c r="D421" s="29"/>
      <c r="E421" s="29"/>
      <c r="F421" s="32"/>
      <c r="G421" s="32"/>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32"/>
      <c r="C422" s="29"/>
      <c r="D422" s="29"/>
      <c r="E422" s="29"/>
      <c r="F422" s="32"/>
      <c r="G422" s="32"/>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32"/>
      <c r="C423" s="29"/>
      <c r="D423" s="29"/>
      <c r="E423" s="29"/>
      <c r="F423" s="32"/>
      <c r="G423" s="32"/>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32"/>
      <c r="C424" s="29"/>
      <c r="D424" s="29"/>
      <c r="E424" s="29"/>
      <c r="F424" s="32"/>
      <c r="G424" s="32"/>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32"/>
      <c r="C425" s="29"/>
      <c r="D425" s="29"/>
      <c r="E425" s="29"/>
      <c r="F425" s="32"/>
      <c r="G425" s="32"/>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32"/>
      <c r="C426" s="29"/>
      <c r="D426" s="29"/>
      <c r="E426" s="29"/>
      <c r="F426" s="32"/>
      <c r="G426" s="32"/>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32"/>
      <c r="C427" s="29"/>
      <c r="D427" s="29"/>
      <c r="E427" s="29"/>
      <c r="F427" s="32"/>
      <c r="G427" s="32"/>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32"/>
      <c r="C428" s="29"/>
      <c r="D428" s="29"/>
      <c r="E428" s="29"/>
      <c r="F428" s="32"/>
      <c r="G428" s="32"/>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32"/>
      <c r="C429" s="29"/>
      <c r="D429" s="29"/>
      <c r="E429" s="29"/>
      <c r="F429" s="32"/>
      <c r="G429" s="32"/>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32"/>
      <c r="C430" s="29"/>
      <c r="D430" s="29"/>
      <c r="E430" s="29"/>
      <c r="F430" s="32"/>
      <c r="G430" s="32"/>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32"/>
      <c r="C431" s="29"/>
      <c r="D431" s="29"/>
      <c r="E431" s="29"/>
      <c r="F431" s="32"/>
      <c r="G431" s="32"/>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32"/>
      <c r="C432" s="29"/>
      <c r="D432" s="29"/>
      <c r="E432" s="29"/>
      <c r="F432" s="32"/>
      <c r="G432" s="32"/>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32"/>
      <c r="C433" s="29"/>
      <c r="D433" s="29"/>
      <c r="E433" s="29"/>
      <c r="F433" s="32"/>
      <c r="G433" s="32"/>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32"/>
      <c r="C434" s="29"/>
      <c r="D434" s="29"/>
      <c r="E434" s="29"/>
      <c r="F434" s="32"/>
      <c r="G434" s="32"/>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32"/>
      <c r="C435" s="29"/>
      <c r="D435" s="29"/>
      <c r="E435" s="29"/>
      <c r="F435" s="32"/>
      <c r="G435" s="32"/>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32"/>
      <c r="C436" s="29"/>
      <c r="D436" s="29"/>
      <c r="E436" s="29"/>
      <c r="F436" s="32"/>
      <c r="G436" s="32"/>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32"/>
      <c r="C437" s="29"/>
      <c r="D437" s="29"/>
      <c r="E437" s="29"/>
      <c r="F437" s="32"/>
      <c r="G437" s="32"/>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32"/>
      <c r="C438" s="29"/>
      <c r="D438" s="29"/>
      <c r="E438" s="29"/>
      <c r="F438" s="32"/>
      <c r="G438" s="32"/>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32"/>
      <c r="C439" s="29"/>
      <c r="D439" s="29"/>
      <c r="E439" s="29"/>
      <c r="F439" s="32"/>
      <c r="G439" s="32"/>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32"/>
      <c r="C440" s="29"/>
      <c r="D440" s="29"/>
      <c r="E440" s="29"/>
      <c r="F440" s="32"/>
      <c r="G440" s="32"/>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32"/>
      <c r="C441" s="29"/>
      <c r="D441" s="29"/>
      <c r="E441" s="29"/>
      <c r="F441" s="32"/>
      <c r="G441" s="32"/>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32"/>
      <c r="C442" s="29"/>
      <c r="D442" s="29"/>
      <c r="E442" s="29"/>
      <c r="F442" s="32"/>
      <c r="G442" s="32"/>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32"/>
      <c r="C443" s="29"/>
      <c r="D443" s="29"/>
      <c r="E443" s="29"/>
      <c r="F443" s="32"/>
      <c r="G443" s="32"/>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32"/>
      <c r="C444" s="29"/>
      <c r="D444" s="29"/>
      <c r="E444" s="29"/>
      <c r="F444" s="32"/>
      <c r="G444" s="32"/>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32"/>
      <c r="C445" s="29"/>
      <c r="D445" s="29"/>
      <c r="E445" s="29"/>
      <c r="F445" s="32"/>
      <c r="G445" s="32"/>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32"/>
      <c r="C446" s="29"/>
      <c r="D446" s="29"/>
      <c r="E446" s="29"/>
      <c r="F446" s="32"/>
      <c r="G446" s="32"/>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32"/>
      <c r="C447" s="29"/>
      <c r="D447" s="29"/>
      <c r="E447" s="29"/>
      <c r="F447" s="32"/>
      <c r="G447" s="32"/>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32"/>
      <c r="C448" s="29"/>
      <c r="D448" s="29"/>
      <c r="E448" s="29"/>
      <c r="F448" s="32"/>
      <c r="G448" s="32"/>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32"/>
      <c r="C449" s="29"/>
      <c r="D449" s="29"/>
      <c r="E449" s="29"/>
      <c r="F449" s="32"/>
      <c r="G449" s="32"/>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32"/>
      <c r="C450" s="29"/>
      <c r="D450" s="29"/>
      <c r="E450" s="29"/>
      <c r="F450" s="32"/>
      <c r="G450" s="32"/>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32"/>
      <c r="C451" s="29"/>
      <c r="D451" s="29"/>
      <c r="E451" s="29"/>
      <c r="F451" s="32"/>
      <c r="G451" s="32"/>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32"/>
      <c r="C452" s="29"/>
      <c r="D452" s="29"/>
      <c r="E452" s="29"/>
      <c r="F452" s="32"/>
      <c r="G452" s="32"/>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32"/>
      <c r="C453" s="29"/>
      <c r="D453" s="29"/>
      <c r="E453" s="29"/>
      <c r="F453" s="32"/>
      <c r="G453" s="32"/>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32"/>
      <c r="C454" s="29"/>
      <c r="D454" s="29"/>
      <c r="E454" s="29"/>
      <c r="F454" s="32"/>
      <c r="G454" s="32"/>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32"/>
      <c r="C455" s="29"/>
      <c r="D455" s="29"/>
      <c r="E455" s="29"/>
      <c r="F455" s="32"/>
      <c r="G455" s="32"/>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32"/>
      <c r="C456" s="29"/>
      <c r="D456" s="29"/>
      <c r="E456" s="29"/>
      <c r="F456" s="32"/>
      <c r="G456" s="32"/>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32"/>
      <c r="C457" s="29"/>
      <c r="D457" s="29"/>
      <c r="E457" s="29"/>
      <c r="F457" s="32"/>
      <c r="G457" s="32"/>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32"/>
      <c r="C458" s="29"/>
      <c r="D458" s="29"/>
      <c r="E458" s="29"/>
      <c r="F458" s="32"/>
      <c r="G458" s="32"/>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32"/>
      <c r="C459" s="29"/>
      <c r="D459" s="29"/>
      <c r="E459" s="29"/>
      <c r="F459" s="32"/>
      <c r="G459" s="32"/>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32"/>
      <c r="C460" s="29"/>
      <c r="D460" s="29"/>
      <c r="E460" s="29"/>
      <c r="F460" s="32"/>
      <c r="G460" s="32"/>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32"/>
      <c r="C461" s="29"/>
      <c r="D461" s="29"/>
      <c r="E461" s="29"/>
      <c r="F461" s="32"/>
      <c r="G461" s="32"/>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32"/>
      <c r="C462" s="29"/>
      <c r="D462" s="29"/>
      <c r="E462" s="29"/>
      <c r="F462" s="32"/>
      <c r="G462" s="32"/>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32"/>
      <c r="C463" s="29"/>
      <c r="D463" s="29"/>
      <c r="E463" s="29"/>
      <c r="F463" s="32"/>
      <c r="G463" s="32"/>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32"/>
      <c r="C464" s="29"/>
      <c r="D464" s="29"/>
      <c r="E464" s="29"/>
      <c r="F464" s="32"/>
      <c r="G464" s="32"/>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32"/>
      <c r="C465" s="29"/>
      <c r="D465" s="29"/>
      <c r="E465" s="29"/>
      <c r="F465" s="32"/>
      <c r="G465" s="32"/>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32"/>
      <c r="C466" s="29"/>
      <c r="D466" s="29"/>
      <c r="E466" s="29"/>
      <c r="F466" s="32"/>
      <c r="G466" s="32"/>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32"/>
      <c r="C467" s="29"/>
      <c r="D467" s="29"/>
      <c r="E467" s="29"/>
      <c r="F467" s="32"/>
      <c r="G467" s="32"/>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32"/>
      <c r="C468" s="29"/>
      <c r="D468" s="29"/>
      <c r="E468" s="29"/>
      <c r="F468" s="32"/>
      <c r="G468" s="32"/>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32"/>
      <c r="C469" s="29"/>
      <c r="D469" s="29"/>
      <c r="E469" s="29"/>
      <c r="F469" s="32"/>
      <c r="G469" s="32"/>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32"/>
      <c r="C470" s="29"/>
      <c r="D470" s="29"/>
      <c r="E470" s="29"/>
      <c r="F470" s="32"/>
      <c r="G470" s="32"/>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32"/>
      <c r="C471" s="29"/>
      <c r="D471" s="29"/>
      <c r="E471" s="29"/>
      <c r="F471" s="32"/>
      <c r="G471" s="32"/>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32"/>
      <c r="C472" s="29"/>
      <c r="D472" s="29"/>
      <c r="E472" s="29"/>
      <c r="F472" s="32"/>
      <c r="G472" s="32"/>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32"/>
      <c r="C473" s="29"/>
      <c r="D473" s="29"/>
      <c r="E473" s="29"/>
      <c r="F473" s="32"/>
      <c r="G473" s="32"/>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32"/>
      <c r="C474" s="29"/>
      <c r="D474" s="29"/>
      <c r="E474" s="29"/>
      <c r="F474" s="32"/>
      <c r="G474" s="32"/>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32"/>
      <c r="C475" s="29"/>
      <c r="D475" s="29"/>
      <c r="E475" s="29"/>
      <c r="F475" s="32"/>
      <c r="G475" s="32"/>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32"/>
      <c r="C476" s="29"/>
      <c r="D476" s="29"/>
      <c r="E476" s="29"/>
      <c r="F476" s="32"/>
      <c r="G476" s="32"/>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32"/>
      <c r="C477" s="29"/>
      <c r="D477" s="29"/>
      <c r="E477" s="29"/>
      <c r="F477" s="32"/>
      <c r="G477" s="32"/>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32"/>
      <c r="C478" s="29"/>
      <c r="D478" s="29"/>
      <c r="E478" s="29"/>
      <c r="F478" s="32"/>
      <c r="G478" s="32"/>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32"/>
      <c r="C479" s="29"/>
      <c r="D479" s="29"/>
      <c r="E479" s="29"/>
      <c r="F479" s="32"/>
      <c r="G479" s="32"/>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32"/>
      <c r="C480" s="29"/>
      <c r="D480" s="29"/>
      <c r="E480" s="29"/>
      <c r="F480" s="32"/>
      <c r="G480" s="32"/>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32"/>
      <c r="C481" s="29"/>
      <c r="D481" s="29"/>
      <c r="E481" s="29"/>
      <c r="F481" s="32"/>
      <c r="G481" s="32"/>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32"/>
      <c r="C482" s="29"/>
      <c r="D482" s="29"/>
      <c r="E482" s="29"/>
      <c r="F482" s="32"/>
      <c r="G482" s="32"/>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32"/>
      <c r="C483" s="29"/>
      <c r="D483" s="29"/>
      <c r="E483" s="29"/>
      <c r="F483" s="32"/>
      <c r="G483" s="32"/>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32"/>
      <c r="C484" s="29"/>
      <c r="D484" s="29"/>
      <c r="E484" s="29"/>
      <c r="F484" s="32"/>
      <c r="G484" s="32"/>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32"/>
      <c r="C485" s="29"/>
      <c r="D485" s="29"/>
      <c r="E485" s="29"/>
      <c r="F485" s="32"/>
      <c r="G485" s="32"/>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32"/>
      <c r="C486" s="29"/>
      <c r="D486" s="29"/>
      <c r="E486" s="29"/>
      <c r="F486" s="32"/>
      <c r="G486" s="32"/>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32"/>
      <c r="C487" s="29"/>
      <c r="D487" s="29"/>
      <c r="E487" s="29"/>
      <c r="F487" s="32"/>
      <c r="G487" s="32"/>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32"/>
      <c r="C488" s="29"/>
      <c r="D488" s="29"/>
      <c r="E488" s="29"/>
      <c r="F488" s="32"/>
      <c r="G488" s="32"/>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32"/>
      <c r="C489" s="29"/>
      <c r="D489" s="29"/>
      <c r="E489" s="29"/>
      <c r="F489" s="32"/>
      <c r="G489" s="32"/>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32"/>
      <c r="C490" s="29"/>
      <c r="D490" s="29"/>
      <c r="E490" s="29"/>
      <c r="F490" s="32"/>
      <c r="G490" s="32"/>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32"/>
      <c r="C491" s="29"/>
      <c r="D491" s="29"/>
      <c r="E491" s="29"/>
      <c r="F491" s="32"/>
      <c r="G491" s="32"/>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32"/>
      <c r="C492" s="29"/>
      <c r="D492" s="29"/>
      <c r="E492" s="29"/>
      <c r="F492" s="32"/>
      <c r="G492" s="32"/>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32"/>
      <c r="C493" s="29"/>
      <c r="D493" s="29"/>
      <c r="E493" s="29"/>
      <c r="F493" s="32"/>
      <c r="G493" s="32"/>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32"/>
      <c r="C494" s="29"/>
      <c r="D494" s="29"/>
      <c r="E494" s="29"/>
      <c r="F494" s="32"/>
      <c r="G494" s="32"/>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32"/>
      <c r="C495" s="29"/>
      <c r="D495" s="29"/>
      <c r="E495" s="29"/>
      <c r="F495" s="32"/>
      <c r="G495" s="32"/>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32"/>
      <c r="C496" s="29"/>
      <c r="D496" s="29"/>
      <c r="E496" s="29"/>
      <c r="F496" s="32"/>
      <c r="G496" s="32"/>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32"/>
      <c r="C497" s="29"/>
      <c r="D497" s="29"/>
      <c r="E497" s="29"/>
      <c r="F497" s="32"/>
      <c r="G497" s="32"/>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32"/>
      <c r="C498" s="29"/>
      <c r="D498" s="29"/>
      <c r="E498" s="29"/>
      <c r="F498" s="32"/>
      <c r="G498" s="32"/>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32"/>
      <c r="C499" s="29"/>
      <c r="D499" s="29"/>
      <c r="E499" s="29"/>
      <c r="F499" s="32"/>
      <c r="G499" s="32"/>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32"/>
      <c r="C500" s="29"/>
      <c r="D500" s="29"/>
      <c r="E500" s="29"/>
      <c r="F500" s="32"/>
      <c r="G500" s="32"/>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32"/>
      <c r="C501" s="29"/>
      <c r="D501" s="29"/>
      <c r="E501" s="29"/>
      <c r="F501" s="32"/>
      <c r="G501" s="32"/>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32"/>
      <c r="C502" s="29"/>
      <c r="D502" s="29"/>
      <c r="E502" s="29"/>
      <c r="F502" s="32"/>
      <c r="G502" s="32"/>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32"/>
      <c r="C503" s="29"/>
      <c r="D503" s="29"/>
      <c r="E503" s="29"/>
      <c r="F503" s="32"/>
      <c r="G503" s="32"/>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32"/>
      <c r="C504" s="29"/>
      <c r="D504" s="29"/>
      <c r="E504" s="29"/>
      <c r="F504" s="32"/>
      <c r="G504" s="32"/>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32"/>
      <c r="C505" s="29"/>
      <c r="D505" s="29"/>
      <c r="E505" s="29"/>
      <c r="F505" s="32"/>
      <c r="G505" s="32"/>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32"/>
      <c r="C506" s="29"/>
      <c r="D506" s="29"/>
      <c r="E506" s="29"/>
      <c r="F506" s="32"/>
      <c r="G506" s="32"/>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32"/>
      <c r="C507" s="29"/>
      <c r="D507" s="29"/>
      <c r="E507" s="29"/>
      <c r="F507" s="32"/>
      <c r="G507" s="32"/>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32"/>
      <c r="C508" s="29"/>
      <c r="D508" s="29"/>
      <c r="E508" s="29"/>
      <c r="F508" s="32"/>
      <c r="G508" s="32"/>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32"/>
      <c r="C509" s="29"/>
      <c r="D509" s="29"/>
      <c r="E509" s="29"/>
      <c r="F509" s="32"/>
      <c r="G509" s="32"/>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32"/>
      <c r="C510" s="29"/>
      <c r="D510" s="29"/>
      <c r="E510" s="29"/>
      <c r="F510" s="32"/>
      <c r="G510" s="32"/>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32"/>
      <c r="C511" s="29"/>
      <c r="D511" s="29"/>
      <c r="E511" s="29"/>
      <c r="F511" s="32"/>
      <c r="G511" s="32"/>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32"/>
      <c r="C512" s="29"/>
      <c r="D512" s="29"/>
      <c r="E512" s="29"/>
      <c r="F512" s="32"/>
      <c r="G512" s="32"/>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32"/>
      <c r="C513" s="29"/>
      <c r="D513" s="29"/>
      <c r="E513" s="29"/>
      <c r="F513" s="32"/>
      <c r="G513" s="32"/>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32"/>
      <c r="C514" s="29"/>
      <c r="D514" s="29"/>
      <c r="E514" s="29"/>
      <c r="F514" s="32"/>
      <c r="G514" s="32"/>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32"/>
      <c r="C515" s="29"/>
      <c r="D515" s="29"/>
      <c r="E515" s="29"/>
      <c r="F515" s="32"/>
      <c r="G515" s="32"/>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32"/>
      <c r="C516" s="29"/>
      <c r="D516" s="29"/>
      <c r="E516" s="29"/>
      <c r="F516" s="32"/>
      <c r="G516" s="32"/>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32"/>
      <c r="C517" s="29"/>
      <c r="D517" s="29"/>
      <c r="E517" s="29"/>
      <c r="F517" s="32"/>
      <c r="G517" s="32"/>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32"/>
      <c r="C518" s="29"/>
      <c r="D518" s="29"/>
      <c r="E518" s="29"/>
      <c r="F518" s="32"/>
      <c r="G518" s="32"/>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32"/>
      <c r="C519" s="29"/>
      <c r="D519" s="29"/>
      <c r="E519" s="29"/>
      <c r="F519" s="32"/>
      <c r="G519" s="32"/>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32"/>
      <c r="C520" s="29"/>
      <c r="D520" s="29"/>
      <c r="E520" s="29"/>
      <c r="F520" s="32"/>
      <c r="G520" s="32"/>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32"/>
      <c r="C521" s="29"/>
      <c r="D521" s="29"/>
      <c r="E521" s="29"/>
      <c r="F521" s="32"/>
      <c r="G521" s="32"/>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32"/>
      <c r="C522" s="29"/>
      <c r="D522" s="29"/>
      <c r="E522" s="29"/>
      <c r="F522" s="32"/>
      <c r="G522" s="32"/>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32"/>
      <c r="C523" s="29"/>
      <c r="D523" s="29"/>
      <c r="E523" s="29"/>
      <c r="F523" s="32"/>
      <c r="G523" s="32"/>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32"/>
      <c r="C524" s="29"/>
      <c r="D524" s="29"/>
      <c r="E524" s="29"/>
      <c r="F524" s="32"/>
      <c r="G524" s="32"/>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32"/>
      <c r="C525" s="29"/>
      <c r="D525" s="29"/>
      <c r="E525" s="29"/>
      <c r="F525" s="32"/>
      <c r="G525" s="32"/>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32"/>
      <c r="C526" s="29"/>
      <c r="D526" s="29"/>
      <c r="E526" s="29"/>
      <c r="F526" s="32"/>
      <c r="G526" s="32"/>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32"/>
      <c r="C527" s="29"/>
      <c r="D527" s="29"/>
      <c r="E527" s="29"/>
      <c r="F527" s="32"/>
      <c r="G527" s="32"/>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32"/>
      <c r="C528" s="29"/>
      <c r="D528" s="29"/>
      <c r="E528" s="29"/>
      <c r="F528" s="32"/>
      <c r="G528" s="32"/>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32"/>
      <c r="C529" s="29"/>
      <c r="D529" s="29"/>
      <c r="E529" s="29"/>
      <c r="F529" s="32"/>
      <c r="G529" s="32"/>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32"/>
      <c r="C530" s="29"/>
      <c r="D530" s="29"/>
      <c r="E530" s="29"/>
      <c r="F530" s="32"/>
      <c r="G530" s="32"/>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32"/>
      <c r="C531" s="29"/>
      <c r="D531" s="29"/>
      <c r="E531" s="29"/>
      <c r="F531" s="32"/>
      <c r="G531" s="32"/>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32"/>
      <c r="C532" s="29"/>
      <c r="D532" s="29"/>
      <c r="E532" s="29"/>
      <c r="F532" s="32"/>
      <c r="G532" s="32"/>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32"/>
      <c r="C533" s="29"/>
      <c r="D533" s="29"/>
      <c r="E533" s="29"/>
      <c r="F533" s="32"/>
      <c r="G533" s="32"/>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32"/>
      <c r="C534" s="29"/>
      <c r="D534" s="29"/>
      <c r="E534" s="29"/>
      <c r="F534" s="32"/>
      <c r="G534" s="32"/>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32"/>
      <c r="C535" s="29"/>
      <c r="D535" s="29"/>
      <c r="E535" s="29"/>
      <c r="F535" s="32"/>
      <c r="G535" s="32"/>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32"/>
      <c r="C536" s="29"/>
      <c r="D536" s="29"/>
      <c r="E536" s="29"/>
      <c r="F536" s="32"/>
      <c r="G536" s="32"/>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32"/>
      <c r="C537" s="29"/>
      <c r="D537" s="29"/>
      <c r="E537" s="29"/>
      <c r="F537" s="32"/>
      <c r="G537" s="32"/>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32"/>
      <c r="C538" s="29"/>
      <c r="D538" s="29"/>
      <c r="E538" s="29"/>
      <c r="F538" s="32"/>
      <c r="G538" s="32"/>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32"/>
      <c r="C539" s="29"/>
      <c r="D539" s="29"/>
      <c r="E539" s="29"/>
      <c r="F539" s="32"/>
      <c r="G539" s="32"/>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32"/>
      <c r="C540" s="29"/>
      <c r="D540" s="29"/>
      <c r="E540" s="29"/>
      <c r="F540" s="32"/>
      <c r="G540" s="32"/>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32"/>
      <c r="C541" s="29"/>
      <c r="D541" s="29"/>
      <c r="E541" s="29"/>
      <c r="F541" s="32"/>
      <c r="G541" s="32"/>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32"/>
      <c r="C542" s="29"/>
      <c r="D542" s="29"/>
      <c r="E542" s="29"/>
      <c r="F542" s="32"/>
      <c r="G542" s="32"/>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32"/>
      <c r="C543" s="29"/>
      <c r="D543" s="29"/>
      <c r="E543" s="29"/>
      <c r="F543" s="32"/>
      <c r="G543" s="32"/>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32"/>
      <c r="C544" s="29"/>
      <c r="D544" s="29"/>
      <c r="E544" s="29"/>
      <c r="F544" s="32"/>
      <c r="G544" s="32"/>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32"/>
      <c r="C545" s="29"/>
      <c r="D545" s="29"/>
      <c r="E545" s="29"/>
      <c r="F545" s="32"/>
      <c r="G545" s="32"/>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32"/>
      <c r="C546" s="29"/>
      <c r="D546" s="29"/>
      <c r="E546" s="29"/>
      <c r="F546" s="32"/>
      <c r="G546" s="32"/>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32"/>
      <c r="C547" s="29"/>
      <c r="D547" s="29"/>
      <c r="E547" s="29"/>
      <c r="F547" s="32"/>
      <c r="G547" s="32"/>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32"/>
      <c r="C548" s="29"/>
      <c r="D548" s="29"/>
      <c r="E548" s="29"/>
      <c r="F548" s="32"/>
      <c r="G548" s="32"/>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32"/>
      <c r="C549" s="29"/>
      <c r="D549" s="29"/>
      <c r="E549" s="29"/>
      <c r="F549" s="32"/>
      <c r="G549" s="32"/>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32"/>
      <c r="C550" s="29"/>
      <c r="D550" s="29"/>
      <c r="E550" s="29"/>
      <c r="F550" s="32"/>
      <c r="G550" s="32"/>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32"/>
      <c r="C551" s="29"/>
      <c r="D551" s="29"/>
      <c r="E551" s="29"/>
      <c r="F551" s="32"/>
      <c r="G551" s="32"/>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32"/>
      <c r="C552" s="29"/>
      <c r="D552" s="29"/>
      <c r="E552" s="29"/>
      <c r="F552" s="32"/>
      <c r="G552" s="32"/>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32"/>
      <c r="C553" s="29"/>
      <c r="D553" s="29"/>
      <c r="E553" s="29"/>
      <c r="F553" s="32"/>
      <c r="G553" s="32"/>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32"/>
      <c r="C554" s="29"/>
      <c r="D554" s="29"/>
      <c r="E554" s="29"/>
      <c r="F554" s="32"/>
      <c r="G554" s="32"/>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32"/>
      <c r="C555" s="29"/>
      <c r="D555" s="29"/>
      <c r="E555" s="29"/>
      <c r="F555" s="32"/>
      <c r="G555" s="32"/>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32"/>
      <c r="C556" s="29"/>
      <c r="D556" s="29"/>
      <c r="E556" s="29"/>
      <c r="F556" s="32"/>
      <c r="G556" s="32"/>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32"/>
      <c r="C557" s="29"/>
      <c r="D557" s="29"/>
      <c r="E557" s="29"/>
      <c r="F557" s="32"/>
      <c r="G557" s="32"/>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32"/>
      <c r="C558" s="29"/>
      <c r="D558" s="29"/>
      <c r="E558" s="29"/>
      <c r="F558" s="32"/>
      <c r="G558" s="32"/>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32"/>
      <c r="C559" s="29"/>
      <c r="D559" s="29"/>
      <c r="E559" s="29"/>
      <c r="F559" s="32"/>
      <c r="G559" s="32"/>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32"/>
      <c r="C560" s="29"/>
      <c r="D560" s="29"/>
      <c r="E560" s="29"/>
      <c r="F560" s="32"/>
      <c r="G560" s="32"/>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32"/>
      <c r="C561" s="29"/>
      <c r="D561" s="29"/>
      <c r="E561" s="29"/>
      <c r="F561" s="32"/>
      <c r="G561" s="32"/>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32"/>
      <c r="C562" s="29"/>
      <c r="D562" s="29"/>
      <c r="E562" s="29"/>
      <c r="F562" s="32"/>
      <c r="G562" s="32"/>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32"/>
      <c r="C563" s="29"/>
      <c r="D563" s="29"/>
      <c r="E563" s="29"/>
      <c r="F563" s="32"/>
      <c r="G563" s="32"/>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32"/>
      <c r="C564" s="29"/>
      <c r="D564" s="29"/>
      <c r="E564" s="29"/>
      <c r="F564" s="32"/>
      <c r="G564" s="32"/>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32"/>
      <c r="C565" s="29"/>
      <c r="D565" s="29"/>
      <c r="E565" s="29"/>
      <c r="F565" s="32"/>
      <c r="G565" s="32"/>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32"/>
      <c r="C566" s="29"/>
      <c r="D566" s="29"/>
      <c r="E566" s="29"/>
      <c r="F566" s="32"/>
      <c r="G566" s="32"/>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32"/>
      <c r="C567" s="29"/>
      <c r="D567" s="29"/>
      <c r="E567" s="29"/>
      <c r="F567" s="32"/>
      <c r="G567" s="32"/>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32"/>
      <c r="C568" s="29"/>
      <c r="D568" s="29"/>
      <c r="E568" s="29"/>
      <c r="F568" s="32"/>
      <c r="G568" s="32"/>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32"/>
      <c r="C569" s="29"/>
      <c r="D569" s="29"/>
      <c r="E569" s="29"/>
      <c r="F569" s="32"/>
      <c r="G569" s="32"/>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32"/>
      <c r="C570" s="29"/>
      <c r="D570" s="29"/>
      <c r="E570" s="29"/>
      <c r="F570" s="32"/>
      <c r="G570" s="32"/>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32"/>
      <c r="C571" s="29"/>
      <c r="D571" s="29"/>
      <c r="E571" s="29"/>
      <c r="F571" s="32"/>
      <c r="G571" s="32"/>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32"/>
      <c r="C572" s="29"/>
      <c r="D572" s="29"/>
      <c r="E572" s="29"/>
      <c r="F572" s="32"/>
      <c r="G572" s="32"/>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32"/>
      <c r="C573" s="29"/>
      <c r="D573" s="29"/>
      <c r="E573" s="29"/>
      <c r="F573" s="32"/>
      <c r="G573" s="32"/>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32"/>
      <c r="C574" s="29"/>
      <c r="D574" s="29"/>
      <c r="E574" s="29"/>
      <c r="F574" s="32"/>
      <c r="G574" s="32"/>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32"/>
      <c r="C575" s="29"/>
      <c r="D575" s="29"/>
      <c r="E575" s="29"/>
      <c r="F575" s="32"/>
      <c r="G575" s="32"/>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32"/>
      <c r="C576" s="29"/>
      <c r="D576" s="29"/>
      <c r="E576" s="29"/>
      <c r="F576" s="32"/>
      <c r="G576" s="32"/>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32"/>
      <c r="C577" s="29"/>
      <c r="D577" s="29"/>
      <c r="E577" s="29"/>
      <c r="F577" s="32"/>
      <c r="G577" s="32"/>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32"/>
      <c r="C578" s="29"/>
      <c r="D578" s="29"/>
      <c r="E578" s="29"/>
      <c r="F578" s="32"/>
      <c r="G578" s="32"/>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32"/>
      <c r="C579" s="29"/>
      <c r="D579" s="29"/>
      <c r="E579" s="29"/>
      <c r="F579" s="32"/>
      <c r="G579" s="32"/>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32"/>
      <c r="C580" s="29"/>
      <c r="D580" s="29"/>
      <c r="E580" s="29"/>
      <c r="F580" s="32"/>
      <c r="G580" s="32"/>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32"/>
      <c r="C581" s="29"/>
      <c r="D581" s="29"/>
      <c r="E581" s="29"/>
      <c r="F581" s="32"/>
      <c r="G581" s="32"/>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32"/>
      <c r="C582" s="29"/>
      <c r="D582" s="29"/>
      <c r="E582" s="29"/>
      <c r="F582" s="32"/>
      <c r="G582" s="32"/>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32"/>
      <c r="C583" s="29"/>
      <c r="D583" s="29"/>
      <c r="E583" s="29"/>
      <c r="F583" s="32"/>
      <c r="G583" s="32"/>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32"/>
      <c r="C584" s="29"/>
      <c r="D584" s="29"/>
      <c r="E584" s="29"/>
      <c r="F584" s="32"/>
      <c r="G584" s="32"/>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32"/>
      <c r="C585" s="29"/>
      <c r="D585" s="29"/>
      <c r="E585" s="29"/>
      <c r="F585" s="32"/>
      <c r="G585" s="32"/>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32"/>
      <c r="C586" s="29"/>
      <c r="D586" s="29"/>
      <c r="E586" s="29"/>
      <c r="F586" s="32"/>
      <c r="G586" s="32"/>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32"/>
      <c r="C587" s="29"/>
      <c r="D587" s="29"/>
      <c r="E587" s="29"/>
      <c r="F587" s="32"/>
      <c r="G587" s="32"/>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32"/>
      <c r="C588" s="29"/>
      <c r="D588" s="29"/>
      <c r="E588" s="29"/>
      <c r="F588" s="32"/>
      <c r="G588" s="32"/>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32"/>
      <c r="C589" s="29"/>
      <c r="D589" s="29"/>
      <c r="E589" s="29"/>
      <c r="F589" s="32"/>
      <c r="G589" s="32"/>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32"/>
      <c r="C590" s="29"/>
      <c r="D590" s="29"/>
      <c r="E590" s="29"/>
      <c r="F590" s="32"/>
      <c r="G590" s="32"/>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32"/>
      <c r="C591" s="29"/>
      <c r="D591" s="29"/>
      <c r="E591" s="29"/>
      <c r="F591" s="32"/>
      <c r="G591" s="32"/>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32"/>
      <c r="C592" s="29"/>
      <c r="D592" s="29"/>
      <c r="E592" s="29"/>
      <c r="F592" s="32"/>
      <c r="G592" s="32"/>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32"/>
      <c r="C593" s="29"/>
      <c r="D593" s="29"/>
      <c r="E593" s="29"/>
      <c r="F593" s="32"/>
      <c r="G593" s="32"/>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32"/>
      <c r="C594" s="29"/>
      <c r="D594" s="29"/>
      <c r="E594" s="29"/>
      <c r="F594" s="32"/>
      <c r="G594" s="32"/>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32"/>
      <c r="C595" s="29"/>
      <c r="D595" s="29"/>
      <c r="E595" s="29"/>
      <c r="F595" s="32"/>
      <c r="G595" s="32"/>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32"/>
      <c r="C596" s="29"/>
      <c r="D596" s="29"/>
      <c r="E596" s="29"/>
      <c r="F596" s="32"/>
      <c r="G596" s="32"/>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32"/>
      <c r="C597" s="29"/>
      <c r="D597" s="29"/>
      <c r="E597" s="29"/>
      <c r="F597" s="32"/>
      <c r="G597" s="32"/>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32"/>
      <c r="C598" s="29"/>
      <c r="D598" s="29"/>
      <c r="E598" s="29"/>
      <c r="F598" s="32"/>
      <c r="G598" s="32"/>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32"/>
      <c r="C599" s="29"/>
      <c r="D599" s="29"/>
      <c r="E599" s="29"/>
      <c r="F599" s="32"/>
      <c r="G599" s="32"/>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32"/>
      <c r="C600" s="29"/>
      <c r="D600" s="29"/>
      <c r="E600" s="29"/>
      <c r="F600" s="32"/>
      <c r="G600" s="32"/>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32"/>
      <c r="C601" s="29"/>
      <c r="D601" s="29"/>
      <c r="E601" s="29"/>
      <c r="F601" s="32"/>
      <c r="G601" s="32"/>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32"/>
      <c r="C602" s="29"/>
      <c r="D602" s="29"/>
      <c r="E602" s="29"/>
      <c r="F602" s="32"/>
      <c r="G602" s="32"/>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32"/>
      <c r="C603" s="29"/>
      <c r="D603" s="29"/>
      <c r="E603" s="29"/>
      <c r="F603" s="32"/>
      <c r="G603" s="32"/>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32"/>
      <c r="C604" s="29"/>
      <c r="D604" s="29"/>
      <c r="E604" s="29"/>
      <c r="F604" s="32"/>
      <c r="G604" s="32"/>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32"/>
      <c r="C605" s="29"/>
      <c r="D605" s="29"/>
      <c r="E605" s="29"/>
      <c r="F605" s="32"/>
      <c r="G605" s="32"/>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32"/>
      <c r="C606" s="29"/>
      <c r="D606" s="29"/>
      <c r="E606" s="29"/>
      <c r="F606" s="32"/>
      <c r="G606" s="32"/>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32"/>
      <c r="C607" s="29"/>
      <c r="D607" s="29"/>
      <c r="E607" s="29"/>
      <c r="F607" s="32"/>
      <c r="G607" s="32"/>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32"/>
      <c r="C608" s="29"/>
      <c r="D608" s="29"/>
      <c r="E608" s="29"/>
      <c r="F608" s="32"/>
      <c r="G608" s="32"/>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32"/>
      <c r="C609" s="29"/>
      <c r="D609" s="29"/>
      <c r="E609" s="29"/>
      <c r="F609" s="32"/>
      <c r="G609" s="32"/>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32"/>
      <c r="C610" s="29"/>
      <c r="D610" s="29"/>
      <c r="E610" s="29"/>
      <c r="F610" s="32"/>
      <c r="G610" s="32"/>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32"/>
      <c r="C611" s="29"/>
      <c r="D611" s="29"/>
      <c r="E611" s="29"/>
      <c r="F611" s="32"/>
      <c r="G611" s="32"/>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32"/>
      <c r="C612" s="29"/>
      <c r="D612" s="29"/>
      <c r="E612" s="29"/>
      <c r="F612" s="32"/>
      <c r="G612" s="32"/>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32"/>
      <c r="C613" s="29"/>
      <c r="D613" s="29"/>
      <c r="E613" s="29"/>
      <c r="F613" s="32"/>
      <c r="G613" s="32"/>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32"/>
      <c r="C614" s="29"/>
      <c r="D614" s="29"/>
      <c r="E614" s="29"/>
      <c r="F614" s="32"/>
      <c r="G614" s="32"/>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32"/>
      <c r="C615" s="29"/>
      <c r="D615" s="29"/>
      <c r="E615" s="29"/>
      <c r="F615" s="32"/>
      <c r="G615" s="32"/>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32"/>
      <c r="C616" s="29"/>
      <c r="D616" s="29"/>
      <c r="E616" s="29"/>
      <c r="F616" s="32"/>
      <c r="G616" s="32"/>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32"/>
      <c r="C617" s="29"/>
      <c r="D617" s="29"/>
      <c r="E617" s="29"/>
      <c r="F617" s="32"/>
      <c r="G617" s="32"/>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32"/>
      <c r="C618" s="29"/>
      <c r="D618" s="29"/>
      <c r="E618" s="29"/>
      <c r="F618" s="32"/>
      <c r="G618" s="32"/>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32"/>
      <c r="C619" s="29"/>
      <c r="D619" s="29"/>
      <c r="E619" s="29"/>
      <c r="F619" s="32"/>
      <c r="G619" s="32"/>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32"/>
      <c r="C620" s="29"/>
      <c r="D620" s="29"/>
      <c r="E620" s="29"/>
      <c r="F620" s="32"/>
      <c r="G620" s="32"/>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32"/>
      <c r="C621" s="29"/>
      <c r="D621" s="29"/>
      <c r="E621" s="29"/>
      <c r="F621" s="32"/>
      <c r="G621" s="32"/>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32"/>
      <c r="C622" s="29"/>
      <c r="D622" s="29"/>
      <c r="E622" s="29"/>
      <c r="F622" s="32"/>
      <c r="G622" s="32"/>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32"/>
      <c r="C623" s="29"/>
      <c r="D623" s="29"/>
      <c r="E623" s="29"/>
      <c r="F623" s="32"/>
      <c r="G623" s="32"/>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32"/>
      <c r="C624" s="29"/>
      <c r="D624" s="29"/>
      <c r="E624" s="29"/>
      <c r="F624" s="32"/>
      <c r="G624" s="32"/>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32"/>
      <c r="C625" s="29"/>
      <c r="D625" s="29"/>
      <c r="E625" s="29"/>
      <c r="F625" s="32"/>
      <c r="G625" s="32"/>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32"/>
      <c r="C626" s="29"/>
      <c r="D626" s="29"/>
      <c r="E626" s="29"/>
      <c r="F626" s="32"/>
      <c r="G626" s="32"/>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32"/>
      <c r="C627" s="29"/>
      <c r="D627" s="29"/>
      <c r="E627" s="29"/>
      <c r="F627" s="32"/>
      <c r="G627" s="32"/>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32"/>
      <c r="C628" s="29"/>
      <c r="D628" s="29"/>
      <c r="E628" s="29"/>
      <c r="F628" s="32"/>
      <c r="G628" s="32"/>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32"/>
      <c r="C629" s="29"/>
      <c r="D629" s="29"/>
      <c r="E629" s="29"/>
      <c r="F629" s="32"/>
      <c r="G629" s="32"/>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32"/>
      <c r="C630" s="29"/>
      <c r="D630" s="29"/>
      <c r="E630" s="29"/>
      <c r="F630" s="32"/>
      <c r="G630" s="32"/>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32"/>
      <c r="C631" s="29"/>
      <c r="D631" s="29"/>
      <c r="E631" s="29"/>
      <c r="F631" s="32"/>
      <c r="G631" s="32"/>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32"/>
      <c r="C632" s="29"/>
      <c r="D632" s="29"/>
      <c r="E632" s="29"/>
      <c r="F632" s="32"/>
      <c r="G632" s="32"/>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32"/>
      <c r="C633" s="29"/>
      <c r="D633" s="29"/>
      <c r="E633" s="29"/>
      <c r="F633" s="32"/>
      <c r="G633" s="32"/>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32"/>
      <c r="C634" s="29"/>
      <c r="D634" s="29"/>
      <c r="E634" s="29"/>
      <c r="F634" s="32"/>
      <c r="G634" s="32"/>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32"/>
      <c r="C635" s="29"/>
      <c r="D635" s="29"/>
      <c r="E635" s="29"/>
      <c r="F635" s="32"/>
      <c r="G635" s="32"/>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32"/>
      <c r="C636" s="29"/>
      <c r="D636" s="29"/>
      <c r="E636" s="29"/>
      <c r="F636" s="32"/>
      <c r="G636" s="32"/>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32"/>
      <c r="C637" s="29"/>
      <c r="D637" s="29"/>
      <c r="E637" s="29"/>
      <c r="F637" s="32"/>
      <c r="G637" s="32"/>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32"/>
      <c r="C638" s="29"/>
      <c r="D638" s="29"/>
      <c r="E638" s="29"/>
      <c r="F638" s="32"/>
      <c r="G638" s="32"/>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32"/>
      <c r="C639" s="29"/>
      <c r="D639" s="29"/>
      <c r="E639" s="29"/>
      <c r="F639" s="32"/>
      <c r="G639" s="32"/>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32"/>
      <c r="C640" s="29"/>
      <c r="D640" s="29"/>
      <c r="E640" s="29"/>
      <c r="F640" s="32"/>
      <c r="G640" s="32"/>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32"/>
      <c r="C641" s="29"/>
      <c r="D641" s="29"/>
      <c r="E641" s="29"/>
      <c r="F641" s="32"/>
      <c r="G641" s="32"/>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32"/>
      <c r="C642" s="29"/>
      <c r="D642" s="29"/>
      <c r="E642" s="29"/>
      <c r="F642" s="32"/>
      <c r="G642" s="32"/>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32"/>
      <c r="C643" s="29"/>
      <c r="D643" s="29"/>
      <c r="E643" s="29"/>
      <c r="F643" s="32"/>
      <c r="G643" s="32"/>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32"/>
      <c r="C644" s="29"/>
      <c r="D644" s="29"/>
      <c r="E644" s="29"/>
      <c r="F644" s="32"/>
      <c r="G644" s="32"/>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32"/>
      <c r="C645" s="29"/>
      <c r="D645" s="29"/>
      <c r="E645" s="29"/>
      <c r="F645" s="32"/>
      <c r="G645" s="32"/>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32"/>
      <c r="C646" s="29"/>
      <c r="D646" s="29"/>
      <c r="E646" s="29"/>
      <c r="F646" s="32"/>
      <c r="G646" s="32"/>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32"/>
      <c r="C647" s="29"/>
      <c r="D647" s="29"/>
      <c r="E647" s="29"/>
      <c r="F647" s="32"/>
      <c r="G647" s="32"/>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32"/>
      <c r="C648" s="29"/>
      <c r="D648" s="29"/>
      <c r="E648" s="29"/>
      <c r="F648" s="32"/>
      <c r="G648" s="32"/>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32"/>
      <c r="C649" s="29"/>
      <c r="D649" s="29"/>
      <c r="E649" s="29"/>
      <c r="F649" s="32"/>
      <c r="G649" s="32"/>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32"/>
      <c r="C650" s="29"/>
      <c r="D650" s="29"/>
      <c r="E650" s="29"/>
      <c r="F650" s="32"/>
      <c r="G650" s="32"/>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32"/>
      <c r="C651" s="29"/>
      <c r="D651" s="29"/>
      <c r="E651" s="29"/>
      <c r="F651" s="32"/>
      <c r="G651" s="32"/>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32"/>
      <c r="C652" s="29"/>
      <c r="D652" s="29"/>
      <c r="E652" s="29"/>
      <c r="F652" s="32"/>
      <c r="G652" s="32"/>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32"/>
      <c r="C653" s="29"/>
      <c r="D653" s="29"/>
      <c r="E653" s="29"/>
      <c r="F653" s="32"/>
      <c r="G653" s="32"/>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32"/>
      <c r="C654" s="29"/>
      <c r="D654" s="29"/>
      <c r="E654" s="29"/>
      <c r="F654" s="32"/>
      <c r="G654" s="32"/>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32"/>
      <c r="C655" s="29"/>
      <c r="D655" s="29"/>
      <c r="E655" s="29"/>
      <c r="F655" s="32"/>
      <c r="G655" s="32"/>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32"/>
      <c r="C656" s="29"/>
      <c r="D656" s="29"/>
      <c r="E656" s="29"/>
      <c r="F656" s="32"/>
      <c r="G656" s="32"/>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32"/>
      <c r="C657" s="29"/>
      <c r="D657" s="29"/>
      <c r="E657" s="29"/>
      <c r="F657" s="32"/>
      <c r="G657" s="32"/>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32"/>
      <c r="C658" s="29"/>
      <c r="D658" s="29"/>
      <c r="E658" s="29"/>
      <c r="F658" s="32"/>
      <c r="G658" s="32"/>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32"/>
      <c r="C659" s="29"/>
      <c r="D659" s="29"/>
      <c r="E659" s="29"/>
      <c r="F659" s="32"/>
      <c r="G659" s="32"/>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32"/>
      <c r="C660" s="29"/>
      <c r="D660" s="29"/>
      <c r="E660" s="29"/>
      <c r="F660" s="32"/>
      <c r="G660" s="32"/>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32"/>
      <c r="C661" s="29"/>
      <c r="D661" s="29"/>
      <c r="E661" s="29"/>
      <c r="F661" s="32"/>
      <c r="G661" s="32"/>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32"/>
      <c r="C662" s="29"/>
      <c r="D662" s="29"/>
      <c r="E662" s="29"/>
      <c r="F662" s="32"/>
      <c r="G662" s="32"/>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32"/>
      <c r="C663" s="29"/>
      <c r="D663" s="29"/>
      <c r="E663" s="29"/>
      <c r="F663" s="32"/>
      <c r="G663" s="32"/>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32"/>
      <c r="C664" s="29"/>
      <c r="D664" s="29"/>
      <c r="E664" s="29"/>
      <c r="F664" s="32"/>
      <c r="G664" s="32"/>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32"/>
      <c r="C665" s="29"/>
      <c r="D665" s="29"/>
      <c r="E665" s="29"/>
      <c r="F665" s="32"/>
      <c r="G665" s="32"/>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32"/>
      <c r="C666" s="29"/>
      <c r="D666" s="29"/>
      <c r="E666" s="29"/>
      <c r="F666" s="32"/>
      <c r="G666" s="32"/>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32"/>
      <c r="C667" s="29"/>
      <c r="D667" s="29"/>
      <c r="E667" s="29"/>
      <c r="F667" s="32"/>
      <c r="G667" s="32"/>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32"/>
      <c r="C668" s="29"/>
      <c r="D668" s="29"/>
      <c r="E668" s="29"/>
      <c r="F668" s="32"/>
      <c r="G668" s="32"/>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32"/>
      <c r="C669" s="29"/>
      <c r="D669" s="29"/>
      <c r="E669" s="29"/>
      <c r="F669" s="32"/>
      <c r="G669" s="32"/>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32"/>
      <c r="C670" s="29"/>
      <c r="D670" s="29"/>
      <c r="E670" s="29"/>
      <c r="F670" s="32"/>
      <c r="G670" s="32"/>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32"/>
      <c r="C671" s="29"/>
      <c r="D671" s="29"/>
      <c r="E671" s="29"/>
      <c r="F671" s="32"/>
      <c r="G671" s="32"/>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32"/>
      <c r="C672" s="29"/>
      <c r="D672" s="29"/>
      <c r="E672" s="29"/>
      <c r="F672" s="32"/>
      <c r="G672" s="32"/>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32"/>
      <c r="C673" s="29"/>
      <c r="D673" s="29"/>
      <c r="E673" s="29"/>
      <c r="F673" s="32"/>
      <c r="G673" s="32"/>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32"/>
      <c r="C674" s="29"/>
      <c r="D674" s="29"/>
      <c r="E674" s="29"/>
      <c r="F674" s="32"/>
      <c r="G674" s="32"/>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32"/>
      <c r="C675" s="29"/>
      <c r="D675" s="29"/>
      <c r="E675" s="29"/>
      <c r="F675" s="32"/>
      <c r="G675" s="32"/>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32"/>
      <c r="C676" s="29"/>
      <c r="D676" s="29"/>
      <c r="E676" s="29"/>
      <c r="F676" s="32"/>
      <c r="G676" s="32"/>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32"/>
      <c r="C677" s="29"/>
      <c r="D677" s="29"/>
      <c r="E677" s="29"/>
      <c r="F677" s="32"/>
      <c r="G677" s="32"/>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32"/>
      <c r="C678" s="29"/>
      <c r="D678" s="29"/>
      <c r="E678" s="29"/>
      <c r="F678" s="32"/>
      <c r="G678" s="32"/>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32"/>
      <c r="C679" s="29"/>
      <c r="D679" s="29"/>
      <c r="E679" s="29"/>
      <c r="F679" s="32"/>
      <c r="G679" s="32"/>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32"/>
      <c r="C680" s="29"/>
      <c r="D680" s="29"/>
      <c r="E680" s="29"/>
      <c r="F680" s="32"/>
      <c r="G680" s="32"/>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32"/>
      <c r="C681" s="29"/>
      <c r="D681" s="29"/>
      <c r="E681" s="29"/>
      <c r="F681" s="32"/>
      <c r="G681" s="32"/>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32"/>
      <c r="C682" s="29"/>
      <c r="D682" s="29"/>
      <c r="E682" s="29"/>
      <c r="F682" s="32"/>
      <c r="G682" s="32"/>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32"/>
      <c r="C683" s="29"/>
      <c r="D683" s="29"/>
      <c r="E683" s="29"/>
      <c r="F683" s="32"/>
      <c r="G683" s="32"/>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32"/>
      <c r="C684" s="29"/>
      <c r="D684" s="29"/>
      <c r="E684" s="29"/>
      <c r="F684" s="32"/>
      <c r="G684" s="32"/>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32"/>
      <c r="C685" s="29"/>
      <c r="D685" s="29"/>
      <c r="E685" s="29"/>
      <c r="F685" s="32"/>
      <c r="G685" s="32"/>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32"/>
      <c r="C686" s="29"/>
      <c r="D686" s="29"/>
      <c r="E686" s="29"/>
      <c r="F686" s="32"/>
      <c r="G686" s="32"/>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32"/>
      <c r="C687" s="29"/>
      <c r="D687" s="29"/>
      <c r="E687" s="29"/>
      <c r="F687" s="32"/>
      <c r="G687" s="32"/>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32"/>
      <c r="C688" s="29"/>
      <c r="D688" s="29"/>
      <c r="E688" s="29"/>
      <c r="F688" s="32"/>
      <c r="G688" s="32"/>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32"/>
      <c r="C689" s="29"/>
      <c r="D689" s="29"/>
      <c r="E689" s="29"/>
      <c r="F689" s="32"/>
      <c r="G689" s="32"/>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32"/>
      <c r="C690" s="29"/>
      <c r="D690" s="29"/>
      <c r="E690" s="29"/>
      <c r="F690" s="32"/>
      <c r="G690" s="32"/>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32"/>
      <c r="C691" s="29"/>
      <c r="D691" s="29"/>
      <c r="E691" s="29"/>
      <c r="F691" s="32"/>
      <c r="G691" s="32"/>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32"/>
      <c r="C692" s="29"/>
      <c r="D692" s="29"/>
      <c r="E692" s="29"/>
      <c r="F692" s="32"/>
      <c r="G692" s="32"/>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32"/>
      <c r="C693" s="29"/>
      <c r="D693" s="29"/>
      <c r="E693" s="29"/>
      <c r="F693" s="32"/>
      <c r="G693" s="32"/>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32"/>
      <c r="C694" s="29"/>
      <c r="D694" s="29"/>
      <c r="E694" s="29"/>
      <c r="F694" s="32"/>
      <c r="G694" s="32"/>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32"/>
      <c r="C695" s="29"/>
      <c r="D695" s="29"/>
      <c r="E695" s="29"/>
      <c r="F695" s="32"/>
      <c r="G695" s="32"/>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32"/>
      <c r="C696" s="29"/>
      <c r="D696" s="29"/>
      <c r="E696" s="29"/>
      <c r="F696" s="32"/>
      <c r="G696" s="32"/>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32"/>
      <c r="C697" s="29"/>
      <c r="D697" s="29"/>
      <c r="E697" s="29"/>
      <c r="F697" s="32"/>
      <c r="G697" s="32"/>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32"/>
      <c r="C698" s="29"/>
      <c r="D698" s="29"/>
      <c r="E698" s="29"/>
      <c r="F698" s="32"/>
      <c r="G698" s="32"/>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32"/>
      <c r="C699" s="29"/>
      <c r="D699" s="29"/>
      <c r="E699" s="29"/>
      <c r="F699" s="32"/>
      <c r="G699" s="32"/>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32"/>
      <c r="C700" s="29"/>
      <c r="D700" s="29"/>
      <c r="E700" s="29"/>
      <c r="F700" s="32"/>
      <c r="G700" s="32"/>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32"/>
      <c r="C701" s="29"/>
      <c r="D701" s="29"/>
      <c r="E701" s="29"/>
      <c r="F701" s="32"/>
      <c r="G701" s="32"/>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32"/>
      <c r="C702" s="29"/>
      <c r="D702" s="29"/>
      <c r="E702" s="29"/>
      <c r="F702" s="32"/>
      <c r="G702" s="32"/>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32"/>
      <c r="C703" s="29"/>
      <c r="D703" s="29"/>
      <c r="E703" s="29"/>
      <c r="F703" s="32"/>
      <c r="G703" s="32"/>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32"/>
      <c r="C704" s="29"/>
      <c r="D704" s="29"/>
      <c r="E704" s="29"/>
      <c r="F704" s="32"/>
      <c r="G704" s="32"/>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32"/>
      <c r="C705" s="29"/>
      <c r="D705" s="29"/>
      <c r="E705" s="29"/>
      <c r="F705" s="32"/>
      <c r="G705" s="32"/>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32"/>
      <c r="C706" s="29"/>
      <c r="D706" s="29"/>
      <c r="E706" s="29"/>
      <c r="F706" s="32"/>
      <c r="G706" s="32"/>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32"/>
      <c r="C707" s="29"/>
      <c r="D707" s="29"/>
      <c r="E707" s="29"/>
      <c r="F707" s="32"/>
      <c r="G707" s="32"/>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32"/>
      <c r="C708" s="29"/>
      <c r="D708" s="29"/>
      <c r="E708" s="29"/>
      <c r="F708" s="32"/>
      <c r="G708" s="32"/>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32"/>
      <c r="C709" s="29"/>
      <c r="D709" s="29"/>
      <c r="E709" s="29"/>
      <c r="F709" s="32"/>
      <c r="G709" s="32"/>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32"/>
      <c r="C710" s="29"/>
      <c r="D710" s="29"/>
      <c r="E710" s="29"/>
      <c r="F710" s="32"/>
      <c r="G710" s="32"/>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32"/>
      <c r="C711" s="29"/>
      <c r="D711" s="29"/>
      <c r="E711" s="29"/>
      <c r="F711" s="32"/>
      <c r="G711" s="32"/>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32"/>
      <c r="C712" s="29"/>
      <c r="D712" s="29"/>
      <c r="E712" s="29"/>
      <c r="F712" s="32"/>
      <c r="G712" s="32"/>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32"/>
      <c r="C713" s="29"/>
      <c r="D713" s="29"/>
      <c r="E713" s="29"/>
      <c r="F713" s="32"/>
      <c r="G713" s="32"/>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32"/>
      <c r="C714" s="29"/>
      <c r="D714" s="29"/>
      <c r="E714" s="29"/>
      <c r="F714" s="32"/>
      <c r="G714" s="32"/>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32"/>
      <c r="C715" s="29"/>
      <c r="D715" s="29"/>
      <c r="E715" s="29"/>
      <c r="F715" s="32"/>
      <c r="G715" s="32"/>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32"/>
      <c r="C716" s="29"/>
      <c r="D716" s="29"/>
      <c r="E716" s="29"/>
      <c r="F716" s="32"/>
      <c r="G716" s="32"/>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32"/>
      <c r="C717" s="29"/>
      <c r="D717" s="29"/>
      <c r="E717" s="29"/>
      <c r="F717" s="32"/>
      <c r="G717" s="32"/>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32"/>
      <c r="C718" s="29"/>
      <c r="D718" s="29"/>
      <c r="E718" s="29"/>
      <c r="F718" s="32"/>
      <c r="G718" s="32"/>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32"/>
      <c r="C719" s="29"/>
      <c r="D719" s="29"/>
      <c r="E719" s="29"/>
      <c r="F719" s="32"/>
      <c r="G719" s="32"/>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32"/>
      <c r="C720" s="29"/>
      <c r="D720" s="29"/>
      <c r="E720" s="29"/>
      <c r="F720" s="32"/>
      <c r="G720" s="32"/>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32"/>
      <c r="C721" s="29"/>
      <c r="D721" s="29"/>
      <c r="E721" s="29"/>
      <c r="F721" s="32"/>
      <c r="G721" s="32"/>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32"/>
      <c r="C722" s="29"/>
      <c r="D722" s="29"/>
      <c r="E722" s="29"/>
      <c r="F722" s="32"/>
      <c r="G722" s="32"/>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32"/>
      <c r="C723" s="29"/>
      <c r="D723" s="29"/>
      <c r="E723" s="29"/>
      <c r="F723" s="32"/>
      <c r="G723" s="32"/>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32"/>
      <c r="C724" s="29"/>
      <c r="D724" s="29"/>
      <c r="E724" s="29"/>
      <c r="F724" s="32"/>
      <c r="G724" s="32"/>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32"/>
      <c r="C725" s="29"/>
      <c r="D725" s="29"/>
      <c r="E725" s="29"/>
      <c r="F725" s="32"/>
      <c r="G725" s="32"/>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32"/>
      <c r="C726" s="29"/>
      <c r="D726" s="29"/>
      <c r="E726" s="29"/>
      <c r="F726" s="32"/>
      <c r="G726" s="32"/>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32"/>
      <c r="C727" s="29"/>
      <c r="D727" s="29"/>
      <c r="E727" s="29"/>
      <c r="F727" s="32"/>
      <c r="G727" s="32"/>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32"/>
      <c r="C728" s="29"/>
      <c r="D728" s="29"/>
      <c r="E728" s="29"/>
      <c r="F728" s="32"/>
      <c r="G728" s="32"/>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32"/>
      <c r="C729" s="29"/>
      <c r="D729" s="29"/>
      <c r="E729" s="29"/>
      <c r="F729" s="32"/>
      <c r="G729" s="32"/>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32"/>
      <c r="C730" s="29"/>
      <c r="D730" s="29"/>
      <c r="E730" s="29"/>
      <c r="F730" s="32"/>
      <c r="G730" s="32"/>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32"/>
      <c r="C731" s="29"/>
      <c r="D731" s="29"/>
      <c r="E731" s="29"/>
      <c r="F731" s="32"/>
      <c r="G731" s="32"/>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32"/>
      <c r="C732" s="29"/>
      <c r="D732" s="29"/>
      <c r="E732" s="29"/>
      <c r="F732" s="32"/>
      <c r="G732" s="32"/>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32"/>
      <c r="C733" s="29"/>
      <c r="D733" s="29"/>
      <c r="E733" s="29"/>
      <c r="F733" s="32"/>
      <c r="G733" s="32"/>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32"/>
      <c r="C734" s="29"/>
      <c r="D734" s="29"/>
      <c r="E734" s="29"/>
      <c r="F734" s="32"/>
      <c r="G734" s="32"/>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32"/>
      <c r="C735" s="29"/>
      <c r="D735" s="29"/>
      <c r="E735" s="29"/>
      <c r="F735" s="32"/>
      <c r="G735" s="32"/>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32"/>
      <c r="C736" s="29"/>
      <c r="D736" s="29"/>
      <c r="E736" s="29"/>
      <c r="F736" s="32"/>
      <c r="G736" s="32"/>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32"/>
      <c r="C737" s="29"/>
      <c r="D737" s="29"/>
      <c r="E737" s="29"/>
      <c r="F737" s="32"/>
      <c r="G737" s="32"/>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32"/>
      <c r="C738" s="29"/>
      <c r="D738" s="29"/>
      <c r="E738" s="29"/>
      <c r="F738" s="32"/>
      <c r="G738" s="32"/>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32"/>
      <c r="C739" s="29"/>
      <c r="D739" s="29"/>
      <c r="E739" s="29"/>
      <c r="F739" s="32"/>
      <c r="G739" s="32"/>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32"/>
      <c r="C740" s="29"/>
      <c r="D740" s="29"/>
      <c r="E740" s="29"/>
      <c r="F740" s="32"/>
      <c r="G740" s="32"/>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32"/>
      <c r="C741" s="29"/>
      <c r="D741" s="29"/>
      <c r="E741" s="29"/>
      <c r="F741" s="32"/>
      <c r="G741" s="32"/>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32"/>
      <c r="C742" s="29"/>
      <c r="D742" s="29"/>
      <c r="E742" s="29"/>
      <c r="F742" s="32"/>
      <c r="G742" s="32"/>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32"/>
      <c r="C743" s="29"/>
      <c r="D743" s="29"/>
      <c r="E743" s="29"/>
      <c r="F743" s="32"/>
      <c r="G743" s="32"/>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32"/>
      <c r="C744" s="29"/>
      <c r="D744" s="29"/>
      <c r="E744" s="29"/>
      <c r="F744" s="32"/>
      <c r="G744" s="32"/>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32"/>
      <c r="C745" s="29"/>
      <c r="D745" s="29"/>
      <c r="E745" s="29"/>
      <c r="F745" s="32"/>
      <c r="G745" s="32"/>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32"/>
      <c r="C746" s="29"/>
      <c r="D746" s="29"/>
      <c r="E746" s="29"/>
      <c r="F746" s="32"/>
      <c r="G746" s="32"/>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32"/>
      <c r="C747" s="29"/>
      <c r="D747" s="29"/>
      <c r="E747" s="29"/>
      <c r="F747" s="32"/>
      <c r="G747" s="32"/>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32"/>
      <c r="C748" s="29"/>
      <c r="D748" s="29"/>
      <c r="E748" s="29"/>
      <c r="F748" s="32"/>
      <c r="G748" s="32"/>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32"/>
      <c r="C749" s="29"/>
      <c r="D749" s="29"/>
      <c r="E749" s="29"/>
      <c r="F749" s="32"/>
      <c r="G749" s="32"/>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32"/>
      <c r="C750" s="29"/>
      <c r="D750" s="29"/>
      <c r="E750" s="29"/>
      <c r="F750" s="32"/>
      <c r="G750" s="32"/>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32"/>
      <c r="C751" s="29"/>
      <c r="D751" s="29"/>
      <c r="E751" s="29"/>
      <c r="F751" s="32"/>
      <c r="G751" s="32"/>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32"/>
      <c r="C752" s="29"/>
      <c r="D752" s="29"/>
      <c r="E752" s="29"/>
      <c r="F752" s="32"/>
      <c r="G752" s="32"/>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32"/>
      <c r="C753" s="29"/>
      <c r="D753" s="29"/>
      <c r="E753" s="29"/>
      <c r="F753" s="32"/>
      <c r="G753" s="32"/>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32"/>
      <c r="C754" s="29"/>
      <c r="D754" s="29"/>
      <c r="E754" s="29"/>
      <c r="F754" s="32"/>
      <c r="G754" s="32"/>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32"/>
      <c r="C755" s="29"/>
      <c r="D755" s="29"/>
      <c r="E755" s="29"/>
      <c r="F755" s="32"/>
      <c r="G755" s="32"/>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32"/>
      <c r="C756" s="29"/>
      <c r="D756" s="29"/>
      <c r="E756" s="29"/>
      <c r="F756" s="32"/>
      <c r="G756" s="32"/>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32"/>
      <c r="C757" s="29"/>
      <c r="D757" s="29"/>
      <c r="E757" s="29"/>
      <c r="F757" s="32"/>
      <c r="G757" s="32"/>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32"/>
      <c r="C758" s="29"/>
      <c r="D758" s="29"/>
      <c r="E758" s="29"/>
      <c r="F758" s="32"/>
      <c r="G758" s="32"/>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32"/>
      <c r="C759" s="29"/>
      <c r="D759" s="29"/>
      <c r="E759" s="29"/>
      <c r="F759" s="32"/>
      <c r="G759" s="32"/>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32"/>
      <c r="C760" s="29"/>
      <c r="D760" s="29"/>
      <c r="E760" s="29"/>
      <c r="F760" s="32"/>
      <c r="G760" s="32"/>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32"/>
      <c r="C761" s="29"/>
      <c r="D761" s="29"/>
      <c r="E761" s="29"/>
      <c r="F761" s="32"/>
      <c r="G761" s="32"/>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32"/>
      <c r="C762" s="29"/>
      <c r="D762" s="29"/>
      <c r="E762" s="29"/>
      <c r="F762" s="32"/>
      <c r="G762" s="32"/>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32"/>
      <c r="C763" s="29"/>
      <c r="D763" s="29"/>
      <c r="E763" s="29"/>
      <c r="F763" s="32"/>
      <c r="G763" s="32"/>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32"/>
      <c r="C764" s="29"/>
      <c r="D764" s="29"/>
      <c r="E764" s="29"/>
      <c r="F764" s="32"/>
      <c r="G764" s="32"/>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32"/>
      <c r="C765" s="29"/>
      <c r="D765" s="29"/>
      <c r="E765" s="29"/>
      <c r="F765" s="32"/>
      <c r="G765" s="32"/>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32"/>
      <c r="C766" s="29"/>
      <c r="D766" s="29"/>
      <c r="E766" s="29"/>
      <c r="F766" s="32"/>
      <c r="G766" s="32"/>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32"/>
      <c r="C767" s="29"/>
      <c r="D767" s="29"/>
      <c r="E767" s="29"/>
      <c r="F767" s="32"/>
      <c r="G767" s="32"/>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32"/>
      <c r="C768" s="29"/>
      <c r="D768" s="29"/>
      <c r="E768" s="29"/>
      <c r="F768" s="32"/>
      <c r="G768" s="32"/>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32"/>
      <c r="C769" s="29"/>
      <c r="D769" s="29"/>
      <c r="E769" s="29"/>
      <c r="F769" s="32"/>
      <c r="G769" s="32"/>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32"/>
      <c r="C770" s="29"/>
      <c r="D770" s="29"/>
      <c r="E770" s="29"/>
      <c r="F770" s="32"/>
      <c r="G770" s="32"/>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32"/>
      <c r="C771" s="29"/>
      <c r="D771" s="29"/>
      <c r="E771" s="29"/>
      <c r="F771" s="32"/>
      <c r="G771" s="32"/>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32"/>
      <c r="C772" s="29"/>
      <c r="D772" s="29"/>
      <c r="E772" s="29"/>
      <c r="F772" s="32"/>
      <c r="G772" s="32"/>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32"/>
      <c r="C773" s="29"/>
      <c r="D773" s="29"/>
      <c r="E773" s="29"/>
      <c r="F773" s="32"/>
      <c r="G773" s="32"/>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32"/>
      <c r="C774" s="29"/>
      <c r="D774" s="29"/>
      <c r="E774" s="29"/>
      <c r="F774" s="32"/>
      <c r="G774" s="32"/>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32"/>
      <c r="C775" s="29"/>
      <c r="D775" s="29"/>
      <c r="E775" s="29"/>
      <c r="F775" s="32"/>
      <c r="G775" s="32"/>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32"/>
      <c r="C776" s="29"/>
      <c r="D776" s="29"/>
      <c r="E776" s="29"/>
      <c r="F776" s="32"/>
      <c r="G776" s="32"/>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32"/>
      <c r="C777" s="29"/>
      <c r="D777" s="29"/>
      <c r="E777" s="29"/>
      <c r="F777" s="32"/>
      <c r="G777" s="32"/>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32"/>
      <c r="C778" s="29"/>
      <c r="D778" s="29"/>
      <c r="E778" s="29"/>
      <c r="F778" s="32"/>
      <c r="G778" s="32"/>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32"/>
      <c r="C779" s="29"/>
      <c r="D779" s="29"/>
      <c r="E779" s="29"/>
      <c r="F779" s="32"/>
      <c r="G779" s="32"/>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32"/>
      <c r="C780" s="29"/>
      <c r="D780" s="29"/>
      <c r="E780" s="29"/>
      <c r="F780" s="32"/>
      <c r="G780" s="32"/>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32"/>
      <c r="C781" s="29"/>
      <c r="D781" s="29"/>
      <c r="E781" s="29"/>
      <c r="F781" s="32"/>
      <c r="G781" s="32"/>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32"/>
      <c r="C782" s="29"/>
      <c r="D782" s="29"/>
      <c r="E782" s="29"/>
      <c r="F782" s="32"/>
      <c r="G782" s="32"/>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32"/>
      <c r="C783" s="29"/>
      <c r="D783" s="29"/>
      <c r="E783" s="29"/>
      <c r="F783" s="32"/>
      <c r="G783" s="32"/>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32"/>
      <c r="C784" s="29"/>
      <c r="D784" s="29"/>
      <c r="E784" s="29"/>
      <c r="F784" s="32"/>
      <c r="G784" s="32"/>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32"/>
      <c r="C785" s="29"/>
      <c r="D785" s="29"/>
      <c r="E785" s="29"/>
      <c r="F785" s="32"/>
      <c r="G785" s="32"/>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32"/>
      <c r="C786" s="29"/>
      <c r="D786" s="29"/>
      <c r="E786" s="29"/>
      <c r="F786" s="32"/>
      <c r="G786" s="32"/>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32"/>
      <c r="C787" s="29"/>
      <c r="D787" s="29"/>
      <c r="E787" s="29"/>
      <c r="F787" s="32"/>
      <c r="G787" s="32"/>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32"/>
      <c r="C788" s="29"/>
      <c r="D788" s="29"/>
      <c r="E788" s="29"/>
      <c r="F788" s="32"/>
      <c r="G788" s="32"/>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32"/>
      <c r="C789" s="29"/>
      <c r="D789" s="29"/>
      <c r="E789" s="29"/>
      <c r="F789" s="32"/>
      <c r="G789" s="32"/>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32"/>
      <c r="C790" s="29"/>
      <c r="D790" s="29"/>
      <c r="E790" s="29"/>
      <c r="F790" s="32"/>
      <c r="G790" s="32"/>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32"/>
      <c r="C791" s="29"/>
      <c r="D791" s="29"/>
      <c r="E791" s="29"/>
      <c r="F791" s="32"/>
      <c r="G791" s="32"/>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32"/>
      <c r="C792" s="29"/>
      <c r="D792" s="29"/>
      <c r="E792" s="29"/>
      <c r="F792" s="32"/>
      <c r="G792" s="32"/>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32"/>
      <c r="C793" s="29"/>
      <c r="D793" s="29"/>
      <c r="E793" s="29"/>
      <c r="F793" s="32"/>
      <c r="G793" s="32"/>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32"/>
      <c r="C794" s="29"/>
      <c r="D794" s="29"/>
      <c r="E794" s="29"/>
      <c r="F794" s="32"/>
      <c r="G794" s="32"/>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32"/>
      <c r="C795" s="29"/>
      <c r="D795" s="29"/>
      <c r="E795" s="29"/>
      <c r="F795" s="32"/>
      <c r="G795" s="32"/>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32"/>
      <c r="C796" s="29"/>
      <c r="D796" s="29"/>
      <c r="E796" s="29"/>
      <c r="F796" s="32"/>
      <c r="G796" s="32"/>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32"/>
      <c r="C797" s="29"/>
      <c r="D797" s="29"/>
      <c r="E797" s="29"/>
      <c r="F797" s="32"/>
      <c r="G797" s="32"/>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32"/>
      <c r="C798" s="29"/>
      <c r="D798" s="29"/>
      <c r="E798" s="29"/>
      <c r="F798" s="32"/>
      <c r="G798" s="32"/>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32"/>
      <c r="C799" s="29"/>
      <c r="D799" s="29"/>
      <c r="E799" s="29"/>
      <c r="F799" s="32"/>
      <c r="G799" s="32"/>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32"/>
      <c r="C800" s="29"/>
      <c r="D800" s="29"/>
      <c r="E800" s="29"/>
      <c r="F800" s="32"/>
      <c r="G800" s="32"/>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32"/>
      <c r="C801" s="29"/>
      <c r="D801" s="29"/>
      <c r="E801" s="29"/>
      <c r="F801" s="32"/>
      <c r="G801" s="32"/>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32"/>
      <c r="C802" s="29"/>
      <c r="D802" s="29"/>
      <c r="E802" s="29"/>
      <c r="F802" s="32"/>
      <c r="G802" s="32"/>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32"/>
      <c r="C803" s="29"/>
      <c r="D803" s="29"/>
      <c r="E803" s="29"/>
      <c r="F803" s="32"/>
      <c r="G803" s="32"/>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32"/>
      <c r="C804" s="29"/>
      <c r="D804" s="29"/>
      <c r="E804" s="29"/>
      <c r="F804" s="32"/>
      <c r="G804" s="32"/>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32"/>
      <c r="C805" s="29"/>
      <c r="D805" s="29"/>
      <c r="E805" s="29"/>
      <c r="F805" s="32"/>
      <c r="G805" s="32"/>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32"/>
      <c r="C806" s="29"/>
      <c r="D806" s="29"/>
      <c r="E806" s="29"/>
      <c r="F806" s="32"/>
      <c r="G806" s="32"/>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32"/>
      <c r="C807" s="29"/>
      <c r="D807" s="29"/>
      <c r="E807" s="29"/>
      <c r="F807" s="32"/>
      <c r="G807" s="32"/>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32"/>
      <c r="C808" s="29"/>
      <c r="D808" s="29"/>
      <c r="E808" s="29"/>
      <c r="F808" s="32"/>
      <c r="G808" s="32"/>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32"/>
      <c r="C809" s="29"/>
      <c r="D809" s="29"/>
      <c r="E809" s="29"/>
      <c r="F809" s="32"/>
      <c r="G809" s="32"/>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32"/>
      <c r="C810" s="29"/>
      <c r="D810" s="29"/>
      <c r="E810" s="29"/>
      <c r="F810" s="32"/>
      <c r="G810" s="32"/>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32"/>
      <c r="C811" s="29"/>
      <c r="D811" s="29"/>
      <c r="E811" s="29"/>
      <c r="F811" s="32"/>
      <c r="G811" s="32"/>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32"/>
      <c r="C812" s="29"/>
      <c r="D812" s="29"/>
      <c r="E812" s="29"/>
      <c r="F812" s="32"/>
      <c r="G812" s="32"/>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32"/>
      <c r="C813" s="29"/>
      <c r="D813" s="29"/>
      <c r="E813" s="29"/>
      <c r="F813" s="32"/>
      <c r="G813" s="32"/>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32"/>
      <c r="C814" s="29"/>
      <c r="D814" s="29"/>
      <c r="E814" s="29"/>
      <c r="F814" s="32"/>
      <c r="G814" s="32"/>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32"/>
      <c r="C815" s="29"/>
      <c r="D815" s="29"/>
      <c r="E815" s="29"/>
      <c r="F815" s="32"/>
      <c r="G815" s="32"/>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32"/>
      <c r="C816" s="29"/>
      <c r="D816" s="29"/>
      <c r="E816" s="29"/>
      <c r="F816" s="32"/>
      <c r="G816" s="32"/>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32"/>
      <c r="C817" s="29"/>
      <c r="D817" s="29"/>
      <c r="E817" s="29"/>
      <c r="F817" s="32"/>
      <c r="G817" s="32"/>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32"/>
      <c r="C818" s="29"/>
      <c r="D818" s="29"/>
      <c r="E818" s="29"/>
      <c r="F818" s="32"/>
      <c r="G818" s="32"/>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32"/>
      <c r="C819" s="29"/>
      <c r="D819" s="29"/>
      <c r="E819" s="29"/>
      <c r="F819" s="32"/>
      <c r="G819" s="32"/>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32"/>
      <c r="C820" s="29"/>
      <c r="D820" s="29"/>
      <c r="E820" s="29"/>
      <c r="F820" s="32"/>
      <c r="G820" s="32"/>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32"/>
      <c r="C821" s="29"/>
      <c r="D821" s="29"/>
      <c r="E821" s="29"/>
      <c r="F821" s="32"/>
      <c r="G821" s="32"/>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32"/>
      <c r="C822" s="29"/>
      <c r="D822" s="29"/>
      <c r="E822" s="29"/>
      <c r="F822" s="32"/>
      <c r="G822" s="32"/>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32"/>
      <c r="C823" s="29"/>
      <c r="D823" s="29"/>
      <c r="E823" s="29"/>
      <c r="F823" s="32"/>
      <c r="G823" s="32"/>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32"/>
      <c r="C824" s="29"/>
      <c r="D824" s="29"/>
      <c r="E824" s="29"/>
      <c r="F824" s="32"/>
      <c r="G824" s="32"/>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32"/>
      <c r="C825" s="29"/>
      <c r="D825" s="29"/>
      <c r="E825" s="29"/>
      <c r="F825" s="32"/>
      <c r="G825" s="32"/>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32"/>
      <c r="C826" s="29"/>
      <c r="D826" s="29"/>
      <c r="E826" s="29"/>
      <c r="F826" s="32"/>
      <c r="G826" s="32"/>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32"/>
      <c r="C827" s="29"/>
      <c r="D827" s="29"/>
      <c r="E827" s="29"/>
      <c r="F827" s="32"/>
      <c r="G827" s="32"/>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32"/>
      <c r="C828" s="29"/>
      <c r="D828" s="29"/>
      <c r="E828" s="29"/>
      <c r="F828" s="32"/>
      <c r="G828" s="32"/>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32"/>
      <c r="C829" s="29"/>
      <c r="D829" s="29"/>
      <c r="E829" s="29"/>
      <c r="F829" s="32"/>
      <c r="G829" s="32"/>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32"/>
      <c r="C830" s="29"/>
      <c r="D830" s="29"/>
      <c r="E830" s="29"/>
      <c r="F830" s="32"/>
      <c r="G830" s="32"/>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32"/>
      <c r="C831" s="29"/>
      <c r="D831" s="29"/>
      <c r="E831" s="29"/>
      <c r="F831" s="32"/>
      <c r="G831" s="32"/>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32"/>
      <c r="C832" s="29"/>
      <c r="D832" s="29"/>
      <c r="E832" s="29"/>
      <c r="F832" s="32"/>
      <c r="G832" s="32"/>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32"/>
      <c r="C833" s="29"/>
      <c r="D833" s="29"/>
      <c r="E833" s="29"/>
      <c r="F833" s="32"/>
      <c r="G833" s="32"/>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32"/>
      <c r="C834" s="29"/>
      <c r="D834" s="29"/>
      <c r="E834" s="29"/>
      <c r="F834" s="32"/>
      <c r="G834" s="32"/>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32"/>
      <c r="C835" s="29"/>
      <c r="D835" s="29"/>
      <c r="E835" s="29"/>
      <c r="F835" s="32"/>
      <c r="G835" s="32"/>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32"/>
      <c r="C836" s="29"/>
      <c r="D836" s="29"/>
      <c r="E836" s="29"/>
      <c r="F836" s="32"/>
      <c r="G836" s="32"/>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32"/>
      <c r="C837" s="29"/>
      <c r="D837" s="29"/>
      <c r="E837" s="29"/>
      <c r="F837" s="32"/>
      <c r="G837" s="32"/>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32"/>
      <c r="C838" s="29"/>
      <c r="D838" s="29"/>
      <c r="E838" s="29"/>
      <c r="F838" s="32"/>
      <c r="G838" s="32"/>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32"/>
      <c r="C839" s="29"/>
      <c r="D839" s="29"/>
      <c r="E839" s="29"/>
      <c r="F839" s="32"/>
      <c r="G839" s="32"/>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32"/>
      <c r="C840" s="29"/>
      <c r="D840" s="29"/>
      <c r="E840" s="29"/>
      <c r="F840" s="32"/>
      <c r="G840" s="32"/>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32"/>
      <c r="C841" s="29"/>
      <c r="D841" s="29"/>
      <c r="E841" s="29"/>
      <c r="F841" s="32"/>
      <c r="G841" s="32"/>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32"/>
      <c r="C842" s="29"/>
      <c r="D842" s="29"/>
      <c r="E842" s="29"/>
      <c r="F842" s="32"/>
      <c r="G842" s="32"/>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32"/>
      <c r="C843" s="29"/>
      <c r="D843" s="29"/>
      <c r="E843" s="29"/>
      <c r="F843" s="32"/>
      <c r="G843" s="32"/>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32"/>
      <c r="C844" s="29"/>
      <c r="D844" s="29"/>
      <c r="E844" s="29"/>
      <c r="F844" s="32"/>
      <c r="G844" s="32"/>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32"/>
      <c r="C845" s="29"/>
      <c r="D845" s="29"/>
      <c r="E845" s="29"/>
      <c r="F845" s="32"/>
      <c r="G845" s="32"/>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32"/>
      <c r="C846" s="29"/>
      <c r="D846" s="29"/>
      <c r="E846" s="29"/>
      <c r="F846" s="32"/>
      <c r="G846" s="32"/>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32"/>
      <c r="C847" s="29"/>
      <c r="D847" s="29"/>
      <c r="E847" s="29"/>
      <c r="F847" s="32"/>
      <c r="G847" s="32"/>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32"/>
      <c r="C848" s="29"/>
      <c r="D848" s="29"/>
      <c r="E848" s="29"/>
      <c r="F848" s="32"/>
      <c r="G848" s="32"/>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32"/>
      <c r="C849" s="29"/>
      <c r="D849" s="29"/>
      <c r="E849" s="29"/>
      <c r="F849" s="32"/>
      <c r="G849" s="32"/>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32"/>
      <c r="C850" s="29"/>
      <c r="D850" s="29"/>
      <c r="E850" s="29"/>
      <c r="F850" s="32"/>
      <c r="G850" s="32"/>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32"/>
      <c r="C851" s="29"/>
      <c r="D851" s="29"/>
      <c r="E851" s="29"/>
      <c r="F851" s="32"/>
      <c r="G851" s="32"/>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32"/>
      <c r="C852" s="29"/>
      <c r="D852" s="29"/>
      <c r="E852" s="29"/>
      <c r="F852" s="32"/>
      <c r="G852" s="32"/>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32"/>
      <c r="C853" s="29"/>
      <c r="D853" s="29"/>
      <c r="E853" s="29"/>
      <c r="F853" s="32"/>
      <c r="G853" s="32"/>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32"/>
      <c r="C854" s="29"/>
      <c r="D854" s="29"/>
      <c r="E854" s="29"/>
      <c r="F854" s="32"/>
      <c r="G854" s="32"/>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32"/>
      <c r="C855" s="29"/>
      <c r="D855" s="29"/>
      <c r="E855" s="29"/>
      <c r="F855" s="32"/>
      <c r="G855" s="32"/>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32"/>
      <c r="C856" s="29"/>
      <c r="D856" s="29"/>
      <c r="E856" s="29"/>
      <c r="F856" s="32"/>
      <c r="G856" s="32"/>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32"/>
      <c r="C857" s="29"/>
      <c r="D857" s="29"/>
      <c r="E857" s="29"/>
      <c r="F857" s="32"/>
      <c r="G857" s="32"/>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32"/>
      <c r="C858" s="29"/>
      <c r="D858" s="29"/>
      <c r="E858" s="29"/>
      <c r="F858" s="32"/>
      <c r="G858" s="32"/>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32"/>
      <c r="C859" s="29"/>
      <c r="D859" s="29"/>
      <c r="E859" s="29"/>
      <c r="F859" s="32"/>
      <c r="G859" s="32"/>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32"/>
      <c r="C860" s="29"/>
      <c r="D860" s="29"/>
      <c r="E860" s="29"/>
      <c r="F860" s="32"/>
      <c r="G860" s="32"/>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32"/>
      <c r="C861" s="29"/>
      <c r="D861" s="29"/>
      <c r="E861" s="29"/>
      <c r="F861" s="32"/>
      <c r="G861" s="32"/>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32"/>
      <c r="C862" s="29"/>
      <c r="D862" s="29"/>
      <c r="E862" s="29"/>
      <c r="F862" s="32"/>
      <c r="G862" s="32"/>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32"/>
      <c r="C863" s="29"/>
      <c r="D863" s="29"/>
      <c r="E863" s="29"/>
      <c r="F863" s="32"/>
      <c r="G863" s="32"/>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32"/>
      <c r="C864" s="29"/>
      <c r="D864" s="29"/>
      <c r="E864" s="29"/>
      <c r="F864" s="32"/>
      <c r="G864" s="32"/>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32"/>
      <c r="C865" s="29"/>
      <c r="D865" s="29"/>
      <c r="E865" s="29"/>
      <c r="F865" s="32"/>
      <c r="G865" s="32"/>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32"/>
      <c r="C866" s="29"/>
      <c r="D866" s="29"/>
      <c r="E866" s="29"/>
      <c r="F866" s="32"/>
      <c r="G866" s="32"/>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32"/>
      <c r="C867" s="29"/>
      <c r="D867" s="29"/>
      <c r="E867" s="29"/>
      <c r="F867" s="32"/>
      <c r="G867" s="32"/>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32"/>
      <c r="C868" s="29"/>
      <c r="D868" s="29"/>
      <c r="E868" s="29"/>
      <c r="F868" s="32"/>
      <c r="G868" s="32"/>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32"/>
      <c r="C869" s="29"/>
      <c r="D869" s="29"/>
      <c r="E869" s="29"/>
      <c r="F869" s="32"/>
      <c r="G869" s="32"/>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32"/>
      <c r="C870" s="29"/>
      <c r="D870" s="29"/>
      <c r="E870" s="29"/>
      <c r="F870" s="32"/>
      <c r="G870" s="32"/>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32"/>
      <c r="C871" s="29"/>
      <c r="D871" s="29"/>
      <c r="E871" s="29"/>
      <c r="F871" s="32"/>
      <c r="G871" s="32"/>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32"/>
      <c r="C872" s="29"/>
      <c r="D872" s="29"/>
      <c r="E872" s="29"/>
      <c r="F872" s="32"/>
      <c r="G872" s="32"/>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32"/>
      <c r="C873" s="29"/>
      <c r="D873" s="29"/>
      <c r="E873" s="29"/>
      <c r="F873" s="32"/>
      <c r="G873" s="32"/>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32"/>
      <c r="C874" s="29"/>
      <c r="D874" s="29"/>
      <c r="E874" s="29"/>
      <c r="F874" s="32"/>
      <c r="G874" s="32"/>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32"/>
      <c r="C875" s="29"/>
      <c r="D875" s="29"/>
      <c r="E875" s="29"/>
      <c r="F875" s="32"/>
      <c r="G875" s="32"/>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32"/>
      <c r="C876" s="29"/>
      <c r="D876" s="29"/>
      <c r="E876" s="29"/>
      <c r="F876" s="32"/>
      <c r="G876" s="32"/>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32"/>
      <c r="C877" s="29"/>
      <c r="D877" s="29"/>
      <c r="E877" s="29"/>
      <c r="F877" s="32"/>
      <c r="G877" s="32"/>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32"/>
      <c r="C878" s="29"/>
      <c r="D878" s="29"/>
      <c r="E878" s="29"/>
      <c r="F878" s="32"/>
      <c r="G878" s="32"/>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32"/>
      <c r="C879" s="29"/>
      <c r="D879" s="29"/>
      <c r="E879" s="29"/>
      <c r="F879" s="32"/>
      <c r="G879" s="32"/>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32"/>
      <c r="C880" s="29"/>
      <c r="D880" s="29"/>
      <c r="E880" s="29"/>
      <c r="F880" s="32"/>
      <c r="G880" s="32"/>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32"/>
      <c r="C881" s="29"/>
      <c r="D881" s="29"/>
      <c r="E881" s="29"/>
      <c r="F881" s="32"/>
      <c r="G881" s="32"/>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32"/>
      <c r="C882" s="29"/>
      <c r="D882" s="29"/>
      <c r="E882" s="29"/>
      <c r="F882" s="32"/>
      <c r="G882" s="32"/>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32"/>
      <c r="C883" s="29"/>
      <c r="D883" s="29"/>
      <c r="E883" s="29"/>
      <c r="F883" s="32"/>
      <c r="G883" s="32"/>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32"/>
      <c r="C884" s="29"/>
      <c r="D884" s="29"/>
      <c r="E884" s="29"/>
      <c r="F884" s="32"/>
      <c r="G884" s="32"/>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32"/>
      <c r="C885" s="29"/>
      <c r="D885" s="29"/>
      <c r="E885" s="29"/>
      <c r="F885" s="32"/>
      <c r="G885" s="32"/>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32"/>
      <c r="C886" s="29"/>
      <c r="D886" s="29"/>
      <c r="E886" s="29"/>
      <c r="F886" s="32"/>
      <c r="G886" s="32"/>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32"/>
      <c r="C887" s="29"/>
      <c r="D887" s="29"/>
      <c r="E887" s="29"/>
      <c r="F887" s="32"/>
      <c r="G887" s="32"/>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32"/>
      <c r="C888" s="29"/>
      <c r="D888" s="29"/>
      <c r="E888" s="29"/>
      <c r="F888" s="32"/>
      <c r="G888" s="32"/>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32"/>
      <c r="C889" s="29"/>
      <c r="D889" s="29"/>
      <c r="E889" s="29"/>
      <c r="F889" s="32"/>
      <c r="G889" s="32"/>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32"/>
      <c r="C890" s="29"/>
      <c r="D890" s="29"/>
      <c r="E890" s="29"/>
      <c r="F890" s="32"/>
      <c r="G890" s="32"/>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32"/>
      <c r="C891" s="29"/>
      <c r="D891" s="29"/>
      <c r="E891" s="29"/>
      <c r="F891" s="32"/>
      <c r="G891" s="32"/>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32"/>
      <c r="C892" s="29"/>
      <c r="D892" s="29"/>
      <c r="E892" s="29"/>
      <c r="F892" s="32"/>
      <c r="G892" s="32"/>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32"/>
      <c r="C893" s="29"/>
      <c r="D893" s="29"/>
      <c r="E893" s="29"/>
      <c r="F893" s="32"/>
      <c r="G893" s="32"/>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32"/>
      <c r="C894" s="29"/>
      <c r="D894" s="29"/>
      <c r="E894" s="29"/>
      <c r="F894" s="32"/>
      <c r="G894" s="32"/>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32"/>
      <c r="C895" s="29"/>
      <c r="D895" s="29"/>
      <c r="E895" s="29"/>
      <c r="F895" s="32"/>
      <c r="G895" s="32"/>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32"/>
      <c r="C896" s="29"/>
      <c r="D896" s="29"/>
      <c r="E896" s="29"/>
      <c r="F896" s="32"/>
      <c r="G896" s="32"/>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32"/>
      <c r="C897" s="29"/>
      <c r="D897" s="29"/>
      <c r="E897" s="29"/>
      <c r="F897" s="32"/>
      <c r="G897" s="32"/>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32"/>
      <c r="C898" s="29"/>
      <c r="D898" s="29"/>
      <c r="E898" s="29"/>
      <c r="F898" s="32"/>
      <c r="G898" s="32"/>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32"/>
      <c r="C899" s="29"/>
      <c r="D899" s="29"/>
      <c r="E899" s="29"/>
      <c r="F899" s="32"/>
      <c r="G899" s="32"/>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32"/>
      <c r="C900" s="29"/>
      <c r="D900" s="29"/>
      <c r="E900" s="29"/>
      <c r="F900" s="32"/>
      <c r="G900" s="32"/>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32"/>
      <c r="C901" s="29"/>
      <c r="D901" s="29"/>
      <c r="E901" s="29"/>
      <c r="F901" s="32"/>
      <c r="G901" s="32"/>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32"/>
      <c r="C902" s="29"/>
      <c r="D902" s="29"/>
      <c r="E902" s="29"/>
      <c r="F902" s="32"/>
      <c r="G902" s="32"/>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32"/>
      <c r="C903" s="29"/>
      <c r="D903" s="29"/>
      <c r="E903" s="29"/>
      <c r="F903" s="32"/>
      <c r="G903" s="32"/>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32"/>
      <c r="C904" s="29"/>
      <c r="D904" s="29"/>
      <c r="E904" s="29"/>
      <c r="F904" s="32"/>
      <c r="G904" s="32"/>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32"/>
      <c r="C905" s="29"/>
      <c r="D905" s="29"/>
      <c r="E905" s="29"/>
      <c r="F905" s="32"/>
      <c r="G905" s="32"/>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32"/>
      <c r="C906" s="29"/>
      <c r="D906" s="29"/>
      <c r="E906" s="29"/>
      <c r="F906" s="32"/>
      <c r="G906" s="32"/>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32"/>
      <c r="C907" s="29"/>
      <c r="D907" s="29"/>
      <c r="E907" s="29"/>
      <c r="F907" s="32"/>
      <c r="G907" s="32"/>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32"/>
      <c r="C908" s="29"/>
      <c r="D908" s="29"/>
      <c r="E908" s="29"/>
      <c r="F908" s="32"/>
      <c r="G908" s="32"/>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32"/>
      <c r="C909" s="29"/>
      <c r="D909" s="29"/>
      <c r="E909" s="29"/>
      <c r="F909" s="32"/>
      <c r="G909" s="32"/>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32"/>
      <c r="C910" s="29"/>
      <c r="D910" s="29"/>
      <c r="E910" s="29"/>
      <c r="F910" s="32"/>
      <c r="G910" s="32"/>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32"/>
      <c r="C911" s="29"/>
      <c r="D911" s="29"/>
      <c r="E911" s="29"/>
      <c r="F911" s="32"/>
      <c r="G911" s="32"/>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32"/>
      <c r="C912" s="29"/>
      <c r="D912" s="29"/>
      <c r="E912" s="29"/>
      <c r="F912" s="32"/>
      <c r="G912" s="32"/>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32"/>
      <c r="C913" s="29"/>
      <c r="D913" s="29"/>
      <c r="E913" s="29"/>
      <c r="F913" s="32"/>
      <c r="G913" s="32"/>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32"/>
      <c r="C914" s="29"/>
      <c r="D914" s="29"/>
      <c r="E914" s="29"/>
      <c r="F914" s="32"/>
      <c r="G914" s="32"/>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32"/>
      <c r="C915" s="29"/>
      <c r="D915" s="29"/>
      <c r="E915" s="29"/>
      <c r="F915" s="32"/>
      <c r="G915" s="32"/>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32"/>
      <c r="C916" s="29"/>
      <c r="D916" s="29"/>
      <c r="E916" s="29"/>
      <c r="F916" s="32"/>
      <c r="G916" s="32"/>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32"/>
      <c r="C917" s="29"/>
      <c r="D917" s="29"/>
      <c r="E917" s="29"/>
      <c r="F917" s="32"/>
      <c r="G917" s="32"/>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32"/>
      <c r="C918" s="29"/>
      <c r="D918" s="29"/>
      <c r="E918" s="29"/>
      <c r="F918" s="32"/>
      <c r="G918" s="32"/>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32"/>
      <c r="C919" s="29"/>
      <c r="D919" s="29"/>
      <c r="E919" s="29"/>
      <c r="F919" s="32"/>
      <c r="G919" s="32"/>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32"/>
      <c r="C920" s="29"/>
      <c r="D920" s="29"/>
      <c r="E920" s="29"/>
      <c r="F920" s="32"/>
      <c r="G920" s="32"/>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32"/>
      <c r="C921" s="29"/>
      <c r="D921" s="29"/>
      <c r="E921" s="29"/>
      <c r="F921" s="32"/>
      <c r="G921" s="32"/>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32"/>
      <c r="C922" s="29"/>
      <c r="D922" s="29"/>
      <c r="E922" s="29"/>
      <c r="F922" s="32"/>
      <c r="G922" s="32"/>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32"/>
      <c r="C923" s="29"/>
      <c r="D923" s="29"/>
      <c r="E923" s="29"/>
      <c r="F923" s="32"/>
      <c r="G923" s="32"/>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32"/>
      <c r="C924" s="29"/>
      <c r="D924" s="29"/>
      <c r="E924" s="29"/>
      <c r="F924" s="32"/>
      <c r="G924" s="32"/>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32"/>
      <c r="C925" s="29"/>
      <c r="D925" s="29"/>
      <c r="E925" s="29"/>
      <c r="F925" s="32"/>
      <c r="G925" s="32"/>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32"/>
      <c r="C926" s="29"/>
      <c r="D926" s="29"/>
      <c r="E926" s="29"/>
      <c r="F926" s="32"/>
      <c r="G926" s="32"/>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32"/>
      <c r="C927" s="29"/>
      <c r="D927" s="29"/>
      <c r="E927" s="29"/>
      <c r="F927" s="32"/>
      <c r="G927" s="32"/>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32"/>
      <c r="C928" s="29"/>
      <c r="D928" s="29"/>
      <c r="E928" s="29"/>
      <c r="F928" s="32"/>
      <c r="G928" s="32"/>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32"/>
      <c r="C929" s="29"/>
      <c r="D929" s="29"/>
      <c r="E929" s="29"/>
      <c r="F929" s="32"/>
      <c r="G929" s="32"/>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32"/>
      <c r="C930" s="29"/>
      <c r="D930" s="29"/>
      <c r="E930" s="29"/>
      <c r="F930" s="32"/>
      <c r="G930" s="32"/>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32"/>
      <c r="C931" s="29"/>
      <c r="D931" s="29"/>
      <c r="E931" s="29"/>
      <c r="F931" s="32"/>
      <c r="G931" s="32"/>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32"/>
      <c r="C932" s="29"/>
      <c r="D932" s="29"/>
      <c r="E932" s="29"/>
      <c r="F932" s="32"/>
      <c r="G932" s="32"/>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32"/>
      <c r="C933" s="29"/>
      <c r="D933" s="29"/>
      <c r="E933" s="29"/>
      <c r="F933" s="32"/>
      <c r="G933" s="32"/>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32"/>
      <c r="C934" s="29"/>
      <c r="D934" s="29"/>
      <c r="E934" s="29"/>
      <c r="F934" s="32"/>
      <c r="G934" s="32"/>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32"/>
      <c r="C935" s="29"/>
      <c r="D935" s="29"/>
      <c r="E935" s="29"/>
      <c r="F935" s="32"/>
      <c r="G935" s="32"/>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32"/>
      <c r="C936" s="29"/>
      <c r="D936" s="29"/>
      <c r="E936" s="29"/>
      <c r="F936" s="32"/>
      <c r="G936" s="32"/>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32"/>
      <c r="C937" s="29"/>
      <c r="D937" s="29"/>
      <c r="E937" s="29"/>
      <c r="F937" s="32"/>
      <c r="G937" s="32"/>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32"/>
      <c r="C938" s="29"/>
      <c r="D938" s="29"/>
      <c r="E938" s="29"/>
      <c r="F938" s="32"/>
      <c r="G938" s="32"/>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32"/>
      <c r="C939" s="29"/>
      <c r="D939" s="29"/>
      <c r="E939" s="29"/>
      <c r="F939" s="32"/>
      <c r="G939" s="32"/>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32"/>
      <c r="C940" s="29"/>
      <c r="D940" s="29"/>
      <c r="E940" s="29"/>
      <c r="F940" s="32"/>
      <c r="G940" s="32"/>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32"/>
      <c r="C941" s="29"/>
      <c r="D941" s="29"/>
      <c r="E941" s="29"/>
      <c r="F941" s="32"/>
      <c r="G941" s="32"/>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32"/>
      <c r="C942" s="29"/>
      <c r="D942" s="29"/>
      <c r="E942" s="29"/>
      <c r="F942" s="32"/>
      <c r="G942" s="32"/>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32"/>
      <c r="C943" s="29"/>
      <c r="D943" s="29"/>
      <c r="E943" s="29"/>
      <c r="F943" s="32"/>
      <c r="G943" s="32"/>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32"/>
      <c r="C944" s="29"/>
      <c r="D944" s="29"/>
      <c r="E944" s="29"/>
      <c r="F944" s="32"/>
      <c r="G944" s="32"/>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32"/>
      <c r="C945" s="29"/>
      <c r="D945" s="29"/>
      <c r="E945" s="29"/>
      <c r="F945" s="32"/>
      <c r="G945" s="32"/>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32"/>
      <c r="C946" s="29"/>
      <c r="D946" s="29"/>
      <c r="E946" s="29"/>
      <c r="F946" s="32"/>
      <c r="G946" s="32"/>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32"/>
      <c r="C947" s="29"/>
      <c r="D947" s="29"/>
      <c r="E947" s="29"/>
      <c r="F947" s="32"/>
      <c r="G947" s="32"/>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32"/>
      <c r="C948" s="29"/>
      <c r="D948" s="29"/>
      <c r="E948" s="29"/>
      <c r="F948" s="32"/>
      <c r="G948" s="32"/>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32"/>
      <c r="C949" s="29"/>
      <c r="D949" s="29"/>
      <c r="E949" s="29"/>
      <c r="F949" s="32"/>
      <c r="G949" s="32"/>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32"/>
      <c r="C950" s="29"/>
      <c r="D950" s="29"/>
      <c r="E950" s="29"/>
      <c r="F950" s="32"/>
      <c r="G950" s="32"/>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32"/>
      <c r="C951" s="29"/>
      <c r="D951" s="29"/>
      <c r="E951" s="29"/>
      <c r="F951" s="32"/>
      <c r="G951" s="32"/>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32"/>
      <c r="C952" s="29"/>
      <c r="D952" s="29"/>
      <c r="E952" s="29"/>
      <c r="F952" s="32"/>
      <c r="G952" s="32"/>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32"/>
      <c r="C953" s="29"/>
      <c r="D953" s="29"/>
      <c r="E953" s="29"/>
      <c r="F953" s="32"/>
      <c r="G953" s="32"/>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32"/>
      <c r="C954" s="29"/>
      <c r="D954" s="29"/>
      <c r="E954" s="29"/>
      <c r="F954" s="32"/>
      <c r="G954" s="32"/>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32"/>
      <c r="C955" s="29"/>
      <c r="D955" s="29"/>
      <c r="E955" s="29"/>
      <c r="F955" s="32"/>
      <c r="G955" s="32"/>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32"/>
      <c r="C956" s="29"/>
      <c r="D956" s="29"/>
      <c r="E956" s="29"/>
      <c r="F956" s="32"/>
      <c r="G956" s="32"/>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32"/>
      <c r="C957" s="29"/>
      <c r="D957" s="29"/>
      <c r="E957" s="29"/>
      <c r="F957" s="32"/>
      <c r="G957" s="32"/>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32"/>
      <c r="C958" s="29"/>
      <c r="D958" s="29"/>
      <c r="E958" s="29"/>
      <c r="F958" s="32"/>
      <c r="G958" s="32"/>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32"/>
      <c r="C959" s="29"/>
      <c r="D959" s="29"/>
      <c r="E959" s="29"/>
      <c r="F959" s="32"/>
      <c r="G959" s="32"/>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32"/>
      <c r="C960" s="29"/>
      <c r="D960" s="29"/>
      <c r="E960" s="29"/>
      <c r="F960" s="32"/>
      <c r="G960" s="32"/>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32"/>
      <c r="C961" s="29"/>
      <c r="D961" s="29"/>
      <c r="E961" s="29"/>
      <c r="F961" s="32"/>
      <c r="G961" s="32"/>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32"/>
      <c r="C962" s="29"/>
      <c r="D962" s="29"/>
      <c r="E962" s="29"/>
      <c r="F962" s="32"/>
      <c r="G962" s="32"/>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32"/>
      <c r="C963" s="29"/>
      <c r="D963" s="29"/>
      <c r="E963" s="29"/>
      <c r="F963" s="32"/>
      <c r="G963" s="32"/>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32"/>
      <c r="C964" s="29"/>
      <c r="D964" s="29"/>
      <c r="E964" s="29"/>
      <c r="F964" s="32"/>
      <c r="G964" s="32"/>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32"/>
      <c r="C965" s="29"/>
      <c r="D965" s="29"/>
      <c r="E965" s="29"/>
      <c r="F965" s="32"/>
      <c r="G965" s="32"/>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32"/>
      <c r="C966" s="29"/>
      <c r="D966" s="29"/>
      <c r="E966" s="29"/>
      <c r="F966" s="32"/>
      <c r="G966" s="32"/>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32"/>
      <c r="C967" s="29"/>
      <c r="D967" s="29"/>
      <c r="E967" s="29"/>
      <c r="F967" s="32"/>
      <c r="G967" s="32"/>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32"/>
      <c r="C968" s="29"/>
      <c r="D968" s="29"/>
      <c r="E968" s="29"/>
      <c r="F968" s="32"/>
      <c r="G968" s="32"/>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32"/>
      <c r="C969" s="29"/>
      <c r="D969" s="29"/>
      <c r="E969" s="29"/>
      <c r="F969" s="32"/>
      <c r="G969" s="32"/>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32"/>
      <c r="C970" s="29"/>
      <c r="D970" s="29"/>
      <c r="E970" s="29"/>
      <c r="F970" s="32"/>
      <c r="G970" s="32"/>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32"/>
      <c r="C971" s="29"/>
      <c r="D971" s="29"/>
      <c r="E971" s="29"/>
      <c r="F971" s="32"/>
      <c r="G971" s="32"/>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32"/>
      <c r="C972" s="29"/>
      <c r="D972" s="29"/>
      <c r="E972" s="29"/>
      <c r="F972" s="32"/>
      <c r="G972" s="32"/>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32"/>
      <c r="C973" s="29"/>
      <c r="D973" s="29"/>
      <c r="E973" s="29"/>
      <c r="F973" s="32"/>
      <c r="G973" s="32"/>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32"/>
      <c r="C974" s="29"/>
      <c r="D974" s="29"/>
      <c r="E974" s="29"/>
      <c r="F974" s="32"/>
      <c r="G974" s="32"/>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32"/>
      <c r="C975" s="29"/>
      <c r="D975" s="29"/>
      <c r="E975" s="29"/>
      <c r="F975" s="32"/>
      <c r="G975" s="32"/>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32"/>
      <c r="C976" s="29"/>
      <c r="D976" s="29"/>
      <c r="E976" s="29"/>
      <c r="F976" s="32"/>
      <c r="G976" s="32"/>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32"/>
      <c r="C977" s="29"/>
      <c r="D977" s="29"/>
      <c r="E977" s="29"/>
      <c r="F977" s="32"/>
      <c r="G977" s="32"/>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32"/>
      <c r="C978" s="29"/>
      <c r="D978" s="29"/>
      <c r="E978" s="29"/>
      <c r="F978" s="32"/>
      <c r="G978" s="32"/>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32"/>
      <c r="C979" s="29"/>
      <c r="D979" s="29"/>
      <c r="E979" s="29"/>
      <c r="F979" s="32"/>
      <c r="G979" s="32"/>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32"/>
      <c r="C980" s="29"/>
      <c r="D980" s="29"/>
      <c r="E980" s="29"/>
      <c r="F980" s="32"/>
      <c r="G980" s="32"/>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32"/>
      <c r="C981" s="29"/>
      <c r="D981" s="29"/>
      <c r="E981" s="29"/>
      <c r="F981" s="32"/>
      <c r="G981" s="32"/>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32"/>
      <c r="C982" s="29"/>
      <c r="D982" s="29"/>
      <c r="E982" s="29"/>
      <c r="F982" s="32"/>
      <c r="G982" s="32"/>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32"/>
      <c r="C983" s="29"/>
      <c r="D983" s="29"/>
      <c r="E983" s="29"/>
      <c r="F983" s="32"/>
      <c r="G983" s="32"/>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32"/>
      <c r="C984" s="29"/>
      <c r="D984" s="29"/>
      <c r="E984" s="29"/>
      <c r="F984" s="32"/>
      <c r="G984" s="32"/>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32"/>
      <c r="C985" s="29"/>
      <c r="D985" s="29"/>
      <c r="E985" s="29"/>
      <c r="F985" s="32"/>
      <c r="G985" s="32"/>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32"/>
      <c r="C986" s="29"/>
      <c r="D986" s="29"/>
      <c r="E986" s="29"/>
      <c r="F986" s="32"/>
      <c r="G986" s="32"/>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32"/>
      <c r="C987" s="29"/>
      <c r="D987" s="29"/>
      <c r="E987" s="29"/>
      <c r="F987" s="32"/>
      <c r="G987" s="32"/>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32"/>
      <c r="C988" s="29"/>
      <c r="D988" s="29"/>
      <c r="E988" s="29"/>
      <c r="F988" s="32"/>
      <c r="G988" s="32"/>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32"/>
      <c r="C989" s="29"/>
      <c r="D989" s="29"/>
      <c r="E989" s="29"/>
      <c r="F989" s="32"/>
      <c r="G989" s="32"/>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32"/>
      <c r="C990" s="29"/>
      <c r="D990" s="29"/>
      <c r="E990" s="29"/>
      <c r="F990" s="32"/>
      <c r="G990" s="32"/>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32"/>
      <c r="C991" s="29"/>
      <c r="D991" s="29"/>
      <c r="E991" s="29"/>
      <c r="F991" s="32"/>
      <c r="G991" s="32"/>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32"/>
      <c r="C992" s="29"/>
      <c r="D992" s="29"/>
      <c r="E992" s="29"/>
      <c r="F992" s="32"/>
      <c r="G992" s="32"/>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32"/>
      <c r="C993" s="29"/>
      <c r="D993" s="29"/>
      <c r="E993" s="29"/>
      <c r="F993" s="32"/>
      <c r="G993" s="32"/>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32"/>
      <c r="C994" s="29"/>
      <c r="D994" s="29"/>
      <c r="E994" s="29"/>
      <c r="F994" s="32"/>
      <c r="G994" s="32"/>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32"/>
      <c r="C995" s="29"/>
      <c r="D995" s="29"/>
      <c r="E995" s="29"/>
      <c r="F995" s="32"/>
      <c r="G995" s="32"/>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32"/>
      <c r="C996" s="29"/>
      <c r="D996" s="29"/>
      <c r="E996" s="29"/>
      <c r="F996" s="32"/>
      <c r="G996" s="32"/>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32"/>
      <c r="C997" s="29"/>
      <c r="D997" s="29"/>
      <c r="E997" s="29"/>
      <c r="F997" s="32"/>
      <c r="G997" s="32"/>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32"/>
      <c r="C998" s="29"/>
      <c r="D998" s="29"/>
      <c r="E998" s="29"/>
      <c r="F998" s="32"/>
      <c r="G998" s="32"/>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32"/>
      <c r="C999" s="29"/>
      <c r="D999" s="29"/>
      <c r="E999" s="29"/>
      <c r="F999" s="32"/>
      <c r="G999" s="32"/>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32"/>
      <c r="C1000" s="29"/>
      <c r="D1000" s="29"/>
      <c r="E1000" s="29"/>
      <c r="F1000" s="32"/>
      <c r="G1000" s="32"/>
      <c r="H1000" s="29"/>
      <c r="I1000" s="29"/>
      <c r="J1000" s="29"/>
      <c r="K1000" s="29"/>
      <c r="L1000" s="29"/>
      <c r="M1000" s="29"/>
      <c r="N1000" s="29"/>
      <c r="O1000" s="29"/>
      <c r="P1000" s="29"/>
      <c r="Q1000" s="29"/>
      <c r="R1000" s="29"/>
      <c r="S1000" s="29"/>
      <c r="T1000" s="29"/>
      <c r="U1000" s="29"/>
      <c r="V1000" s="29"/>
      <c r="W1000" s="29"/>
      <c r="X1000" s="29"/>
      <c r="Y1000" s="29"/>
      <c r="Z1000" s="29"/>
    </row>
  </sheetData>
  <mergeCells count="4">
    <mergeCell ref="A1:G1"/>
    <mergeCell ref="A10:G10"/>
    <mergeCell ref="A19:G19"/>
    <mergeCell ref="A28:G28"/>
  </mergeCells>
  <dataValidations>
    <dataValidation type="list" allowBlank="1" showErrorMessage="1" sqref="A3 A12 A21 A30">
      <formula1>$J$1:$J$30</formula1>
    </dataValidation>
  </dataValidations>
  <printOptions/>
  <pageMargins bottom="1.0" footer="0.0" header="0.0" left="0.75" right="0.75" top="1.0"/>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2008-06-06T01:49:36Z</dcterms:created>
  <dc:creator>RG</dc:creator>
</cp:coreProperties>
</file>