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9e67c7d7f7be88/Documents/UTS/Semester 2/Statistical/Assignment 2/"/>
    </mc:Choice>
  </mc:AlternateContent>
  <xr:revisionPtr revIDLastSave="218" documentId="8_{9D3E119F-A868-493B-80F5-98414F9AC043}" xr6:coauthVersionLast="47" xr6:coauthVersionMax="47" xr10:uidLastSave="{3A12311C-685E-4F46-9C72-9AA6DF06B3DF}"/>
  <bookViews>
    <workbookView xWindow="30612" yWindow="-108" windowWidth="23256" windowHeight="12456" firstSheet="2" activeTab="3" xr2:uid="{F9BC4816-5E08-44E1-8481-4E8FA9270661}"/>
  </bookViews>
  <sheets>
    <sheet name="leaf_statistics_table" sheetId="1" r:id="rId1"/>
    <sheet name="Logistic Regression (Deciles)" sheetId="2" r:id="rId2"/>
    <sheet name="Logistic Regression (Ranges)" sheetId="5" r:id="rId3"/>
    <sheet name="Random Tree" sheetId="3" r:id="rId4"/>
    <sheet name="Random Forest" sheetId="7" r:id="rId5"/>
    <sheet name="Leaf Description" sheetId="4" r:id="rId6"/>
  </sheets>
  <definedNames>
    <definedName name="_xlnm._FilterDatabase" localSheetId="0" hidden="1">leaf_statistics_table!$C$1:$L$70</definedName>
  </definedNames>
  <calcPr calcId="0"/>
</workbook>
</file>

<file path=xl/calcChain.xml><?xml version="1.0" encoding="utf-8"?>
<calcChain xmlns="http://schemas.openxmlformats.org/spreadsheetml/2006/main">
  <c r="M76" i="3" l="1"/>
  <c r="L76" i="3"/>
  <c r="M50" i="3"/>
  <c r="L50" i="3"/>
  <c r="O75" i="3"/>
  <c r="N75" i="3"/>
  <c r="M75" i="3"/>
  <c r="L75" i="3"/>
  <c r="N74" i="3"/>
  <c r="M74" i="3"/>
  <c r="O74" i="3" s="1"/>
  <c r="L74" i="3"/>
  <c r="O73" i="3"/>
  <c r="N73" i="3"/>
  <c r="M73" i="3"/>
  <c r="L73" i="3"/>
  <c r="M72" i="3"/>
  <c r="O72" i="3" s="1"/>
  <c r="L72" i="3"/>
  <c r="N72" i="3" s="1"/>
  <c r="M71" i="3"/>
  <c r="O71" i="3" s="1"/>
  <c r="L71" i="3"/>
  <c r="N71" i="3" s="1"/>
  <c r="M70" i="3"/>
  <c r="O70" i="3" s="1"/>
  <c r="L70" i="3"/>
  <c r="N70" i="3" s="1"/>
  <c r="M69" i="3"/>
  <c r="O69" i="3" s="1"/>
  <c r="L69" i="3"/>
  <c r="N69" i="3" s="1"/>
  <c r="M68" i="3"/>
  <c r="O68" i="3" s="1"/>
  <c r="L68" i="3"/>
  <c r="N68" i="3" s="1"/>
  <c r="M67" i="3"/>
  <c r="O67" i="3" s="1"/>
  <c r="L67" i="3"/>
  <c r="N67" i="3" s="1"/>
  <c r="M66" i="3"/>
  <c r="O66" i="3" s="1"/>
  <c r="L66" i="3"/>
  <c r="N66" i="3" s="1"/>
  <c r="M65" i="3"/>
  <c r="O65" i="3" s="1"/>
  <c r="L65" i="3"/>
  <c r="N65" i="3" s="1"/>
  <c r="M64" i="3"/>
  <c r="O64" i="3" s="1"/>
  <c r="L64" i="3"/>
  <c r="N64" i="3" s="1"/>
  <c r="M63" i="3"/>
  <c r="O63" i="3" s="1"/>
  <c r="L63" i="3"/>
  <c r="N63" i="3" s="1"/>
  <c r="M62" i="3"/>
  <c r="O62" i="3" s="1"/>
  <c r="L62" i="3"/>
  <c r="N62" i="3" s="1"/>
  <c r="M61" i="3"/>
  <c r="O61" i="3" s="1"/>
  <c r="L61" i="3"/>
  <c r="N61" i="3" s="1"/>
  <c r="M60" i="3"/>
  <c r="O60" i="3" s="1"/>
  <c r="L60" i="3"/>
  <c r="N60" i="3" s="1"/>
  <c r="M59" i="3"/>
  <c r="O59" i="3" s="1"/>
  <c r="L59" i="3"/>
  <c r="N59" i="3" s="1"/>
  <c r="M58" i="3"/>
  <c r="O58" i="3" s="1"/>
  <c r="L58" i="3"/>
  <c r="N58" i="3" s="1"/>
  <c r="M57" i="3"/>
  <c r="O57" i="3" s="1"/>
  <c r="L57" i="3"/>
  <c r="N57" i="3" s="1"/>
  <c r="M56" i="3"/>
  <c r="O56" i="3" s="1"/>
  <c r="L56" i="3"/>
  <c r="N56" i="3" s="1"/>
  <c r="M55" i="3"/>
  <c r="O55" i="3" s="1"/>
  <c r="L55" i="3"/>
  <c r="N55" i="3" s="1"/>
  <c r="M54" i="3"/>
  <c r="O54" i="3" s="1"/>
  <c r="L54" i="3"/>
  <c r="N54" i="3" s="1"/>
  <c r="M49" i="3"/>
  <c r="O49" i="3" s="1"/>
  <c r="L49" i="3"/>
  <c r="N49" i="3" s="1"/>
  <c r="M48" i="3"/>
  <c r="O48" i="3" s="1"/>
  <c r="L48" i="3"/>
  <c r="N48" i="3" s="1"/>
  <c r="M47" i="3"/>
  <c r="O47" i="3" s="1"/>
  <c r="L47" i="3"/>
  <c r="N47" i="3" s="1"/>
  <c r="M46" i="3"/>
  <c r="O46" i="3" s="1"/>
  <c r="L46" i="3"/>
  <c r="N46" i="3" s="1"/>
  <c r="M45" i="3"/>
  <c r="O45" i="3" s="1"/>
  <c r="L45" i="3"/>
  <c r="N45" i="3" s="1"/>
  <c r="M44" i="3"/>
  <c r="O44" i="3" s="1"/>
  <c r="L44" i="3"/>
  <c r="N44" i="3" s="1"/>
  <c r="M43" i="3"/>
  <c r="O43" i="3" s="1"/>
  <c r="L43" i="3"/>
  <c r="N43" i="3" s="1"/>
  <c r="M42" i="3"/>
  <c r="O42" i="3" s="1"/>
  <c r="L42" i="3"/>
  <c r="N42" i="3" s="1"/>
  <c r="M41" i="3"/>
  <c r="O41" i="3" s="1"/>
  <c r="L41" i="3"/>
  <c r="N41" i="3" s="1"/>
  <c r="M40" i="3"/>
  <c r="O40" i="3" s="1"/>
  <c r="L40" i="3"/>
  <c r="N40" i="3" s="1"/>
  <c r="M39" i="3"/>
  <c r="O39" i="3" s="1"/>
  <c r="L39" i="3"/>
  <c r="N39" i="3" s="1"/>
  <c r="M38" i="3"/>
  <c r="O38" i="3" s="1"/>
  <c r="L38" i="3"/>
  <c r="N38" i="3" s="1"/>
  <c r="M37" i="3"/>
  <c r="O37" i="3" s="1"/>
  <c r="L37" i="3"/>
  <c r="N37" i="3" s="1"/>
  <c r="M36" i="3"/>
  <c r="O36" i="3" s="1"/>
  <c r="L36" i="3"/>
  <c r="N36" i="3" s="1"/>
  <c r="M35" i="3"/>
  <c r="O35" i="3" s="1"/>
  <c r="L35" i="3"/>
  <c r="N35" i="3" s="1"/>
  <c r="M34" i="3"/>
  <c r="O34" i="3" s="1"/>
  <c r="L34" i="3"/>
  <c r="N34" i="3" s="1"/>
  <c r="M33" i="3"/>
  <c r="O33" i="3" s="1"/>
  <c r="L33" i="3"/>
  <c r="N33" i="3" s="1"/>
  <c r="M32" i="3"/>
  <c r="O32" i="3" s="1"/>
  <c r="L32" i="3"/>
  <c r="N32" i="3" s="1"/>
  <c r="M31" i="3"/>
  <c r="O31" i="3" s="1"/>
  <c r="L31" i="3"/>
  <c r="N31" i="3" s="1"/>
  <c r="M30" i="3"/>
  <c r="O30" i="3" s="1"/>
  <c r="L30" i="3"/>
  <c r="N30" i="3" s="1"/>
  <c r="M29" i="3"/>
  <c r="O29" i="3" s="1"/>
  <c r="L29" i="3"/>
  <c r="N29" i="3" s="1"/>
  <c r="M28" i="3"/>
  <c r="O28" i="3" s="1"/>
  <c r="L28" i="3"/>
  <c r="N28" i="3" s="1"/>
  <c r="Z11" i="3"/>
  <c r="Z12" i="3"/>
  <c r="Y12" i="3"/>
  <c r="Y11" i="3"/>
  <c r="X12" i="3"/>
  <c r="X11" i="3"/>
  <c r="W12" i="3"/>
  <c r="W11" i="3"/>
  <c r="V12" i="3"/>
  <c r="U12" i="3"/>
  <c r="T12" i="3"/>
  <c r="V11" i="3"/>
  <c r="U11" i="3"/>
  <c r="T11" i="3"/>
  <c r="AK22" i="7"/>
  <c r="AJ22" i="5"/>
  <c r="AK22" i="5"/>
  <c r="AJ22" i="7"/>
  <c r="AI23" i="5"/>
  <c r="AI22" i="5"/>
  <c r="AI21" i="5"/>
  <c r="AI21" i="7"/>
  <c r="AI23" i="7"/>
  <c r="AI22" i="7"/>
  <c r="AE23" i="5"/>
  <c r="AF24" i="5"/>
  <c r="AE24" i="5"/>
  <c r="AF23" i="5"/>
  <c r="AF22" i="5"/>
  <c r="AE22" i="5"/>
  <c r="AF21" i="5"/>
  <c r="AE21" i="5"/>
  <c r="AF20" i="5"/>
  <c r="AE20" i="5"/>
  <c r="AF19" i="5"/>
  <c r="AE19" i="5"/>
  <c r="AF18" i="5"/>
  <c r="AE18" i="5"/>
  <c r="AF17" i="5"/>
  <c r="AE17" i="5"/>
  <c r="AF16" i="5"/>
  <c r="AE16" i="5"/>
  <c r="AF15" i="5"/>
  <c r="AE15" i="5"/>
  <c r="AF14" i="5"/>
  <c r="AE14" i="5"/>
  <c r="AF13" i="5"/>
  <c r="AE13" i="5"/>
  <c r="AF12" i="5"/>
  <c r="AE12" i="5"/>
  <c r="AF11" i="5"/>
  <c r="AE11" i="5"/>
  <c r="AF10" i="5"/>
  <c r="AE10" i="5"/>
  <c r="AF9" i="5"/>
  <c r="AE9" i="5"/>
  <c r="AF8" i="5"/>
  <c r="AE8" i="5"/>
  <c r="AF7" i="5"/>
  <c r="AE7" i="5"/>
  <c r="AF6" i="5"/>
  <c r="AE6" i="5"/>
  <c r="AF5" i="5"/>
  <c r="AE5" i="5"/>
  <c r="AF4" i="5"/>
  <c r="AE4" i="5"/>
  <c r="AF3" i="5"/>
  <c r="AE3" i="5"/>
  <c r="AF2" i="5"/>
  <c r="AE2" i="5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M2" i="3"/>
  <c r="L2" i="3"/>
  <c r="AE3" i="7"/>
  <c r="AF3" i="7"/>
  <c r="AE4" i="7"/>
  <c r="AF4" i="7"/>
  <c r="AE5" i="7"/>
  <c r="AF5" i="7"/>
  <c r="AE6" i="7"/>
  <c r="AF6" i="7"/>
  <c r="AE7" i="7"/>
  <c r="AF7" i="7"/>
  <c r="AE8" i="7"/>
  <c r="AF8" i="7"/>
  <c r="AE9" i="7"/>
  <c r="AF9" i="7"/>
  <c r="AE10" i="7"/>
  <c r="AF10" i="7"/>
  <c r="AE11" i="7"/>
  <c r="AF11" i="7"/>
  <c r="AE12" i="7"/>
  <c r="AF12" i="7"/>
  <c r="AE13" i="7"/>
  <c r="AF13" i="7"/>
  <c r="AE14" i="7"/>
  <c r="AF14" i="7"/>
  <c r="AE15" i="7"/>
  <c r="AF15" i="7"/>
  <c r="AE16" i="7"/>
  <c r="AF16" i="7"/>
  <c r="AE17" i="7"/>
  <c r="AF17" i="7"/>
  <c r="AE18" i="7"/>
  <c r="AF18" i="7"/>
  <c r="AE19" i="7"/>
  <c r="AF19" i="7"/>
  <c r="AE20" i="7"/>
  <c r="AF20" i="7"/>
  <c r="AE21" i="7"/>
  <c r="AF21" i="7"/>
  <c r="AE22" i="7"/>
  <c r="AF22" i="7"/>
  <c r="AE23" i="7"/>
  <c r="AF23" i="7"/>
  <c r="AE24" i="7"/>
  <c r="AF24" i="7"/>
  <c r="AF2" i="7"/>
  <c r="AE2" i="7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D70" i="3"/>
  <c r="C70" i="3"/>
  <c r="D4" i="3"/>
  <c r="D2" i="3"/>
  <c r="C3" i="3"/>
  <c r="C4" i="3"/>
  <c r="A3" i="1"/>
  <c r="A4" i="1"/>
  <c r="A5" i="1"/>
  <c r="D12" i="3" s="1"/>
  <c r="A6" i="1"/>
  <c r="C14" i="3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2" i="1"/>
  <c r="G75" i="7"/>
  <c r="F75" i="7"/>
  <c r="I75" i="7" s="1"/>
  <c r="E75" i="7"/>
  <c r="D75" i="7"/>
  <c r="C75" i="7"/>
  <c r="G74" i="7"/>
  <c r="F74" i="7"/>
  <c r="E74" i="7"/>
  <c r="D74" i="7"/>
  <c r="C74" i="7"/>
  <c r="G73" i="7"/>
  <c r="F73" i="7"/>
  <c r="E73" i="7"/>
  <c r="D73" i="7"/>
  <c r="C73" i="7"/>
  <c r="G72" i="7"/>
  <c r="F72" i="7"/>
  <c r="E72" i="7"/>
  <c r="D72" i="7"/>
  <c r="C72" i="7"/>
  <c r="G71" i="7"/>
  <c r="F71" i="7"/>
  <c r="E71" i="7"/>
  <c r="D71" i="7"/>
  <c r="C71" i="7"/>
  <c r="G70" i="7"/>
  <c r="F70" i="7"/>
  <c r="I70" i="7" s="1"/>
  <c r="E70" i="7"/>
  <c r="D70" i="7"/>
  <c r="C70" i="7"/>
  <c r="G69" i="7"/>
  <c r="F69" i="7"/>
  <c r="E69" i="7"/>
  <c r="D69" i="7"/>
  <c r="C69" i="7"/>
  <c r="G68" i="7"/>
  <c r="F68" i="7"/>
  <c r="E68" i="7"/>
  <c r="D68" i="7"/>
  <c r="C68" i="7"/>
  <c r="G67" i="7"/>
  <c r="F67" i="7"/>
  <c r="E67" i="7"/>
  <c r="D67" i="7"/>
  <c r="C67" i="7"/>
  <c r="G66" i="7"/>
  <c r="F66" i="7"/>
  <c r="E66" i="7"/>
  <c r="D66" i="7"/>
  <c r="C66" i="7"/>
  <c r="G65" i="7"/>
  <c r="F65" i="7"/>
  <c r="E65" i="7"/>
  <c r="D65" i="7"/>
  <c r="C65" i="7"/>
  <c r="G64" i="7"/>
  <c r="F64" i="7"/>
  <c r="E64" i="7"/>
  <c r="D64" i="7"/>
  <c r="C64" i="7"/>
  <c r="G63" i="7"/>
  <c r="F63" i="7"/>
  <c r="I63" i="7" s="1"/>
  <c r="E63" i="7"/>
  <c r="D63" i="7"/>
  <c r="C63" i="7"/>
  <c r="G62" i="7"/>
  <c r="F62" i="7"/>
  <c r="E62" i="7"/>
  <c r="D62" i="7"/>
  <c r="C62" i="7"/>
  <c r="G61" i="7"/>
  <c r="F61" i="7"/>
  <c r="E61" i="7"/>
  <c r="D61" i="7"/>
  <c r="C61" i="7"/>
  <c r="G60" i="7"/>
  <c r="F60" i="7"/>
  <c r="E60" i="7"/>
  <c r="D60" i="7"/>
  <c r="C60" i="7"/>
  <c r="G59" i="7"/>
  <c r="F59" i="7"/>
  <c r="E59" i="7"/>
  <c r="D59" i="7"/>
  <c r="C59" i="7"/>
  <c r="G58" i="7"/>
  <c r="F58" i="7"/>
  <c r="E58" i="7"/>
  <c r="D58" i="7"/>
  <c r="C58" i="7"/>
  <c r="G57" i="7"/>
  <c r="F57" i="7"/>
  <c r="E57" i="7"/>
  <c r="D57" i="7"/>
  <c r="C57" i="7"/>
  <c r="G56" i="7"/>
  <c r="F56" i="7"/>
  <c r="E56" i="7"/>
  <c r="D56" i="7"/>
  <c r="C56" i="7"/>
  <c r="G55" i="7"/>
  <c r="F55" i="7"/>
  <c r="E55" i="7"/>
  <c r="D55" i="7"/>
  <c r="C55" i="7"/>
  <c r="G54" i="7"/>
  <c r="F54" i="7"/>
  <c r="E54" i="7"/>
  <c r="D54" i="7"/>
  <c r="C54" i="7"/>
  <c r="G49" i="7"/>
  <c r="F49" i="7"/>
  <c r="E49" i="7"/>
  <c r="D49" i="7"/>
  <c r="C49" i="7"/>
  <c r="G48" i="7"/>
  <c r="F48" i="7"/>
  <c r="E48" i="7"/>
  <c r="D48" i="7"/>
  <c r="C48" i="7"/>
  <c r="G47" i="7"/>
  <c r="F47" i="7"/>
  <c r="I47" i="7" s="1"/>
  <c r="E47" i="7"/>
  <c r="D47" i="7"/>
  <c r="C47" i="7"/>
  <c r="G46" i="7"/>
  <c r="F46" i="7"/>
  <c r="E46" i="7"/>
  <c r="D46" i="7"/>
  <c r="C46" i="7"/>
  <c r="G45" i="7"/>
  <c r="F45" i="7"/>
  <c r="I45" i="7" s="1"/>
  <c r="E45" i="7"/>
  <c r="D45" i="7"/>
  <c r="C45" i="7"/>
  <c r="G44" i="7"/>
  <c r="F44" i="7"/>
  <c r="E44" i="7"/>
  <c r="D44" i="7"/>
  <c r="C44" i="7"/>
  <c r="G43" i="7"/>
  <c r="F43" i="7"/>
  <c r="I43" i="7" s="1"/>
  <c r="E43" i="7"/>
  <c r="D43" i="7"/>
  <c r="C43" i="7"/>
  <c r="G42" i="7"/>
  <c r="F42" i="7"/>
  <c r="E42" i="7"/>
  <c r="D42" i="7"/>
  <c r="C42" i="7"/>
  <c r="G41" i="7"/>
  <c r="F41" i="7"/>
  <c r="E41" i="7"/>
  <c r="D41" i="7"/>
  <c r="C41" i="7"/>
  <c r="G40" i="7"/>
  <c r="F40" i="7"/>
  <c r="E40" i="7"/>
  <c r="D40" i="7"/>
  <c r="C40" i="7"/>
  <c r="G39" i="7"/>
  <c r="F39" i="7"/>
  <c r="I39" i="7" s="1"/>
  <c r="E39" i="7"/>
  <c r="D39" i="7"/>
  <c r="C39" i="7"/>
  <c r="G38" i="7"/>
  <c r="F38" i="7"/>
  <c r="E38" i="7"/>
  <c r="D38" i="7"/>
  <c r="C38" i="7"/>
  <c r="G37" i="7"/>
  <c r="F37" i="7"/>
  <c r="I37" i="7" s="1"/>
  <c r="E37" i="7"/>
  <c r="D37" i="7"/>
  <c r="C37" i="7"/>
  <c r="G36" i="7"/>
  <c r="F36" i="7"/>
  <c r="E36" i="7"/>
  <c r="D36" i="7"/>
  <c r="C36" i="7"/>
  <c r="G35" i="7"/>
  <c r="F35" i="7"/>
  <c r="I35" i="7" s="1"/>
  <c r="E35" i="7"/>
  <c r="D35" i="7"/>
  <c r="C35" i="7"/>
  <c r="G34" i="7"/>
  <c r="F34" i="7"/>
  <c r="E34" i="7"/>
  <c r="D34" i="7"/>
  <c r="C34" i="7"/>
  <c r="G33" i="7"/>
  <c r="F33" i="7"/>
  <c r="I33" i="7" s="1"/>
  <c r="E33" i="7"/>
  <c r="D33" i="7"/>
  <c r="C33" i="7"/>
  <c r="G32" i="7"/>
  <c r="F32" i="7"/>
  <c r="E32" i="7"/>
  <c r="D32" i="7"/>
  <c r="C32" i="7"/>
  <c r="G31" i="7"/>
  <c r="F31" i="7"/>
  <c r="E31" i="7"/>
  <c r="D31" i="7"/>
  <c r="C31" i="7"/>
  <c r="G30" i="7"/>
  <c r="F30" i="7"/>
  <c r="I30" i="7" s="1"/>
  <c r="E30" i="7"/>
  <c r="D30" i="7"/>
  <c r="C30" i="7"/>
  <c r="G29" i="7"/>
  <c r="F29" i="7"/>
  <c r="E29" i="7"/>
  <c r="D29" i="7"/>
  <c r="C29" i="7"/>
  <c r="G28" i="7"/>
  <c r="I28" i="7" s="1"/>
  <c r="F28" i="7"/>
  <c r="E28" i="7"/>
  <c r="D28" i="7"/>
  <c r="C28" i="7"/>
  <c r="G23" i="7"/>
  <c r="F23" i="7"/>
  <c r="E23" i="7"/>
  <c r="D23" i="7"/>
  <c r="C23" i="7"/>
  <c r="G22" i="7"/>
  <c r="F22" i="7"/>
  <c r="I22" i="7" s="1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I19" i="7" s="1"/>
  <c r="E19" i="7"/>
  <c r="D19" i="7"/>
  <c r="C19" i="7"/>
  <c r="G18" i="7"/>
  <c r="F18" i="7"/>
  <c r="I18" i="7" s="1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I14" i="7" s="1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I11" i="7" s="1"/>
  <c r="E11" i="7"/>
  <c r="D11" i="7"/>
  <c r="C11" i="7"/>
  <c r="G10" i="7"/>
  <c r="F10" i="7"/>
  <c r="I10" i="7" s="1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I5" i="7" s="1"/>
  <c r="E5" i="7"/>
  <c r="D5" i="7"/>
  <c r="C5" i="7"/>
  <c r="G4" i="7"/>
  <c r="F4" i="7"/>
  <c r="E4" i="7"/>
  <c r="D4" i="7"/>
  <c r="C4" i="7"/>
  <c r="G3" i="7"/>
  <c r="F3" i="7"/>
  <c r="I3" i="7" s="1"/>
  <c r="E3" i="7"/>
  <c r="D3" i="7"/>
  <c r="C3" i="7"/>
  <c r="G2" i="7"/>
  <c r="F2" i="7"/>
  <c r="E2" i="7"/>
  <c r="D2" i="7"/>
  <c r="C2" i="7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" i="5"/>
  <c r="D2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I65" i="5" s="1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I9" i="5" s="1"/>
  <c r="G9" i="5"/>
  <c r="E10" i="5"/>
  <c r="F10" i="5"/>
  <c r="G10" i="5"/>
  <c r="E11" i="5"/>
  <c r="F11" i="5"/>
  <c r="I11" i="5" s="1"/>
  <c r="G11" i="5"/>
  <c r="E12" i="5"/>
  <c r="F12" i="5"/>
  <c r="G12" i="5"/>
  <c r="E13" i="5"/>
  <c r="F13" i="5"/>
  <c r="G13" i="5"/>
  <c r="I13" i="5" s="1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I22" i="5" s="1"/>
  <c r="E23" i="5"/>
  <c r="F23" i="5"/>
  <c r="G23" i="5"/>
  <c r="F2" i="5"/>
  <c r="G2" i="5"/>
  <c r="E2" i="5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B36" i="4"/>
  <c r="C36" i="4"/>
  <c r="D36" i="4"/>
  <c r="E36" i="4"/>
  <c r="F36" i="4"/>
  <c r="G36" i="4"/>
  <c r="H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B40" i="4"/>
  <c r="C40" i="4"/>
  <c r="D40" i="4"/>
  <c r="E40" i="4"/>
  <c r="F40" i="4"/>
  <c r="G40" i="4"/>
  <c r="H40" i="4"/>
  <c r="I40" i="4"/>
  <c r="B41" i="4"/>
  <c r="C41" i="4"/>
  <c r="D41" i="4"/>
  <c r="E41" i="4"/>
  <c r="F41" i="4"/>
  <c r="G41" i="4"/>
  <c r="H41" i="4"/>
  <c r="I41" i="4"/>
  <c r="B42" i="4"/>
  <c r="C42" i="4"/>
  <c r="D42" i="4"/>
  <c r="E42" i="4"/>
  <c r="F42" i="4"/>
  <c r="G42" i="4"/>
  <c r="H42" i="4"/>
  <c r="I42" i="4"/>
  <c r="B43" i="4"/>
  <c r="C43" i="4"/>
  <c r="D43" i="4"/>
  <c r="E43" i="4"/>
  <c r="F43" i="4"/>
  <c r="G43" i="4"/>
  <c r="H43" i="4"/>
  <c r="I43" i="4"/>
  <c r="B44" i="4"/>
  <c r="C44" i="4"/>
  <c r="D44" i="4"/>
  <c r="E44" i="4"/>
  <c r="F44" i="4"/>
  <c r="G44" i="4"/>
  <c r="H44" i="4"/>
  <c r="I44" i="4"/>
  <c r="B45" i="4"/>
  <c r="C45" i="4"/>
  <c r="D45" i="4"/>
  <c r="E45" i="4"/>
  <c r="F45" i="4"/>
  <c r="G45" i="4"/>
  <c r="H45" i="4"/>
  <c r="I45" i="4"/>
  <c r="B46" i="4"/>
  <c r="C46" i="4"/>
  <c r="D46" i="4"/>
  <c r="E46" i="4"/>
  <c r="F46" i="4"/>
  <c r="G46" i="4"/>
  <c r="H46" i="4"/>
  <c r="I46" i="4"/>
  <c r="B47" i="4"/>
  <c r="C47" i="4"/>
  <c r="D47" i="4"/>
  <c r="E47" i="4"/>
  <c r="F47" i="4"/>
  <c r="G47" i="4"/>
  <c r="H47" i="4"/>
  <c r="I47" i="4"/>
  <c r="B48" i="4"/>
  <c r="C48" i="4"/>
  <c r="D48" i="4"/>
  <c r="E48" i="4"/>
  <c r="F48" i="4"/>
  <c r="G48" i="4"/>
  <c r="H48" i="4"/>
  <c r="I48" i="4"/>
  <c r="B49" i="4"/>
  <c r="C49" i="4"/>
  <c r="D49" i="4"/>
  <c r="E49" i="4"/>
  <c r="F49" i="4"/>
  <c r="G49" i="4"/>
  <c r="H49" i="4"/>
  <c r="I49" i="4"/>
  <c r="B50" i="4"/>
  <c r="C50" i="4"/>
  <c r="D50" i="4"/>
  <c r="E50" i="4"/>
  <c r="F50" i="4"/>
  <c r="G50" i="4"/>
  <c r="H50" i="4"/>
  <c r="I50" i="4"/>
  <c r="B51" i="4"/>
  <c r="C51" i="4"/>
  <c r="D51" i="4"/>
  <c r="E51" i="4"/>
  <c r="F51" i="4"/>
  <c r="G51" i="4"/>
  <c r="H51" i="4"/>
  <c r="I51" i="4"/>
  <c r="F30" i="4"/>
  <c r="G30" i="4"/>
  <c r="H30" i="4"/>
  <c r="I30" i="4"/>
  <c r="B30" i="4"/>
  <c r="C30" i="4"/>
  <c r="D30" i="4"/>
  <c r="E30" i="4"/>
  <c r="M33" i="2"/>
  <c r="M34" i="2"/>
  <c r="M36" i="2"/>
  <c r="M37" i="2"/>
  <c r="M38" i="2"/>
  <c r="M39" i="2"/>
  <c r="M40" i="2"/>
  <c r="M41" i="2"/>
  <c r="M32" i="2"/>
  <c r="J33" i="2"/>
  <c r="J34" i="2"/>
  <c r="J35" i="2"/>
  <c r="J36" i="2"/>
  <c r="J37" i="2"/>
  <c r="J38" i="2"/>
  <c r="J39" i="2"/>
  <c r="J40" i="2"/>
  <c r="J41" i="2"/>
  <c r="J32" i="2"/>
  <c r="H35" i="2"/>
  <c r="G42" i="2"/>
  <c r="H32" i="2" s="1"/>
  <c r="F42" i="2"/>
  <c r="L33" i="2" s="1"/>
  <c r="N33" i="2" s="1"/>
  <c r="E42" i="2"/>
  <c r="M35" i="2" s="1"/>
  <c r="I41" i="2"/>
  <c r="I40" i="2"/>
  <c r="I39" i="2"/>
  <c r="I38" i="2"/>
  <c r="I37" i="2"/>
  <c r="I36" i="2"/>
  <c r="I35" i="2"/>
  <c r="I34" i="2"/>
  <c r="I33" i="2"/>
  <c r="I32" i="2"/>
  <c r="M19" i="2"/>
  <c r="M20" i="2"/>
  <c r="M21" i="2"/>
  <c r="M22" i="2"/>
  <c r="M23" i="2"/>
  <c r="M25" i="2"/>
  <c r="M26" i="2"/>
  <c r="M27" i="2"/>
  <c r="M18" i="2"/>
  <c r="J19" i="2"/>
  <c r="J20" i="2"/>
  <c r="J21" i="2"/>
  <c r="J22" i="2"/>
  <c r="J23" i="2"/>
  <c r="J24" i="2"/>
  <c r="J25" i="2"/>
  <c r="J26" i="2"/>
  <c r="J27" i="2"/>
  <c r="J18" i="2"/>
  <c r="I18" i="2"/>
  <c r="H24" i="2"/>
  <c r="I27" i="2"/>
  <c r="I26" i="2"/>
  <c r="I25" i="2"/>
  <c r="I24" i="2"/>
  <c r="I23" i="2"/>
  <c r="I22" i="2"/>
  <c r="I21" i="2"/>
  <c r="I20" i="2"/>
  <c r="I19" i="2"/>
  <c r="G28" i="2"/>
  <c r="H25" i="2" s="1"/>
  <c r="F28" i="2"/>
  <c r="L22" i="2" s="1"/>
  <c r="N22" i="2" s="1"/>
  <c r="E28" i="2"/>
  <c r="M24" i="2" s="1"/>
  <c r="L4" i="2"/>
  <c r="L5" i="2"/>
  <c r="L6" i="2"/>
  <c r="L10" i="2"/>
  <c r="J12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12" i="2"/>
  <c r="I3" i="2"/>
  <c r="H8" i="2"/>
  <c r="F13" i="2"/>
  <c r="L7" i="2" s="1"/>
  <c r="G13" i="2"/>
  <c r="H4" i="2" s="1"/>
  <c r="E13" i="2"/>
  <c r="M9" i="2" s="1"/>
  <c r="F71" i="1"/>
  <c r="G71" i="1"/>
  <c r="E71" i="1"/>
  <c r="N3" i="3" l="1"/>
  <c r="N14" i="3"/>
  <c r="R20" i="3"/>
  <c r="R21" i="3"/>
  <c r="R22" i="3"/>
  <c r="V10" i="3" s="1"/>
  <c r="T10" i="3"/>
  <c r="U10" i="3"/>
  <c r="O12" i="3"/>
  <c r="O4" i="3"/>
  <c r="O2" i="3"/>
  <c r="N4" i="3"/>
  <c r="Z10" i="3"/>
  <c r="L24" i="3"/>
  <c r="M24" i="3"/>
  <c r="I54" i="7"/>
  <c r="I8" i="7"/>
  <c r="I16" i="7"/>
  <c r="I44" i="7"/>
  <c r="I56" i="7"/>
  <c r="I4" i="7"/>
  <c r="I12" i="7"/>
  <c r="I20" i="7"/>
  <c r="I73" i="7"/>
  <c r="I49" i="7"/>
  <c r="I74" i="7"/>
  <c r="J54" i="7"/>
  <c r="J56" i="7"/>
  <c r="J10" i="7"/>
  <c r="J31" i="7"/>
  <c r="J5" i="7"/>
  <c r="I68" i="7"/>
  <c r="C12" i="3"/>
  <c r="N12" i="3" s="1"/>
  <c r="D31" i="3"/>
  <c r="G31" i="3" s="1"/>
  <c r="C62" i="3"/>
  <c r="C37" i="3"/>
  <c r="D62" i="3"/>
  <c r="C10" i="3"/>
  <c r="N10" i="3" s="1"/>
  <c r="D37" i="3"/>
  <c r="C48" i="3"/>
  <c r="D57" i="3"/>
  <c r="D65" i="3"/>
  <c r="C68" i="3"/>
  <c r="D73" i="3"/>
  <c r="D10" i="3"/>
  <c r="O10" i="3" s="1"/>
  <c r="C34" i="3"/>
  <c r="C42" i="3"/>
  <c r="C54" i="3"/>
  <c r="D67" i="3"/>
  <c r="C19" i="3"/>
  <c r="N19" i="3" s="1"/>
  <c r="C11" i="3"/>
  <c r="N11" i="3" s="1"/>
  <c r="D9" i="3"/>
  <c r="O9" i="3" s="1"/>
  <c r="C29" i="3"/>
  <c r="D34" i="3"/>
  <c r="C45" i="3"/>
  <c r="C57" i="3"/>
  <c r="D8" i="3"/>
  <c r="C32" i="3"/>
  <c r="C40" i="3"/>
  <c r="D45" i="3"/>
  <c r="C9" i="3"/>
  <c r="N9" i="3" s="1"/>
  <c r="D7" i="3"/>
  <c r="O7" i="3" s="1"/>
  <c r="D32" i="3"/>
  <c r="C35" i="3"/>
  <c r="D40" i="3"/>
  <c r="C43" i="3"/>
  <c r="D48" i="3"/>
  <c r="C55" i="3"/>
  <c r="D60" i="3"/>
  <c r="C63" i="3"/>
  <c r="D68" i="3"/>
  <c r="C71" i="3"/>
  <c r="C20" i="3"/>
  <c r="N20" i="3" s="1"/>
  <c r="D39" i="3"/>
  <c r="D47" i="3"/>
  <c r="D17" i="3"/>
  <c r="O17" i="3" s="1"/>
  <c r="D42" i="3"/>
  <c r="D54" i="3"/>
  <c r="C65" i="3"/>
  <c r="C18" i="3"/>
  <c r="N18" i="3" s="1"/>
  <c r="D16" i="3"/>
  <c r="O16" i="3" s="1"/>
  <c r="D29" i="3"/>
  <c r="G29" i="3" s="1"/>
  <c r="C60" i="3"/>
  <c r="C17" i="3"/>
  <c r="N17" i="3" s="1"/>
  <c r="D23" i="3"/>
  <c r="O23" i="3" s="1"/>
  <c r="D15" i="3"/>
  <c r="O15" i="3" s="1"/>
  <c r="C2" i="3"/>
  <c r="N2" i="3" s="1"/>
  <c r="C16" i="3"/>
  <c r="N16" i="3" s="1"/>
  <c r="C8" i="3"/>
  <c r="N8" i="3" s="1"/>
  <c r="D22" i="3"/>
  <c r="O22" i="3" s="1"/>
  <c r="D14" i="3"/>
  <c r="O14" i="3" s="1"/>
  <c r="D6" i="3"/>
  <c r="O6" i="3" s="1"/>
  <c r="C30" i="3"/>
  <c r="D35" i="3"/>
  <c r="C38" i="3"/>
  <c r="D43" i="3"/>
  <c r="C46" i="3"/>
  <c r="D55" i="3"/>
  <c r="H55" i="3" s="1"/>
  <c r="C58" i="3"/>
  <c r="D63" i="3"/>
  <c r="C66" i="3"/>
  <c r="D71" i="3"/>
  <c r="C74" i="3"/>
  <c r="D18" i="3"/>
  <c r="O18" i="3" s="1"/>
  <c r="D59" i="3"/>
  <c r="C23" i="3"/>
  <c r="N23" i="3" s="1"/>
  <c r="C15" i="3"/>
  <c r="N15" i="3" s="1"/>
  <c r="C7" i="3"/>
  <c r="N7" i="3" s="1"/>
  <c r="D21" i="3"/>
  <c r="O21" i="3" s="1"/>
  <c r="D13" i="3"/>
  <c r="O13" i="3" s="1"/>
  <c r="D5" i="3"/>
  <c r="O5" i="3" s="1"/>
  <c r="D30" i="3"/>
  <c r="G30" i="3" s="1"/>
  <c r="C33" i="3"/>
  <c r="D38" i="3"/>
  <c r="C41" i="3"/>
  <c r="D46" i="3"/>
  <c r="C49" i="3"/>
  <c r="D58" i="3"/>
  <c r="C61" i="3"/>
  <c r="D66" i="3"/>
  <c r="C69" i="3"/>
  <c r="D74" i="3"/>
  <c r="C6" i="3"/>
  <c r="N6" i="3" s="1"/>
  <c r="C28" i="3"/>
  <c r="D33" i="3"/>
  <c r="C36" i="3"/>
  <c r="D41" i="3"/>
  <c r="C44" i="3"/>
  <c r="D49" i="3"/>
  <c r="C56" i="3"/>
  <c r="D61" i="3"/>
  <c r="C64" i="3"/>
  <c r="D69" i="3"/>
  <c r="C72" i="3"/>
  <c r="C22" i="3"/>
  <c r="N22" i="3" s="1"/>
  <c r="D20" i="3"/>
  <c r="O20" i="3" s="1"/>
  <c r="C21" i="3"/>
  <c r="N21" i="3" s="1"/>
  <c r="C13" i="3"/>
  <c r="N13" i="3" s="1"/>
  <c r="C5" i="3"/>
  <c r="N5" i="3" s="1"/>
  <c r="D19" i="3"/>
  <c r="O19" i="3" s="1"/>
  <c r="D11" i="3"/>
  <c r="O11" i="3" s="1"/>
  <c r="D3" i="3"/>
  <c r="O3" i="3" s="1"/>
  <c r="D28" i="3"/>
  <c r="H30" i="3" s="1"/>
  <c r="C31" i="3"/>
  <c r="D36" i="3"/>
  <c r="C39" i="3"/>
  <c r="D44" i="3"/>
  <c r="C47" i="3"/>
  <c r="D56" i="3"/>
  <c r="C59" i="3"/>
  <c r="D64" i="3"/>
  <c r="C67" i="3"/>
  <c r="D72" i="3"/>
  <c r="C75" i="3"/>
  <c r="D75" i="3"/>
  <c r="C73" i="3"/>
  <c r="I35" i="5"/>
  <c r="I16" i="5"/>
  <c r="G7" i="3"/>
  <c r="G37" i="3"/>
  <c r="G57" i="3"/>
  <c r="G21" i="3"/>
  <c r="G12" i="3"/>
  <c r="G4" i="3"/>
  <c r="G9" i="3"/>
  <c r="G8" i="3"/>
  <c r="I63" i="5"/>
  <c r="I64" i="5"/>
  <c r="I61" i="5"/>
  <c r="I43" i="5"/>
  <c r="I58" i="7"/>
  <c r="I66" i="7"/>
  <c r="I57" i="7"/>
  <c r="I62" i="7"/>
  <c r="I69" i="7"/>
  <c r="I72" i="7"/>
  <c r="I29" i="7"/>
  <c r="I31" i="7"/>
  <c r="I64" i="7"/>
  <c r="J66" i="7"/>
  <c r="I38" i="7"/>
  <c r="I41" i="7"/>
  <c r="I60" i="7"/>
  <c r="I7" i="7"/>
  <c r="I17" i="7"/>
  <c r="I23" i="7"/>
  <c r="I34" i="7"/>
  <c r="I71" i="7"/>
  <c r="F50" i="7"/>
  <c r="L44" i="7" s="1"/>
  <c r="I13" i="7"/>
  <c r="I48" i="7"/>
  <c r="J3" i="7"/>
  <c r="I6" i="7"/>
  <c r="I36" i="7"/>
  <c r="J41" i="7"/>
  <c r="I59" i="7"/>
  <c r="G24" i="7"/>
  <c r="H20" i="7" s="1"/>
  <c r="J45" i="7"/>
  <c r="J29" i="7"/>
  <c r="J47" i="7"/>
  <c r="I46" i="7"/>
  <c r="I61" i="7"/>
  <c r="J23" i="7"/>
  <c r="J21" i="7"/>
  <c r="J19" i="7"/>
  <c r="J13" i="7"/>
  <c r="J4" i="7"/>
  <c r="I2" i="7"/>
  <c r="J6" i="7"/>
  <c r="J17" i="7"/>
  <c r="J8" i="7"/>
  <c r="J16" i="7"/>
  <c r="J9" i="7"/>
  <c r="J18" i="7"/>
  <c r="J11" i="7"/>
  <c r="J2" i="7"/>
  <c r="J20" i="7"/>
  <c r="J15" i="7"/>
  <c r="J14" i="7"/>
  <c r="I42" i="7"/>
  <c r="G76" i="7"/>
  <c r="H67" i="7" s="1"/>
  <c r="I67" i="7"/>
  <c r="J12" i="7"/>
  <c r="F24" i="7"/>
  <c r="J72" i="7"/>
  <c r="I15" i="7"/>
  <c r="H21" i="7"/>
  <c r="J22" i="7"/>
  <c r="G50" i="7"/>
  <c r="I32" i="7"/>
  <c r="E76" i="7"/>
  <c r="E24" i="7"/>
  <c r="J7" i="7"/>
  <c r="J74" i="7"/>
  <c r="J39" i="7"/>
  <c r="I9" i="7"/>
  <c r="I21" i="7"/>
  <c r="I40" i="7"/>
  <c r="J43" i="7"/>
  <c r="I65" i="7"/>
  <c r="J68" i="7"/>
  <c r="J37" i="7"/>
  <c r="J75" i="7"/>
  <c r="J62" i="7"/>
  <c r="J35" i="7"/>
  <c r="J60" i="7"/>
  <c r="J70" i="7"/>
  <c r="F76" i="7"/>
  <c r="E50" i="7"/>
  <c r="J64" i="7"/>
  <c r="J48" i="7"/>
  <c r="J46" i="7"/>
  <c r="J44" i="7"/>
  <c r="J42" i="7"/>
  <c r="J40" i="7"/>
  <c r="J38" i="7"/>
  <c r="J36" i="7"/>
  <c r="J34" i="7"/>
  <c r="J32" i="7"/>
  <c r="J30" i="7"/>
  <c r="J28" i="7"/>
  <c r="J33" i="7"/>
  <c r="J49" i="7"/>
  <c r="I55" i="7"/>
  <c r="J58" i="7"/>
  <c r="J55" i="7"/>
  <c r="J57" i="7"/>
  <c r="J59" i="7"/>
  <c r="J61" i="7"/>
  <c r="J63" i="7"/>
  <c r="J65" i="7"/>
  <c r="J67" i="7"/>
  <c r="J69" i="7"/>
  <c r="J71" i="7"/>
  <c r="J73" i="7"/>
  <c r="I70" i="5"/>
  <c r="I73" i="5"/>
  <c r="I32" i="5"/>
  <c r="I69" i="5"/>
  <c r="I5" i="5"/>
  <c r="I8" i="5"/>
  <c r="I10" i="5"/>
  <c r="I30" i="5"/>
  <c r="I71" i="5"/>
  <c r="I18" i="5"/>
  <c r="I21" i="5"/>
  <c r="I49" i="5"/>
  <c r="I31" i="5"/>
  <c r="I39" i="5"/>
  <c r="E76" i="5"/>
  <c r="M68" i="5" s="1"/>
  <c r="I59" i="5"/>
  <c r="I67" i="5"/>
  <c r="I72" i="5"/>
  <c r="I74" i="5"/>
  <c r="I4" i="5"/>
  <c r="I7" i="5"/>
  <c r="I12" i="5"/>
  <c r="I17" i="5"/>
  <c r="I57" i="5"/>
  <c r="I75" i="5"/>
  <c r="I68" i="5"/>
  <c r="J19" i="5"/>
  <c r="I23" i="5"/>
  <c r="I37" i="5"/>
  <c r="I42" i="5"/>
  <c r="I56" i="5"/>
  <c r="I6" i="5"/>
  <c r="I45" i="5"/>
  <c r="I47" i="5"/>
  <c r="J75" i="5"/>
  <c r="I66" i="5"/>
  <c r="I19" i="5"/>
  <c r="J46" i="5"/>
  <c r="I33" i="5"/>
  <c r="I38" i="5"/>
  <c r="G76" i="5"/>
  <c r="H62" i="5" s="1"/>
  <c r="G50" i="5"/>
  <c r="G24" i="5"/>
  <c r="H5" i="5" s="1"/>
  <c r="I41" i="5"/>
  <c r="I46" i="5"/>
  <c r="J71" i="5"/>
  <c r="I60" i="5"/>
  <c r="J20" i="5"/>
  <c r="E24" i="5"/>
  <c r="M16" i="5" s="1"/>
  <c r="I15" i="5"/>
  <c r="I20" i="5"/>
  <c r="J49" i="5"/>
  <c r="I34" i="5"/>
  <c r="M62" i="5"/>
  <c r="M19" i="5"/>
  <c r="E50" i="5"/>
  <c r="J3" i="5"/>
  <c r="J7" i="5"/>
  <c r="J11" i="5"/>
  <c r="J23" i="5"/>
  <c r="J29" i="5"/>
  <c r="J41" i="5"/>
  <c r="J15" i="5"/>
  <c r="J4" i="5"/>
  <c r="J8" i="5"/>
  <c r="J12" i="5"/>
  <c r="J16" i="5"/>
  <c r="J30" i="5"/>
  <c r="J34" i="5"/>
  <c r="J38" i="5"/>
  <c r="J42" i="5"/>
  <c r="J56" i="5"/>
  <c r="J60" i="5"/>
  <c r="J64" i="5"/>
  <c r="J68" i="5"/>
  <c r="J72" i="5"/>
  <c r="J17" i="5"/>
  <c r="J65" i="5"/>
  <c r="J69" i="5"/>
  <c r="J73" i="5"/>
  <c r="J5" i="5"/>
  <c r="J9" i="5"/>
  <c r="J21" i="5"/>
  <c r="I14" i="5"/>
  <c r="I28" i="5"/>
  <c r="I36" i="5"/>
  <c r="I40" i="5"/>
  <c r="I44" i="5"/>
  <c r="I54" i="5"/>
  <c r="I62" i="5"/>
  <c r="I48" i="5"/>
  <c r="I58" i="5"/>
  <c r="J2" i="5"/>
  <c r="J6" i="5"/>
  <c r="J10" i="5"/>
  <c r="J14" i="5"/>
  <c r="J18" i="5"/>
  <c r="J22" i="5"/>
  <c r="F24" i="5"/>
  <c r="J28" i="5"/>
  <c r="J32" i="5"/>
  <c r="J36" i="5"/>
  <c r="J40" i="5"/>
  <c r="J44" i="5"/>
  <c r="J48" i="5"/>
  <c r="F50" i="5"/>
  <c r="J54" i="5"/>
  <c r="J58" i="5"/>
  <c r="J62" i="5"/>
  <c r="J66" i="5"/>
  <c r="J70" i="5"/>
  <c r="J74" i="5"/>
  <c r="F76" i="5"/>
  <c r="J13" i="5"/>
  <c r="J31" i="5"/>
  <c r="J47" i="5"/>
  <c r="J61" i="5"/>
  <c r="J35" i="5"/>
  <c r="J39" i="5"/>
  <c r="J43" i="5"/>
  <c r="J57" i="5"/>
  <c r="I2" i="5"/>
  <c r="I3" i="5"/>
  <c r="I29" i="5"/>
  <c r="I55" i="5"/>
  <c r="J33" i="5"/>
  <c r="J37" i="5"/>
  <c r="J45" i="5"/>
  <c r="J55" i="5"/>
  <c r="J59" i="5"/>
  <c r="J63" i="5"/>
  <c r="J67" i="5"/>
  <c r="L21" i="2"/>
  <c r="N21" i="2" s="1"/>
  <c r="L40" i="2"/>
  <c r="N40" i="2" s="1"/>
  <c r="H23" i="2"/>
  <c r="L18" i="2"/>
  <c r="N18" i="2" s="1"/>
  <c r="L20" i="2"/>
  <c r="N20" i="2" s="1"/>
  <c r="H34" i="2"/>
  <c r="L39" i="2"/>
  <c r="N39" i="2" s="1"/>
  <c r="H22" i="2"/>
  <c r="L27" i="2"/>
  <c r="N27" i="2" s="1"/>
  <c r="L19" i="2"/>
  <c r="N19" i="2" s="1"/>
  <c r="H41" i="2"/>
  <c r="H33" i="2"/>
  <c r="L38" i="2"/>
  <c r="N38" i="2" s="1"/>
  <c r="M3" i="2"/>
  <c r="H21" i="2"/>
  <c r="L26" i="2"/>
  <c r="N26" i="2" s="1"/>
  <c r="H40" i="2"/>
  <c r="L37" i="2"/>
  <c r="N37" i="2" s="1"/>
  <c r="I42" i="2"/>
  <c r="M8" i="2"/>
  <c r="H18" i="2"/>
  <c r="K18" i="2" s="1"/>
  <c r="H20" i="2"/>
  <c r="L25" i="2"/>
  <c r="N25" i="2" s="1"/>
  <c r="H39" i="2"/>
  <c r="L36" i="2"/>
  <c r="N36" i="2" s="1"/>
  <c r="I28" i="2"/>
  <c r="H11" i="2"/>
  <c r="L3" i="2"/>
  <c r="N3" i="2" s="1"/>
  <c r="M7" i="2"/>
  <c r="N7" i="2" s="1"/>
  <c r="H27" i="2"/>
  <c r="H19" i="2"/>
  <c r="L24" i="2"/>
  <c r="N24" i="2" s="1"/>
  <c r="H38" i="2"/>
  <c r="K32" i="2"/>
  <c r="K33" i="2" s="1"/>
  <c r="K34" i="2" s="1"/>
  <c r="K35" i="2" s="1"/>
  <c r="K36" i="2" s="1"/>
  <c r="K37" i="2" s="1"/>
  <c r="K38" i="2" s="1"/>
  <c r="K39" i="2" s="1"/>
  <c r="K40" i="2" s="1"/>
  <c r="K41" i="2" s="1"/>
  <c r="L35" i="2"/>
  <c r="N35" i="2" s="1"/>
  <c r="I13" i="2"/>
  <c r="H10" i="2"/>
  <c r="L12" i="2"/>
  <c r="M6" i="2"/>
  <c r="N6" i="2" s="1"/>
  <c r="H26" i="2"/>
  <c r="L23" i="2"/>
  <c r="N23" i="2" s="1"/>
  <c r="H37" i="2"/>
  <c r="L32" i="2"/>
  <c r="N32" i="2" s="1"/>
  <c r="L34" i="2"/>
  <c r="N34" i="2" s="1"/>
  <c r="H9" i="2"/>
  <c r="L11" i="2"/>
  <c r="H36" i="2"/>
  <c r="L41" i="2"/>
  <c r="N41" i="2" s="1"/>
  <c r="H54" i="3"/>
  <c r="M5" i="2"/>
  <c r="N5" i="2" s="1"/>
  <c r="H7" i="2"/>
  <c r="M12" i="2"/>
  <c r="M4" i="2"/>
  <c r="N4" i="2" s="1"/>
  <c r="H6" i="2"/>
  <c r="L9" i="2"/>
  <c r="N9" i="2" s="1"/>
  <c r="M11" i="2"/>
  <c r="H3" i="2"/>
  <c r="K3" i="2" s="1"/>
  <c r="K4" i="2" s="1"/>
  <c r="H5" i="2"/>
  <c r="L8" i="2"/>
  <c r="N8" i="2" s="1"/>
  <c r="M10" i="2"/>
  <c r="N10" i="2" s="1"/>
  <c r="H12" i="2"/>
  <c r="R24" i="3" l="1"/>
  <c r="X10" i="3" s="1"/>
  <c r="G11" i="3"/>
  <c r="H18" i="3"/>
  <c r="H29" i="3"/>
  <c r="O8" i="3"/>
  <c r="G20" i="3"/>
  <c r="G19" i="3"/>
  <c r="G18" i="3"/>
  <c r="H59" i="3"/>
  <c r="C24" i="3"/>
  <c r="K10" i="3" s="1"/>
  <c r="H3" i="3"/>
  <c r="G16" i="3"/>
  <c r="H57" i="3"/>
  <c r="H58" i="3"/>
  <c r="H36" i="3"/>
  <c r="G13" i="3"/>
  <c r="G65" i="3"/>
  <c r="G14" i="3"/>
  <c r="H33" i="3"/>
  <c r="G3" i="3"/>
  <c r="G75" i="3"/>
  <c r="G45" i="3"/>
  <c r="G10" i="3"/>
  <c r="G41" i="3"/>
  <c r="G5" i="3"/>
  <c r="G43" i="3"/>
  <c r="E24" i="3"/>
  <c r="F16" i="3" s="1"/>
  <c r="H21" i="3"/>
  <c r="H66" i="3"/>
  <c r="E50" i="3"/>
  <c r="F28" i="3" s="1"/>
  <c r="I28" i="3" s="1"/>
  <c r="G62" i="3"/>
  <c r="H11" i="3"/>
  <c r="G64" i="3"/>
  <c r="G66" i="3"/>
  <c r="F7" i="3"/>
  <c r="F18" i="3"/>
  <c r="G63" i="3"/>
  <c r="F40" i="3"/>
  <c r="H62" i="3"/>
  <c r="H67" i="3"/>
  <c r="H20" i="3"/>
  <c r="G36" i="3"/>
  <c r="H41" i="3"/>
  <c r="H38" i="3"/>
  <c r="H37" i="3"/>
  <c r="H44" i="3"/>
  <c r="H9" i="3"/>
  <c r="H5" i="3"/>
  <c r="H8" i="3"/>
  <c r="H2" i="3"/>
  <c r="H16" i="3"/>
  <c r="H7" i="3"/>
  <c r="H23" i="3"/>
  <c r="H15" i="3"/>
  <c r="H12" i="3"/>
  <c r="H14" i="3"/>
  <c r="H4" i="3"/>
  <c r="H10" i="3"/>
  <c r="H6" i="3"/>
  <c r="H19" i="3"/>
  <c r="Y10" i="3" s="1"/>
  <c r="G2" i="3"/>
  <c r="H22" i="3"/>
  <c r="G38" i="3"/>
  <c r="G60" i="3"/>
  <c r="H68" i="3"/>
  <c r="H70" i="3"/>
  <c r="H61" i="3"/>
  <c r="H75" i="3"/>
  <c r="H74" i="3"/>
  <c r="H13" i="3"/>
  <c r="H63" i="3"/>
  <c r="H17" i="3"/>
  <c r="D24" i="3"/>
  <c r="J7" i="3" s="1"/>
  <c r="C50" i="3"/>
  <c r="K45" i="3" s="1"/>
  <c r="H34" i="3"/>
  <c r="G61" i="3"/>
  <c r="G32" i="3"/>
  <c r="H42" i="3"/>
  <c r="H45" i="3"/>
  <c r="H46" i="3"/>
  <c r="H60" i="3"/>
  <c r="G54" i="3"/>
  <c r="H69" i="3"/>
  <c r="H72" i="3"/>
  <c r="G56" i="3"/>
  <c r="G33" i="3"/>
  <c r="G58" i="3"/>
  <c r="G35" i="3"/>
  <c r="G22" i="3"/>
  <c r="H43" i="3"/>
  <c r="G6" i="3"/>
  <c r="G47" i="3"/>
  <c r="H28" i="3"/>
  <c r="H48" i="3"/>
  <c r="G28" i="3"/>
  <c r="D50" i="3"/>
  <c r="J41" i="3" s="1"/>
  <c r="H32" i="3"/>
  <c r="H40" i="3"/>
  <c r="G48" i="3"/>
  <c r="G70" i="3"/>
  <c r="G42" i="3"/>
  <c r="G59" i="3"/>
  <c r="E76" i="3"/>
  <c r="F75" i="3" s="1"/>
  <c r="G74" i="3"/>
  <c r="C76" i="3"/>
  <c r="K54" i="3" s="1"/>
  <c r="H31" i="3"/>
  <c r="H35" i="3"/>
  <c r="H47" i="3"/>
  <c r="H49" i="3"/>
  <c r="H65" i="3"/>
  <c r="H64" i="3"/>
  <c r="H56" i="3"/>
  <c r="G72" i="3"/>
  <c r="G49" i="3"/>
  <c r="G55" i="3"/>
  <c r="H73" i="3"/>
  <c r="H71" i="3"/>
  <c r="G44" i="3"/>
  <c r="G17" i="3"/>
  <c r="G46" i="3"/>
  <c r="G68" i="3"/>
  <c r="H39" i="3"/>
  <c r="G34" i="3"/>
  <c r="D76" i="3"/>
  <c r="J70" i="3" s="1"/>
  <c r="G69" i="3"/>
  <c r="G71" i="3"/>
  <c r="G23" i="3"/>
  <c r="G40" i="3"/>
  <c r="G39" i="3"/>
  <c r="G15" i="3"/>
  <c r="G67" i="3"/>
  <c r="G73" i="3"/>
  <c r="M14" i="5"/>
  <c r="H59" i="5"/>
  <c r="H61" i="5"/>
  <c r="H66" i="5"/>
  <c r="H70" i="5"/>
  <c r="M3" i="5"/>
  <c r="H30" i="5"/>
  <c r="H38" i="5"/>
  <c r="H46" i="5"/>
  <c r="H32" i="5"/>
  <c r="H40" i="5"/>
  <c r="H48" i="5"/>
  <c r="H72" i="5"/>
  <c r="H49" i="5"/>
  <c r="H58" i="5"/>
  <c r="H74" i="5"/>
  <c r="H67" i="5"/>
  <c r="H75" i="5"/>
  <c r="H65" i="5"/>
  <c r="H73" i="5"/>
  <c r="H64" i="5"/>
  <c r="H41" i="5"/>
  <c r="H68" i="5"/>
  <c r="H54" i="5"/>
  <c r="K54" i="5" s="1"/>
  <c r="K55" i="5" s="1"/>
  <c r="H56" i="5"/>
  <c r="H33" i="5"/>
  <c r="H60" i="5"/>
  <c r="H42" i="5"/>
  <c r="M12" i="5"/>
  <c r="M21" i="5"/>
  <c r="H44" i="5"/>
  <c r="H71" i="5"/>
  <c r="H57" i="5"/>
  <c r="H34" i="5"/>
  <c r="H63" i="5"/>
  <c r="H36" i="5"/>
  <c r="H55" i="5"/>
  <c r="H45" i="5"/>
  <c r="H47" i="5"/>
  <c r="H28" i="5"/>
  <c r="K28" i="5" s="1"/>
  <c r="H43" i="5"/>
  <c r="H37" i="5"/>
  <c r="H39" i="5"/>
  <c r="H69" i="5"/>
  <c r="H35" i="5"/>
  <c r="H29" i="5"/>
  <c r="H31" i="5"/>
  <c r="H75" i="7"/>
  <c r="L48" i="7"/>
  <c r="H57" i="7"/>
  <c r="H73" i="7"/>
  <c r="L43" i="7"/>
  <c r="L33" i="7"/>
  <c r="H7" i="7"/>
  <c r="H15" i="7"/>
  <c r="H17" i="7"/>
  <c r="L46" i="7"/>
  <c r="L41" i="7"/>
  <c r="H18" i="7"/>
  <c r="H4" i="7"/>
  <c r="H2" i="7"/>
  <c r="K2" i="7" s="1"/>
  <c r="L40" i="7"/>
  <c r="H14" i="7"/>
  <c r="H13" i="7"/>
  <c r="L49" i="7"/>
  <c r="L29" i="7"/>
  <c r="H5" i="7"/>
  <c r="H16" i="7"/>
  <c r="H65" i="7"/>
  <c r="L31" i="7"/>
  <c r="L36" i="7"/>
  <c r="H19" i="7"/>
  <c r="H12" i="7"/>
  <c r="L37" i="7"/>
  <c r="L34" i="7"/>
  <c r="L42" i="7"/>
  <c r="L38" i="7"/>
  <c r="L45" i="7"/>
  <c r="H10" i="7"/>
  <c r="H22" i="7"/>
  <c r="H9" i="7"/>
  <c r="L35" i="7"/>
  <c r="H11" i="7"/>
  <c r="I50" i="7"/>
  <c r="L28" i="7"/>
  <c r="L30" i="7"/>
  <c r="L47" i="7"/>
  <c r="H23" i="7"/>
  <c r="H8" i="7"/>
  <c r="H6" i="7"/>
  <c r="L39" i="7"/>
  <c r="L32" i="7"/>
  <c r="H3" i="7"/>
  <c r="M67" i="7"/>
  <c r="M60" i="7"/>
  <c r="M72" i="7"/>
  <c r="M63" i="7"/>
  <c r="M56" i="7"/>
  <c r="M69" i="7"/>
  <c r="M62" i="7"/>
  <c r="M75" i="7"/>
  <c r="M71" i="7"/>
  <c r="M64" i="7"/>
  <c r="M55" i="7"/>
  <c r="M70" i="7"/>
  <c r="M61" i="7"/>
  <c r="M54" i="7"/>
  <c r="M73" i="7"/>
  <c r="M66" i="7"/>
  <c r="M57" i="7"/>
  <c r="M58" i="7"/>
  <c r="M68" i="7"/>
  <c r="M59" i="7"/>
  <c r="M65" i="7"/>
  <c r="M74" i="7"/>
  <c r="H37" i="7"/>
  <c r="H46" i="7"/>
  <c r="H43" i="7"/>
  <c r="H30" i="7"/>
  <c r="H49" i="7"/>
  <c r="H33" i="7"/>
  <c r="H39" i="7"/>
  <c r="H44" i="7"/>
  <c r="H41" i="7"/>
  <c r="H28" i="7"/>
  <c r="K28" i="7" s="1"/>
  <c r="H47" i="7"/>
  <c r="H34" i="7"/>
  <c r="H31" i="7"/>
  <c r="H38" i="7"/>
  <c r="H45" i="7"/>
  <c r="H35" i="7"/>
  <c r="H29" i="7"/>
  <c r="I76" i="7"/>
  <c r="L70" i="7"/>
  <c r="L61" i="7"/>
  <c r="L54" i="7"/>
  <c r="L73" i="7"/>
  <c r="L66" i="7"/>
  <c r="L57" i="7"/>
  <c r="L72" i="7"/>
  <c r="L63" i="7"/>
  <c r="L56" i="7"/>
  <c r="L75" i="7"/>
  <c r="L74" i="7"/>
  <c r="L65" i="7"/>
  <c r="L58" i="7"/>
  <c r="L71" i="7"/>
  <c r="L64" i="7"/>
  <c r="L55" i="7"/>
  <c r="L67" i="7"/>
  <c r="N67" i="7" s="1"/>
  <c r="L60" i="7"/>
  <c r="N60" i="7" s="1"/>
  <c r="L62" i="7"/>
  <c r="L59" i="7"/>
  <c r="L69" i="7"/>
  <c r="L68" i="7"/>
  <c r="M42" i="7"/>
  <c r="M35" i="7"/>
  <c r="M41" i="7"/>
  <c r="M47" i="7"/>
  <c r="N47" i="7" s="1"/>
  <c r="M38" i="7"/>
  <c r="M31" i="7"/>
  <c r="M44" i="7"/>
  <c r="N44" i="7" s="1"/>
  <c r="M37" i="7"/>
  <c r="M28" i="7"/>
  <c r="N28" i="7" s="1"/>
  <c r="M46" i="7"/>
  <c r="M39" i="7"/>
  <c r="M30" i="7"/>
  <c r="N30" i="7" s="1"/>
  <c r="M45" i="7"/>
  <c r="M36" i="7"/>
  <c r="M29" i="7"/>
  <c r="N29" i="7" s="1"/>
  <c r="M48" i="7"/>
  <c r="M32" i="7"/>
  <c r="M49" i="7"/>
  <c r="M33" i="7"/>
  <c r="N33" i="7" s="1"/>
  <c r="M34" i="7"/>
  <c r="M43" i="7"/>
  <c r="M40" i="7"/>
  <c r="H32" i="7"/>
  <c r="I24" i="7"/>
  <c r="L15" i="7"/>
  <c r="L8" i="7"/>
  <c r="L17" i="7"/>
  <c r="L10" i="7"/>
  <c r="L22" i="7"/>
  <c r="L12" i="7"/>
  <c r="L3" i="7"/>
  <c r="L19" i="7"/>
  <c r="L14" i="7"/>
  <c r="L21" i="7"/>
  <c r="L11" i="7"/>
  <c r="L4" i="7"/>
  <c r="L20" i="7"/>
  <c r="L13" i="7"/>
  <c r="L6" i="7"/>
  <c r="N6" i="7" s="1"/>
  <c r="L23" i="7"/>
  <c r="L18" i="7"/>
  <c r="L16" i="7"/>
  <c r="L2" i="7"/>
  <c r="L9" i="7"/>
  <c r="L5" i="7"/>
  <c r="L7" i="7"/>
  <c r="K3" i="7"/>
  <c r="H48" i="7"/>
  <c r="M23" i="7"/>
  <c r="M17" i="7"/>
  <c r="M10" i="7"/>
  <c r="M22" i="7"/>
  <c r="M12" i="7"/>
  <c r="M19" i="7"/>
  <c r="M14" i="7"/>
  <c r="M5" i="7"/>
  <c r="M16" i="7"/>
  <c r="M7" i="7"/>
  <c r="M20" i="7"/>
  <c r="M13" i="7"/>
  <c r="M6" i="7"/>
  <c r="M15" i="7"/>
  <c r="M8" i="7"/>
  <c r="M3" i="7"/>
  <c r="M9" i="7"/>
  <c r="M21" i="7"/>
  <c r="M4" i="7"/>
  <c r="M11" i="7"/>
  <c r="M2" i="7"/>
  <c r="M18" i="7"/>
  <c r="H40" i="7"/>
  <c r="H42" i="7"/>
  <c r="H62" i="7"/>
  <c r="H55" i="7"/>
  <c r="H74" i="7"/>
  <c r="H58" i="7"/>
  <c r="H64" i="7"/>
  <c r="H69" i="7"/>
  <c r="H66" i="7"/>
  <c r="H72" i="7"/>
  <c r="H59" i="7"/>
  <c r="H56" i="7"/>
  <c r="H71" i="7"/>
  <c r="H68" i="7"/>
  <c r="H63" i="7"/>
  <c r="H70" i="7"/>
  <c r="H54" i="7"/>
  <c r="K54" i="7" s="1"/>
  <c r="H60" i="7"/>
  <c r="H36" i="7"/>
  <c r="H61" i="7"/>
  <c r="M56" i="5"/>
  <c r="M67" i="5"/>
  <c r="M22" i="5"/>
  <c r="M15" i="5"/>
  <c r="M23" i="5"/>
  <c r="M2" i="5"/>
  <c r="M9" i="5"/>
  <c r="H15" i="5"/>
  <c r="M69" i="5"/>
  <c r="M58" i="5"/>
  <c r="M63" i="5"/>
  <c r="M72" i="5"/>
  <c r="M71" i="5"/>
  <c r="M70" i="5"/>
  <c r="M75" i="5"/>
  <c r="M66" i="5"/>
  <c r="M74" i="5"/>
  <c r="M55" i="5"/>
  <c r="M73" i="5"/>
  <c r="M57" i="5"/>
  <c r="M61" i="5"/>
  <c r="M60" i="5"/>
  <c r="M65" i="5"/>
  <c r="M64" i="5"/>
  <c r="M54" i="5"/>
  <c r="M59" i="5"/>
  <c r="M11" i="5"/>
  <c r="M4" i="5"/>
  <c r="H3" i="5"/>
  <c r="M6" i="5"/>
  <c r="M7" i="5"/>
  <c r="M13" i="5"/>
  <c r="M10" i="5"/>
  <c r="M8" i="5"/>
  <c r="M17" i="5"/>
  <c r="M18" i="5"/>
  <c r="M20" i="5"/>
  <c r="H6" i="5"/>
  <c r="H21" i="5"/>
  <c r="H2" i="5"/>
  <c r="K2" i="5" s="1"/>
  <c r="H18" i="5"/>
  <c r="H23" i="5"/>
  <c r="H9" i="5"/>
  <c r="H14" i="5"/>
  <c r="H16" i="5"/>
  <c r="H20" i="5"/>
  <c r="H17" i="5"/>
  <c r="H4" i="5"/>
  <c r="H10" i="5"/>
  <c r="H11" i="5"/>
  <c r="H13" i="5"/>
  <c r="M5" i="5"/>
  <c r="H19" i="5"/>
  <c r="H22" i="5"/>
  <c r="H7" i="5"/>
  <c r="H8" i="5"/>
  <c r="H12" i="5"/>
  <c r="L21" i="5"/>
  <c r="L17" i="5"/>
  <c r="L13" i="5"/>
  <c r="L9" i="5"/>
  <c r="N9" i="5" s="1"/>
  <c r="L5" i="5"/>
  <c r="L20" i="5"/>
  <c r="L12" i="5"/>
  <c r="N12" i="5" s="1"/>
  <c r="L4" i="5"/>
  <c r="L16" i="5"/>
  <c r="N16" i="5" s="1"/>
  <c r="L8" i="5"/>
  <c r="L23" i="5"/>
  <c r="L19" i="5"/>
  <c r="N19" i="5" s="1"/>
  <c r="L15" i="5"/>
  <c r="N15" i="5" s="1"/>
  <c r="L11" i="5"/>
  <c r="L7" i="5"/>
  <c r="L3" i="5"/>
  <c r="N3" i="5" s="1"/>
  <c r="L18" i="5"/>
  <c r="N18" i="5" s="1"/>
  <c r="L14" i="5"/>
  <c r="L2" i="5"/>
  <c r="N2" i="5" s="1"/>
  <c r="I24" i="5"/>
  <c r="L22" i="5"/>
  <c r="L10" i="5"/>
  <c r="L6" i="5"/>
  <c r="I76" i="5"/>
  <c r="L74" i="5"/>
  <c r="L70" i="5"/>
  <c r="L66" i="5"/>
  <c r="L62" i="5"/>
  <c r="N62" i="5" s="1"/>
  <c r="L58" i="5"/>
  <c r="L54" i="5"/>
  <c r="L56" i="5"/>
  <c r="L73" i="5"/>
  <c r="N73" i="5" s="1"/>
  <c r="L69" i="5"/>
  <c r="L65" i="5"/>
  <c r="L61" i="5"/>
  <c r="L57" i="5"/>
  <c r="N57" i="5" s="1"/>
  <c r="L72" i="5"/>
  <c r="N72" i="5" s="1"/>
  <c r="L68" i="5"/>
  <c r="N68" i="5" s="1"/>
  <c r="L64" i="5"/>
  <c r="L60" i="5"/>
  <c r="N60" i="5" s="1"/>
  <c r="L75" i="5"/>
  <c r="N75" i="5" s="1"/>
  <c r="L71" i="5"/>
  <c r="N71" i="5" s="1"/>
  <c r="L67" i="5"/>
  <c r="L63" i="5"/>
  <c r="L59" i="5"/>
  <c r="L55" i="5"/>
  <c r="I50" i="5"/>
  <c r="L48" i="5"/>
  <c r="L36" i="5"/>
  <c r="L32" i="5"/>
  <c r="L42" i="5"/>
  <c r="L38" i="5"/>
  <c r="L34" i="5"/>
  <c r="L46" i="5"/>
  <c r="L47" i="5"/>
  <c r="L43" i="5"/>
  <c r="L39" i="5"/>
  <c r="L35" i="5"/>
  <c r="L31" i="5"/>
  <c r="L30" i="5"/>
  <c r="L49" i="5"/>
  <c r="L45" i="5"/>
  <c r="L41" i="5"/>
  <c r="L37" i="5"/>
  <c r="L33" i="5"/>
  <c r="L29" i="5"/>
  <c r="L44" i="5"/>
  <c r="L40" i="5"/>
  <c r="L28" i="5"/>
  <c r="M35" i="5"/>
  <c r="M31" i="5"/>
  <c r="M45" i="5"/>
  <c r="M37" i="5"/>
  <c r="M33" i="5"/>
  <c r="M46" i="5"/>
  <c r="M30" i="5"/>
  <c r="M42" i="5"/>
  <c r="M38" i="5"/>
  <c r="M34" i="5"/>
  <c r="M41" i="5"/>
  <c r="M29" i="5"/>
  <c r="M49" i="5"/>
  <c r="M43" i="5"/>
  <c r="M48" i="5"/>
  <c r="M44" i="5"/>
  <c r="M40" i="5"/>
  <c r="M36" i="5"/>
  <c r="M32" i="5"/>
  <c r="M28" i="5"/>
  <c r="M47" i="5"/>
  <c r="M39" i="5"/>
  <c r="K5" i="2"/>
  <c r="K6" i="2" s="1"/>
  <c r="K7" i="2" s="1"/>
  <c r="K8" i="2" s="1"/>
  <c r="K9" i="2" s="1"/>
  <c r="K10" i="2" s="1"/>
  <c r="K11" i="2" s="1"/>
  <c r="K12" i="2" s="1"/>
  <c r="K19" i="2"/>
  <c r="K20" i="2" s="1"/>
  <c r="K21" i="2" s="1"/>
  <c r="K22" i="2" s="1"/>
  <c r="K23" i="2" s="1"/>
  <c r="K24" i="2" s="1"/>
  <c r="K25" i="2" s="1"/>
  <c r="K26" i="2" s="1"/>
  <c r="K27" i="2" s="1"/>
  <c r="N11" i="2"/>
  <c r="N12" i="2"/>
  <c r="F8" i="3"/>
  <c r="K33" i="3" l="1"/>
  <c r="K37" i="3"/>
  <c r="J55" i="3"/>
  <c r="K11" i="3"/>
  <c r="K17" i="3"/>
  <c r="K13" i="3"/>
  <c r="K12" i="3"/>
  <c r="K9" i="3"/>
  <c r="K23" i="3"/>
  <c r="K46" i="3"/>
  <c r="K8" i="3"/>
  <c r="K5" i="3"/>
  <c r="K14" i="3"/>
  <c r="K20" i="3"/>
  <c r="K18" i="3"/>
  <c r="K2" i="3"/>
  <c r="K35" i="3"/>
  <c r="K21" i="3"/>
  <c r="J12" i="3"/>
  <c r="K30" i="3"/>
  <c r="K6" i="3"/>
  <c r="K48" i="3"/>
  <c r="K16" i="3"/>
  <c r="K28" i="3"/>
  <c r="J8" i="3"/>
  <c r="K36" i="3"/>
  <c r="N39" i="7"/>
  <c r="N12" i="7"/>
  <c r="N46" i="7"/>
  <c r="N41" i="7"/>
  <c r="N49" i="7"/>
  <c r="N48" i="7"/>
  <c r="N37" i="7"/>
  <c r="F4" i="3"/>
  <c r="J57" i="3"/>
  <c r="J3" i="3"/>
  <c r="F49" i="3"/>
  <c r="J17" i="3"/>
  <c r="F45" i="3"/>
  <c r="K3" i="3"/>
  <c r="N11" i="5"/>
  <c r="N20" i="5"/>
  <c r="N23" i="5"/>
  <c r="J62" i="3"/>
  <c r="F71" i="3"/>
  <c r="F69" i="3"/>
  <c r="K65" i="3"/>
  <c r="F56" i="3"/>
  <c r="F30" i="3"/>
  <c r="F44" i="3"/>
  <c r="F38" i="3"/>
  <c r="F43" i="3"/>
  <c r="F41" i="3"/>
  <c r="F46" i="3"/>
  <c r="F29" i="3"/>
  <c r="I29" i="3" s="1"/>
  <c r="K47" i="3"/>
  <c r="F37" i="3"/>
  <c r="F31" i="3"/>
  <c r="F2" i="3"/>
  <c r="I2" i="3" s="1"/>
  <c r="F6" i="3"/>
  <c r="F3" i="3"/>
  <c r="K15" i="3"/>
  <c r="K7" i="3"/>
  <c r="K19" i="3"/>
  <c r="K4" i="3"/>
  <c r="K22" i="3"/>
  <c r="K32" i="3"/>
  <c r="K44" i="3"/>
  <c r="K61" i="3"/>
  <c r="F34" i="3"/>
  <c r="K39" i="3"/>
  <c r="K42" i="3"/>
  <c r="F39" i="3"/>
  <c r="F35" i="3"/>
  <c r="F36" i="3"/>
  <c r="J10" i="3"/>
  <c r="K40" i="3"/>
  <c r="F42" i="3"/>
  <c r="F47" i="3"/>
  <c r="J6" i="3"/>
  <c r="K29" i="3"/>
  <c r="K43" i="3"/>
  <c r="K49" i="3"/>
  <c r="J2" i="3"/>
  <c r="K34" i="3"/>
  <c r="K38" i="3"/>
  <c r="K31" i="3"/>
  <c r="F48" i="3"/>
  <c r="F32" i="3"/>
  <c r="F33" i="3"/>
  <c r="F14" i="3"/>
  <c r="J13" i="3"/>
  <c r="J9" i="3"/>
  <c r="J18" i="3"/>
  <c r="J4" i="3"/>
  <c r="J19" i="3"/>
  <c r="K58" i="3"/>
  <c r="J20" i="3"/>
  <c r="K73" i="3"/>
  <c r="J23" i="3"/>
  <c r="J14" i="3"/>
  <c r="J16" i="3"/>
  <c r="K62" i="3"/>
  <c r="J65" i="3"/>
  <c r="K74" i="3"/>
  <c r="K70" i="3"/>
  <c r="J39" i="3"/>
  <c r="J37" i="3"/>
  <c r="J36" i="3"/>
  <c r="J46" i="3"/>
  <c r="J32" i="3"/>
  <c r="J66" i="3"/>
  <c r="F10" i="3"/>
  <c r="F9" i="3"/>
  <c r="F13" i="3"/>
  <c r="F19" i="3"/>
  <c r="F15" i="3"/>
  <c r="F21" i="3"/>
  <c r="J42" i="3"/>
  <c r="J34" i="3"/>
  <c r="K68" i="3"/>
  <c r="K57" i="3"/>
  <c r="J11" i="3"/>
  <c r="F11" i="3"/>
  <c r="J45" i="3"/>
  <c r="K60" i="3"/>
  <c r="K64" i="3"/>
  <c r="F23" i="3"/>
  <c r="F22" i="3"/>
  <c r="J59" i="3"/>
  <c r="K75" i="3"/>
  <c r="K56" i="3"/>
  <c r="F17" i="3"/>
  <c r="F5" i="3"/>
  <c r="J73" i="3"/>
  <c r="K59" i="3"/>
  <c r="K55" i="3"/>
  <c r="F12" i="3"/>
  <c r="F20" i="3"/>
  <c r="F66" i="3"/>
  <c r="F61" i="3"/>
  <c r="F64" i="3"/>
  <c r="J56" i="3"/>
  <c r="F74" i="3"/>
  <c r="F70" i="3"/>
  <c r="J38" i="3"/>
  <c r="G50" i="3"/>
  <c r="J29" i="3"/>
  <c r="J33" i="3"/>
  <c r="J28" i="3"/>
  <c r="J44" i="3"/>
  <c r="J40" i="3"/>
  <c r="J30" i="3"/>
  <c r="F58" i="3"/>
  <c r="J71" i="3"/>
  <c r="J75" i="3"/>
  <c r="J35" i="3"/>
  <c r="K67" i="3"/>
  <c r="K72" i="3"/>
  <c r="K69" i="3"/>
  <c r="F72" i="3"/>
  <c r="F57" i="3"/>
  <c r="J43" i="3"/>
  <c r="F55" i="3"/>
  <c r="F62" i="3"/>
  <c r="F73" i="3"/>
  <c r="J5" i="3"/>
  <c r="G24" i="3"/>
  <c r="J15" i="3"/>
  <c r="J69" i="3"/>
  <c r="J22" i="3"/>
  <c r="J47" i="3"/>
  <c r="J21" i="3"/>
  <c r="J64" i="3"/>
  <c r="F65" i="3"/>
  <c r="J72" i="3"/>
  <c r="K41" i="3"/>
  <c r="K66" i="3"/>
  <c r="K71" i="3"/>
  <c r="J31" i="3"/>
  <c r="J63" i="3"/>
  <c r="J49" i="3"/>
  <c r="F63" i="3"/>
  <c r="F68" i="3"/>
  <c r="F67" i="3"/>
  <c r="G76" i="3"/>
  <c r="J54" i="3"/>
  <c r="J67" i="3"/>
  <c r="J58" i="3"/>
  <c r="J60" i="3"/>
  <c r="K63" i="3"/>
  <c r="F54" i="3"/>
  <c r="I54" i="3" s="1"/>
  <c r="F59" i="3"/>
  <c r="F60" i="3"/>
  <c r="J61" i="3"/>
  <c r="J74" i="3"/>
  <c r="J68" i="3"/>
  <c r="J48" i="3"/>
  <c r="N54" i="5"/>
  <c r="N63" i="5"/>
  <c r="N40" i="5"/>
  <c r="N67" i="5"/>
  <c r="N69" i="5"/>
  <c r="N74" i="5"/>
  <c r="N13" i="5"/>
  <c r="N44" i="5"/>
  <c r="N14" i="5"/>
  <c r="N21" i="5"/>
  <c r="N64" i="7"/>
  <c r="N55" i="7"/>
  <c r="N72" i="7"/>
  <c r="N32" i="7"/>
  <c r="N68" i="7"/>
  <c r="N71" i="7"/>
  <c r="N57" i="7"/>
  <c r="N40" i="7"/>
  <c r="N36" i="7"/>
  <c r="N31" i="7"/>
  <c r="N58" i="7"/>
  <c r="N66" i="7"/>
  <c r="N43" i="7"/>
  <c r="N45" i="7"/>
  <c r="N38" i="7"/>
  <c r="K29" i="7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N7" i="7"/>
  <c r="N69" i="7"/>
  <c r="N4" i="7"/>
  <c r="N10" i="7"/>
  <c r="N34" i="7"/>
  <c r="N65" i="7"/>
  <c r="N73" i="7"/>
  <c r="N74" i="7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N21" i="7"/>
  <c r="N8" i="7"/>
  <c r="N35" i="7"/>
  <c r="N75" i="7"/>
  <c r="N61" i="7"/>
  <c r="N17" i="7"/>
  <c r="N62" i="7"/>
  <c r="N54" i="7"/>
  <c r="N42" i="7"/>
  <c r="N18" i="7"/>
  <c r="N14" i="7"/>
  <c r="N15" i="7"/>
  <c r="N59" i="7"/>
  <c r="N16" i="7"/>
  <c r="K55" i="7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N23" i="7"/>
  <c r="N19" i="7"/>
  <c r="N3" i="7"/>
  <c r="N56" i="7"/>
  <c r="N70" i="7"/>
  <c r="N5" i="7"/>
  <c r="N20" i="7"/>
  <c r="N22" i="7"/>
  <c r="N63" i="7"/>
  <c r="N9" i="7"/>
  <c r="N13" i="7"/>
  <c r="N2" i="7"/>
  <c r="N11" i="7"/>
  <c r="N56" i="5"/>
  <c r="N64" i="5"/>
  <c r="N61" i="5"/>
  <c r="N66" i="5"/>
  <c r="N38" i="5"/>
  <c r="N22" i="5"/>
  <c r="K3" i="5"/>
  <c r="N4" i="5"/>
  <c r="N7" i="5"/>
  <c r="N10" i="5"/>
  <c r="N65" i="5"/>
  <c r="N70" i="5"/>
  <c r="N8" i="5"/>
  <c r="N17" i="5"/>
  <c r="N6" i="5"/>
  <c r="N55" i="5"/>
  <c r="N59" i="5"/>
  <c r="N58" i="5"/>
  <c r="N31" i="5"/>
  <c r="N42" i="5"/>
  <c r="K29" i="5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N34" i="5"/>
  <c r="N28" i="5"/>
  <c r="N5" i="5"/>
  <c r="K56" i="5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N35" i="5"/>
  <c r="N30" i="5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N37" i="5"/>
  <c r="N43" i="5"/>
  <c r="N48" i="5"/>
  <c r="N41" i="5"/>
  <c r="N47" i="5"/>
  <c r="N45" i="5"/>
  <c r="N46" i="5"/>
  <c r="N49" i="5"/>
  <c r="N29" i="5"/>
  <c r="N32" i="5"/>
  <c r="N33" i="5"/>
  <c r="N39" i="5"/>
  <c r="N36" i="5"/>
  <c r="S24" i="3" l="1"/>
  <c r="W10" i="3" s="1"/>
  <c r="I30" i="3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5" i="3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</calcChain>
</file>

<file path=xl/sharedStrings.xml><?xml version="1.0" encoding="utf-8"?>
<sst xmlns="http://schemas.openxmlformats.org/spreadsheetml/2006/main" count="992" uniqueCount="120">
  <si>
    <t>Leaf</t>
  </si>
  <si>
    <t>Dataset</t>
  </si>
  <si>
    <t>Number_of_Goods</t>
  </si>
  <si>
    <t>Number_of_Bads</t>
  </si>
  <si>
    <t>% of Total</t>
  </si>
  <si>
    <t>% of Bads</t>
  </si>
  <si>
    <t>% of Total Acum</t>
  </si>
  <si>
    <t>% of Bads Acum</t>
  </si>
  <si>
    <t>Train</t>
  </si>
  <si>
    <t>Validation</t>
  </si>
  <si>
    <t>Test</t>
  </si>
  <si>
    <t>Lower Prob</t>
  </si>
  <si>
    <t>Upper Prob</t>
  </si>
  <si>
    <t>Number of Goods</t>
  </si>
  <si>
    <t>Number of Bads</t>
  </si>
  <si>
    <t>Total Amount</t>
  </si>
  <si>
    <t>Relative Total Percentage</t>
  </si>
  <si>
    <t>Bad Rate</t>
  </si>
  <si>
    <t>Decile 1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</si>
  <si>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</si>
  <si>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</si>
  <si>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</si>
  <si>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</si>
  <si>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</si>
  <si>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</si>
  <si>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</si>
  <si>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</si>
  <si>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</t>
  </si>
  <si>
    <t>Bad Rate Acum</t>
  </si>
  <si>
    <t>% of Goods Acum</t>
  </si>
  <si>
    <t>Path_Description</t>
  </si>
  <si>
    <t>TOTAL</t>
  </si>
  <si>
    <t>NaN</t>
  </si>
  <si>
    <t>Range 1</t>
  </si>
  <si>
    <t>Range 2</t>
  </si>
  <si>
    <t>Range 3</t>
  </si>
  <si>
    <t>Range 4</t>
  </si>
  <si>
    <t>Range 5</t>
  </si>
  <si>
    <t>Range 6</t>
  </si>
  <si>
    <t>Range 7</t>
  </si>
  <si>
    <t>Range 8</t>
  </si>
  <si>
    <t>Range 9</t>
  </si>
  <si>
    <t>Range 10</t>
  </si>
  <si>
    <t>Range 11</t>
  </si>
  <si>
    <t>Range 12</t>
  </si>
  <si>
    <t>Range 13</t>
  </si>
  <si>
    <t>Range 14</t>
  </si>
  <si>
    <t>Range 15</t>
  </si>
  <si>
    <t>Range 16</t>
  </si>
  <si>
    <t>Range 17</t>
  </si>
  <si>
    <t>Range 18</t>
  </si>
  <si>
    <t>Range 19</t>
  </si>
  <si>
    <t>Range 20</t>
  </si>
  <si>
    <t>Range 21</t>
  </si>
  <si>
    <t>Range 22</t>
  </si>
  <si>
    <t>None</t>
  </si>
  <si>
    <t xml:space="preserve">cat__PAY_SEPT &lt;= 2.004 </t>
  </si>
  <si>
    <t xml:space="preserve"> num__PAY_AMT_JUN &lt;= 0.131 </t>
  </si>
  <si>
    <t xml:space="preserve"> num__PAYMENT_VALUE &lt;= 0.407 </t>
  </si>
  <si>
    <t xml:space="preserve"> num__PAY_AMT_SEPT &lt;= -0.026 </t>
  </si>
  <si>
    <t xml:space="preserve"> num__BILL_AMT_SEPT &lt;= -0.111 </t>
  </si>
  <si>
    <t xml:space="preserve"> num__PAY_AMT_AUG &lt;= 0.655 </t>
  </si>
  <si>
    <t xml:space="preserve"> num__PAYMENT_VALUE &lt;= -1.391</t>
  </si>
  <si>
    <t xml:space="preserve"> num__PAYMENT_VALUE &gt; -1.391</t>
  </si>
  <si>
    <t xml:space="preserve"> num__PAY_AMT_AUG &gt; 0.655</t>
  </si>
  <si>
    <t xml:space="preserve"> num__BILL_AMT_SEPT &gt; -0.111</t>
  </si>
  <si>
    <t xml:space="preserve"> num__PAY_AMT_SEPT &gt; -0.026 </t>
  </si>
  <si>
    <t xml:space="preserve"> cat__PAY_JUL &lt;= 2.077 </t>
  </si>
  <si>
    <t xml:space="preserve"> num__LIMIT_BAL &lt;= 0.842 </t>
  </si>
  <si>
    <t xml:space="preserve"> num__PAY_AMT_SEPT &lt;= -0.023</t>
  </si>
  <si>
    <t xml:space="preserve"> num__PAY_AMT_SEPT &gt; -0.023</t>
  </si>
  <si>
    <t xml:space="preserve"> num__LIMIT_BAL &gt; 0.842</t>
  </si>
  <si>
    <t xml:space="preserve"> cat__PAY_JUL &gt; 2.077</t>
  </si>
  <si>
    <t xml:space="preserve"> num__PAYMENT_VALUE &gt; 0.407</t>
  </si>
  <si>
    <t xml:space="preserve"> num__PAY_AMT_JUN &gt; 0.131 </t>
  </si>
  <si>
    <t xml:space="preserve"> num__PAYMENT_VALUE &lt;= 0.003 </t>
  </si>
  <si>
    <t xml:space="preserve"> num__LIMIT_BAL &lt;= 1.154 </t>
  </si>
  <si>
    <t xml:space="preserve"> num__BILL_AMT_JUN &lt;= 3.204 </t>
  </si>
  <si>
    <t xml:space="preserve"> num__LIMIT_BAL &lt;= 0.316 </t>
  </si>
  <si>
    <t xml:space="preserve"> num__LIMIT_BAL &lt;= 0.263 </t>
  </si>
  <si>
    <t xml:space="preserve"> num__PAY_AMT_APR &lt;= 0.649</t>
  </si>
  <si>
    <t xml:space="preserve"> num__PAY_AMT_APR &gt; 0.649</t>
  </si>
  <si>
    <t xml:space="preserve"> num__LIMIT_BAL &gt; 0.263</t>
  </si>
  <si>
    <t xml:space="preserve"> num__LIMIT_BAL &gt; 0.316</t>
  </si>
  <si>
    <t xml:space="preserve"> num__BILL_AMT_JUN &gt; 3.204</t>
  </si>
  <si>
    <t xml:space="preserve"> num__LIMIT_BAL &gt; 1.154</t>
  </si>
  <si>
    <t xml:space="preserve"> num__PAYMENT_VALUE &gt; 0.003</t>
  </si>
  <si>
    <t xml:space="preserve">cat__PAY_SEPT &gt; 2.004 </t>
  </si>
  <si>
    <t xml:space="preserve"> cat__PAY_SEPT &lt;= 3.001 </t>
  </si>
  <si>
    <t xml:space="preserve"> cat__PAY_SEPT &lt;= 3.000</t>
  </si>
  <si>
    <t xml:space="preserve"> cat__PAY_SEPT &gt; 3.000 </t>
  </si>
  <si>
    <t xml:space="preserve"> num__PAYMENT_VALUE &lt;= 0.612</t>
  </si>
  <si>
    <t xml:space="preserve"> num__PAYMENT_VALUE &gt; 0.612</t>
  </si>
  <si>
    <t xml:space="preserve"> cat__PAY_SEPT &gt; 3.001 </t>
  </si>
  <si>
    <t xml:space="preserve"> num__DUES &lt;= -0.332</t>
  </si>
  <si>
    <t xml:space="preserve"> num__DUES &gt; -0.332 </t>
  </si>
  <si>
    <t xml:space="preserve"> cat__PAY_SEPT &lt;= 4.000</t>
  </si>
  <si>
    <t xml:space="preserve"> cat__PAY_SEPT &gt; 4.000 </t>
  </si>
  <si>
    <t xml:space="preserve"> cat__PAY_AUG &lt;= 5.999 </t>
  </si>
  <si>
    <t xml:space="preserve"> num__PAY_AMT_APR &lt;= 27.532 </t>
  </si>
  <si>
    <t xml:space="preserve"> cat__PAY_APR &lt;= 2.001</t>
  </si>
  <si>
    <t xml:space="preserve"> cat__PAY_APR &gt; 2.001</t>
  </si>
  <si>
    <t xml:space="preserve"> num__PAY_AMT_APR &gt; 27.532</t>
  </si>
  <si>
    <t xml:space="preserve"> cat__PAY_AUG &gt; 5.999</t>
  </si>
  <si>
    <t>Sum Limit Goods</t>
  </si>
  <si>
    <t>Sum Limit Bads</t>
  </si>
  <si>
    <t>Sum_Limit_Goods</t>
  </si>
  <si>
    <t>Sum_Limit_Bads</t>
  </si>
  <si>
    <t>Avg BAL per Good</t>
  </si>
  <si>
    <t>Avg BAL per Bad</t>
  </si>
  <si>
    <t>Random Forest</t>
  </si>
  <si>
    <t>Random Tree</t>
  </si>
  <si>
    <t>Logistic Regression</t>
  </si>
  <si>
    <t>Sum Default Detected</t>
  </si>
  <si>
    <t>Sum Total Rejected</t>
  </si>
  <si>
    <t>Population Rejected (customers)</t>
  </si>
  <si>
    <t>Population Rejected (Balance)</t>
  </si>
  <si>
    <t>Default/Total</t>
  </si>
  <si>
    <t>Bad Rate (customers)</t>
  </si>
  <si>
    <t>Bad Rate (balance)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</si>
</sst>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75" formatCode="0.000"/>
    <numFmt numFmtId="177" formatCode="0.0%"/>
    <numFmt numFmtId="182" formatCode="_-&quot;$&quot;* #,##0_-;\-&quot;$&quot;* #,##0_-;_-&quot;$&quot;* &quot;-&quot;??_-;_-@_-"/>
    <numFmt numFmtId="183" formatCode="0.000%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5"/>
      <color rgb="FF1F1F1F"/>
      <name val="Arial"/>
      <family val="2"/>
    </font>
    <font>
      <sz val="5"/>
      <color rgb="FF1F1F1F"/>
      <name val="Arial"/>
      <family val="2"/>
    </font>
    <font>
      <b/>
      <sz val="10"/>
      <color rgb="FF1F1F1F"/>
      <name val="Arial"/>
      <family val="2"/>
    </font>
    <font>
      <sz val="10"/>
      <color rgb="FF1F1F1F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7F7F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right" vertical="center" wrapText="1"/>
    </xf>
    <xf numFmtId="0" fontId="20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vertical="center"/>
    </xf>
    <xf numFmtId="0" fontId="20" fillId="35" borderId="0" xfId="0" applyFont="1" applyFill="1" applyAlignment="1">
      <alignment vertical="center"/>
    </xf>
    <xf numFmtId="0" fontId="20" fillId="34" borderId="0" xfId="0" applyFont="1" applyFill="1" applyAlignment="1">
      <alignment vertical="center"/>
    </xf>
    <xf numFmtId="0" fontId="23" fillId="0" borderId="0" xfId="0" applyFont="1"/>
    <xf numFmtId="0" fontId="20" fillId="33" borderId="0" xfId="0" applyFont="1" applyFill="1" applyAlignment="1">
      <alignment horizontal="center" vertical="center" wrapText="1"/>
    </xf>
    <xf numFmtId="1" fontId="21" fillId="33" borderId="0" xfId="0" applyNumberFormat="1" applyFont="1" applyFill="1" applyAlignment="1">
      <alignment horizontal="right" vertical="center"/>
    </xf>
    <xf numFmtId="1" fontId="21" fillId="35" borderId="0" xfId="0" applyNumberFormat="1" applyFont="1" applyFill="1" applyAlignment="1">
      <alignment horizontal="right" vertical="center"/>
    </xf>
    <xf numFmtId="1" fontId="21" fillId="34" borderId="0" xfId="0" applyNumberFormat="1" applyFont="1" applyFill="1" applyAlignment="1">
      <alignment horizontal="right" vertical="center"/>
    </xf>
    <xf numFmtId="175" fontId="21" fillId="33" borderId="0" xfId="0" applyNumberFormat="1" applyFont="1" applyFill="1" applyAlignment="1">
      <alignment horizontal="right" vertical="center"/>
    </xf>
    <xf numFmtId="175" fontId="21" fillId="35" borderId="0" xfId="0" applyNumberFormat="1" applyFont="1" applyFill="1" applyAlignment="1">
      <alignment horizontal="right" vertical="center"/>
    </xf>
    <xf numFmtId="175" fontId="21" fillId="34" borderId="0" xfId="0" applyNumberFormat="1" applyFont="1" applyFill="1" applyAlignment="1">
      <alignment horizontal="right" vertical="center"/>
    </xf>
    <xf numFmtId="1" fontId="23" fillId="0" borderId="0" xfId="0" applyNumberFormat="1" applyFont="1"/>
    <xf numFmtId="10" fontId="21" fillId="33" borderId="0" xfId="2" applyNumberFormat="1" applyFont="1" applyFill="1" applyAlignment="1">
      <alignment horizontal="right" vertical="center"/>
    </xf>
    <xf numFmtId="10" fontId="21" fillId="35" borderId="0" xfId="2" applyNumberFormat="1" applyFont="1" applyFill="1" applyAlignment="1">
      <alignment horizontal="right" vertical="center"/>
    </xf>
    <xf numFmtId="10" fontId="0" fillId="0" borderId="0" xfId="0" applyNumberFormat="1"/>
    <xf numFmtId="11" fontId="19" fillId="33" borderId="0" xfId="0" applyNumberFormat="1" applyFont="1" applyFill="1" applyAlignment="1">
      <alignment horizontal="right" vertical="center" wrapText="1"/>
    </xf>
    <xf numFmtId="10" fontId="19" fillId="33" borderId="0" xfId="0" applyNumberFormat="1" applyFont="1" applyFill="1" applyAlignment="1">
      <alignment horizontal="right" vertical="center" wrapText="1"/>
    </xf>
    <xf numFmtId="175" fontId="0" fillId="0" borderId="0" xfId="0" applyNumberFormat="1"/>
    <xf numFmtId="0" fontId="24" fillId="0" borderId="0" xfId="0" applyFont="1" applyAlignment="1">
      <alignment horizontal="right" vertical="center" wrapText="1"/>
    </xf>
    <xf numFmtId="0" fontId="24" fillId="0" borderId="0" xfId="0" applyFont="1" applyAlignment="1">
      <alignment horizontal="center" vertical="center" wrapText="1"/>
    </xf>
    <xf numFmtId="0" fontId="22" fillId="0" borderId="0" xfId="0" applyFont="1" applyAlignment="1">
      <alignment horizontal="right" vertical="center" wrapText="1"/>
    </xf>
    <xf numFmtId="10" fontId="22" fillId="0" borderId="0" xfId="0" applyNumberFormat="1" applyFont="1" applyAlignment="1">
      <alignment horizontal="right" vertical="center" wrapText="1"/>
    </xf>
    <xf numFmtId="11" fontId="22" fillId="0" borderId="0" xfId="0" applyNumberFormat="1" applyFont="1" applyAlignment="1">
      <alignment horizontal="right" vertical="center" wrapText="1"/>
    </xf>
    <xf numFmtId="182" fontId="0" fillId="0" borderId="0" xfId="1" applyNumberFormat="1" applyFont="1"/>
    <xf numFmtId="182" fontId="22" fillId="0" borderId="0" xfId="0" applyNumberFormat="1" applyFont="1" applyAlignment="1">
      <alignment horizontal="right" vertical="center" wrapText="1"/>
    </xf>
    <xf numFmtId="182" fontId="0" fillId="0" borderId="0" xfId="0" applyNumberFormat="1"/>
    <xf numFmtId="10" fontId="22" fillId="0" borderId="0" xfId="2" applyNumberFormat="1" applyFont="1" applyAlignment="1">
      <alignment horizontal="right" vertical="center" wrapText="1"/>
    </xf>
    <xf numFmtId="183" fontId="22" fillId="0" borderId="0" xfId="2" applyNumberFormat="1" applyFont="1" applyAlignment="1">
      <alignment horizontal="right" vertical="center" wrapText="1"/>
    </xf>
    <xf numFmtId="177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22" fillId="0" borderId="0" xfId="0" applyNumberFormat="1" applyFont="1" applyAlignment="1">
      <alignment horizontal="right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3FA1-DAD0-44A3-931D-5777DB0FAD79}">
  <dimension ref="A1:O71"/>
  <sheetViews>
    <sheetView workbookViewId="0">
      <selection activeCell="H2" sqref="H2"/>
    </sheetView>
  </sheetViews>
  <sheetFormatPr defaultRowHeight="14.25" x14ac:dyDescent="0.45"/>
  <sheetData>
    <row r="1" spans="1:15" x14ac:dyDescent="0.45">
      <c r="C1" s="1" t="s">
        <v>1</v>
      </c>
      <c r="D1" s="1" t="s">
        <v>0</v>
      </c>
      <c r="E1" s="1" t="s">
        <v>2</v>
      </c>
      <c r="F1" s="1" t="s">
        <v>3</v>
      </c>
      <c r="G1" s="1" t="s">
        <v>106</v>
      </c>
      <c r="H1" s="1" t="s">
        <v>107</v>
      </c>
      <c r="I1" s="1" t="s">
        <v>15</v>
      </c>
      <c r="J1" s="1" t="s">
        <v>16</v>
      </c>
      <c r="K1" s="1" t="s">
        <v>17</v>
      </c>
      <c r="L1" s="1" t="s">
        <v>28</v>
      </c>
      <c r="M1" s="1" t="s">
        <v>6</v>
      </c>
      <c r="N1" s="1" t="s">
        <v>7</v>
      </c>
      <c r="O1" s="1" t="s">
        <v>29</v>
      </c>
    </row>
    <row r="2" spans="1:15" x14ac:dyDescent="0.45">
      <c r="A2" t="str">
        <f>+D2&amp;C2</f>
        <v>30Train</v>
      </c>
      <c r="B2" s="2">
        <v>0</v>
      </c>
      <c r="C2" s="3" t="s">
        <v>8</v>
      </c>
      <c r="D2" s="3">
        <v>30</v>
      </c>
      <c r="E2" s="3">
        <v>881</v>
      </c>
      <c r="F2" s="3">
        <v>47</v>
      </c>
      <c r="G2" s="20">
        <v>389990000</v>
      </c>
      <c r="H2" s="3">
        <v>21340000</v>
      </c>
      <c r="I2" s="3">
        <v>928</v>
      </c>
      <c r="J2" s="21">
        <v>6.3200000000000006E-2</v>
      </c>
      <c r="K2" s="21">
        <v>5.0599999999999999E-2</v>
      </c>
      <c r="L2" s="21">
        <v>5.0599999999999999E-2</v>
      </c>
      <c r="M2" s="21">
        <v>6.3200000000000006E-2</v>
      </c>
      <c r="N2" s="21">
        <v>1.4500000000000001E-2</v>
      </c>
      <c r="O2" s="21">
        <v>7.7100000000000002E-2</v>
      </c>
    </row>
    <row r="3" spans="1:15" x14ac:dyDescent="0.45">
      <c r="A3" t="str">
        <f t="shared" ref="A3:A66" si="0">+D3&amp;C3</f>
        <v>16Train</v>
      </c>
      <c r="B3" s="2">
        <v>1</v>
      </c>
      <c r="C3" s="3" t="s">
        <v>8</v>
      </c>
      <c r="D3" s="3">
        <v>16</v>
      </c>
      <c r="E3" s="3">
        <v>301</v>
      </c>
      <c r="F3" s="3">
        <v>21</v>
      </c>
      <c r="G3" s="20">
        <v>118210000</v>
      </c>
      <c r="H3" s="3">
        <v>8250000</v>
      </c>
      <c r="I3" s="3">
        <v>322</v>
      </c>
      <c r="J3" s="21">
        <v>2.1899999999999999E-2</v>
      </c>
      <c r="K3" s="21">
        <v>6.5199999999999994E-2</v>
      </c>
      <c r="L3" s="21">
        <v>5.4399999999999997E-2</v>
      </c>
      <c r="M3" s="21">
        <v>8.5099999999999995E-2</v>
      </c>
      <c r="N3" s="21">
        <v>2.0899999999999998E-2</v>
      </c>
      <c r="O3" s="21">
        <v>0.10340000000000001</v>
      </c>
    </row>
    <row r="4" spans="1:15" x14ac:dyDescent="0.45">
      <c r="A4" t="str">
        <f t="shared" si="0"/>
        <v>28Train</v>
      </c>
      <c r="B4" s="2">
        <v>2</v>
      </c>
      <c r="C4" s="3" t="s">
        <v>8</v>
      </c>
      <c r="D4" s="3">
        <v>28</v>
      </c>
      <c r="E4" s="3">
        <v>1481</v>
      </c>
      <c r="F4" s="3">
        <v>110</v>
      </c>
      <c r="G4" s="20">
        <v>376250000</v>
      </c>
      <c r="H4" s="3">
        <v>27760000</v>
      </c>
      <c r="I4" s="3">
        <v>1591</v>
      </c>
      <c r="J4" s="21">
        <v>0.1084</v>
      </c>
      <c r="K4" s="21">
        <v>6.9099999999999995E-2</v>
      </c>
      <c r="L4" s="21">
        <v>6.2700000000000006E-2</v>
      </c>
      <c r="M4" s="21">
        <v>0.19350000000000001</v>
      </c>
      <c r="N4" s="21">
        <v>5.4800000000000001E-2</v>
      </c>
      <c r="O4" s="21">
        <v>0.2329</v>
      </c>
    </row>
    <row r="5" spans="1:15" x14ac:dyDescent="0.45">
      <c r="A5" t="str">
        <f t="shared" si="0"/>
        <v>26Train</v>
      </c>
      <c r="B5" s="2">
        <v>3</v>
      </c>
      <c r="C5" s="3" t="s">
        <v>8</v>
      </c>
      <c r="D5" s="3">
        <v>26</v>
      </c>
      <c r="E5" s="3">
        <v>739</v>
      </c>
      <c r="F5" s="3">
        <v>59</v>
      </c>
      <c r="G5" s="20">
        <v>95600000</v>
      </c>
      <c r="H5" s="3">
        <v>6870000</v>
      </c>
      <c r="I5" s="3">
        <v>798</v>
      </c>
      <c r="J5" s="21">
        <v>5.4399999999999997E-2</v>
      </c>
      <c r="K5" s="21">
        <v>7.3899999999999993E-2</v>
      </c>
      <c r="L5" s="21">
        <v>6.5100000000000005E-2</v>
      </c>
      <c r="M5" s="21">
        <v>0.24790000000000001</v>
      </c>
      <c r="N5" s="21">
        <v>7.2900000000000006E-2</v>
      </c>
      <c r="O5" s="21">
        <v>0.29759999999999998</v>
      </c>
    </row>
    <row r="6" spans="1:15" x14ac:dyDescent="0.45">
      <c r="A6" t="str">
        <f t="shared" si="0"/>
        <v>14Train</v>
      </c>
      <c r="B6" s="2">
        <v>4</v>
      </c>
      <c r="C6" s="3" t="s">
        <v>8</v>
      </c>
      <c r="D6" s="3">
        <v>14</v>
      </c>
      <c r="E6" s="3">
        <v>291</v>
      </c>
      <c r="F6" s="3">
        <v>37</v>
      </c>
      <c r="G6" s="20">
        <v>23180000</v>
      </c>
      <c r="H6" s="3">
        <v>2410000</v>
      </c>
      <c r="I6" s="3">
        <v>328</v>
      </c>
      <c r="J6" s="21">
        <v>2.23E-2</v>
      </c>
      <c r="K6" s="21">
        <v>0.1128</v>
      </c>
      <c r="L6" s="21">
        <v>6.9099999999999995E-2</v>
      </c>
      <c r="M6" s="21">
        <v>0.2702</v>
      </c>
      <c r="N6" s="21">
        <v>8.43E-2</v>
      </c>
      <c r="O6" s="21">
        <v>0.32300000000000001</v>
      </c>
    </row>
    <row r="7" spans="1:15" x14ac:dyDescent="0.45">
      <c r="A7" t="str">
        <f t="shared" si="0"/>
        <v>25Train</v>
      </c>
      <c r="B7" s="2">
        <v>5</v>
      </c>
      <c r="C7" s="3" t="s">
        <v>8</v>
      </c>
      <c r="D7" s="3">
        <v>25</v>
      </c>
      <c r="E7" s="3">
        <v>1357</v>
      </c>
      <c r="F7" s="3">
        <v>186</v>
      </c>
      <c r="G7" s="20">
        <v>137500000</v>
      </c>
      <c r="H7" s="3">
        <v>17360000</v>
      </c>
      <c r="I7" s="3">
        <v>1543</v>
      </c>
      <c r="J7" s="21">
        <v>0.1051</v>
      </c>
      <c r="K7" s="21">
        <v>0.1205</v>
      </c>
      <c r="L7" s="21">
        <v>8.3500000000000005E-2</v>
      </c>
      <c r="M7" s="21">
        <v>0.37530000000000002</v>
      </c>
      <c r="N7" s="21">
        <v>0.1416</v>
      </c>
      <c r="O7" s="21">
        <v>0.44169999999999998</v>
      </c>
    </row>
    <row r="8" spans="1:15" x14ac:dyDescent="0.45">
      <c r="A8" t="str">
        <f t="shared" si="0"/>
        <v>15Train</v>
      </c>
      <c r="B8" s="2">
        <v>6</v>
      </c>
      <c r="C8" s="3" t="s">
        <v>8</v>
      </c>
      <c r="D8" s="3">
        <v>15</v>
      </c>
      <c r="E8" s="3">
        <v>1305</v>
      </c>
      <c r="F8" s="3">
        <v>181</v>
      </c>
      <c r="G8" s="20">
        <v>155300000</v>
      </c>
      <c r="H8" s="3">
        <v>21330000</v>
      </c>
      <c r="I8" s="3">
        <v>1486</v>
      </c>
      <c r="J8" s="21">
        <v>0.1012</v>
      </c>
      <c r="K8" s="21">
        <v>0.12180000000000001</v>
      </c>
      <c r="L8" s="21">
        <v>9.1600000000000001E-2</v>
      </c>
      <c r="M8" s="21">
        <v>0.47649999999999998</v>
      </c>
      <c r="N8" s="21">
        <v>0.1973</v>
      </c>
      <c r="O8" s="21">
        <v>0.55579999999999996</v>
      </c>
    </row>
    <row r="9" spans="1:15" x14ac:dyDescent="0.45">
      <c r="A9" t="str">
        <f t="shared" si="0"/>
        <v>47Train</v>
      </c>
      <c r="B9" s="2">
        <v>7</v>
      </c>
      <c r="C9" s="3" t="s">
        <v>8</v>
      </c>
      <c r="D9" s="3">
        <v>47</v>
      </c>
      <c r="E9" s="3">
        <v>7</v>
      </c>
      <c r="F9" s="3">
        <v>1</v>
      </c>
      <c r="G9" s="20">
        <v>1650000</v>
      </c>
      <c r="H9" s="3">
        <v>240000</v>
      </c>
      <c r="I9" s="3">
        <v>8</v>
      </c>
      <c r="J9" s="21">
        <v>5.0000000000000001E-4</v>
      </c>
      <c r="K9" s="21">
        <v>0.125</v>
      </c>
      <c r="L9" s="21">
        <v>9.1700000000000004E-2</v>
      </c>
      <c r="M9" s="21">
        <v>0.47699999999999998</v>
      </c>
      <c r="N9" s="21">
        <v>0.1976</v>
      </c>
      <c r="O9" s="21">
        <v>0.55649999999999999</v>
      </c>
    </row>
    <row r="10" spans="1:15" x14ac:dyDescent="0.45">
      <c r="A10" t="str">
        <f t="shared" si="0"/>
        <v>10Train</v>
      </c>
      <c r="B10" s="2">
        <v>8</v>
      </c>
      <c r="C10" s="3" t="s">
        <v>8</v>
      </c>
      <c r="D10" s="3">
        <v>10</v>
      </c>
      <c r="E10" s="3">
        <v>935</v>
      </c>
      <c r="F10" s="3">
        <v>139</v>
      </c>
      <c r="G10" s="20">
        <v>89500000</v>
      </c>
      <c r="H10" s="3">
        <v>11260000</v>
      </c>
      <c r="I10" s="3">
        <v>1074</v>
      </c>
      <c r="J10" s="21">
        <v>7.3200000000000001E-2</v>
      </c>
      <c r="K10" s="21">
        <v>0.12939999999999999</v>
      </c>
      <c r="L10" s="21">
        <v>9.6699999999999994E-2</v>
      </c>
      <c r="M10" s="21">
        <v>0.55020000000000002</v>
      </c>
      <c r="N10" s="21">
        <v>0.2404</v>
      </c>
      <c r="O10" s="21">
        <v>0.63819999999999999</v>
      </c>
    </row>
    <row r="11" spans="1:15" x14ac:dyDescent="0.45">
      <c r="A11" t="str">
        <f t="shared" si="0"/>
        <v>9Train</v>
      </c>
      <c r="B11" s="2">
        <v>9</v>
      </c>
      <c r="C11" s="3" t="s">
        <v>8</v>
      </c>
      <c r="D11" s="3">
        <v>9</v>
      </c>
      <c r="E11" s="3">
        <v>154</v>
      </c>
      <c r="F11" s="3">
        <v>26</v>
      </c>
      <c r="G11" s="20">
        <v>32520000</v>
      </c>
      <c r="H11" s="3">
        <v>4660000</v>
      </c>
      <c r="I11" s="3">
        <v>180</v>
      </c>
      <c r="J11" s="21">
        <v>1.23E-2</v>
      </c>
      <c r="K11" s="21">
        <v>0.1444</v>
      </c>
      <c r="L11" s="21">
        <v>9.7699999999999995E-2</v>
      </c>
      <c r="M11" s="21">
        <v>0.5625</v>
      </c>
      <c r="N11" s="21">
        <v>0.24840000000000001</v>
      </c>
      <c r="O11" s="21">
        <v>0.65169999999999995</v>
      </c>
    </row>
    <row r="12" spans="1:15" x14ac:dyDescent="0.45">
      <c r="A12" t="str">
        <f t="shared" si="0"/>
        <v>29Train</v>
      </c>
      <c r="B12" s="2">
        <v>10</v>
      </c>
      <c r="C12" s="3" t="s">
        <v>8</v>
      </c>
      <c r="D12" s="3">
        <v>29</v>
      </c>
      <c r="E12" s="3">
        <v>191</v>
      </c>
      <c r="F12" s="3">
        <v>41</v>
      </c>
      <c r="G12" s="20">
        <v>50540000</v>
      </c>
      <c r="H12" s="3">
        <v>11080000</v>
      </c>
      <c r="I12" s="3">
        <v>232</v>
      </c>
      <c r="J12" s="21">
        <v>1.5800000000000002E-2</v>
      </c>
      <c r="K12" s="21">
        <v>0.1767</v>
      </c>
      <c r="L12" s="21">
        <v>9.9900000000000003E-2</v>
      </c>
      <c r="M12" s="21">
        <v>0.57830000000000004</v>
      </c>
      <c r="N12" s="21">
        <v>0.26100000000000001</v>
      </c>
      <c r="O12" s="21">
        <v>0.66839999999999999</v>
      </c>
    </row>
    <row r="13" spans="1:15" x14ac:dyDescent="0.45">
      <c r="A13" t="str">
        <f t="shared" si="0"/>
        <v>7Train</v>
      </c>
      <c r="B13" s="2">
        <v>11</v>
      </c>
      <c r="C13" s="3" t="s">
        <v>8</v>
      </c>
      <c r="D13" s="3">
        <v>7</v>
      </c>
      <c r="E13" s="3">
        <v>631</v>
      </c>
      <c r="F13" s="3">
        <v>155</v>
      </c>
      <c r="G13" s="20">
        <v>134520000</v>
      </c>
      <c r="H13" s="3">
        <v>35180000</v>
      </c>
      <c r="I13" s="3">
        <v>786</v>
      </c>
      <c r="J13" s="21">
        <v>5.3499999999999999E-2</v>
      </c>
      <c r="K13" s="21">
        <v>0.19719999999999999</v>
      </c>
      <c r="L13" s="21">
        <v>0.1081</v>
      </c>
      <c r="M13" s="21">
        <v>0.63180000000000003</v>
      </c>
      <c r="N13" s="21">
        <v>0.30869999999999997</v>
      </c>
      <c r="O13" s="21">
        <v>0.72360000000000002</v>
      </c>
    </row>
    <row r="14" spans="1:15" x14ac:dyDescent="0.45">
      <c r="A14" t="str">
        <f t="shared" si="0"/>
        <v>31Train</v>
      </c>
      <c r="B14" s="2">
        <v>12</v>
      </c>
      <c r="C14" s="3" t="s">
        <v>8</v>
      </c>
      <c r="D14" s="3">
        <v>31</v>
      </c>
      <c r="E14" s="3">
        <v>381</v>
      </c>
      <c r="F14" s="3">
        <v>112</v>
      </c>
      <c r="G14" s="20">
        <v>54406000</v>
      </c>
      <c r="H14" s="3">
        <v>14000000</v>
      </c>
      <c r="I14" s="3">
        <v>493</v>
      </c>
      <c r="J14" s="21">
        <v>3.3599999999999998E-2</v>
      </c>
      <c r="K14" s="21">
        <v>0.22720000000000001</v>
      </c>
      <c r="L14" s="21">
        <v>0.11409999999999999</v>
      </c>
      <c r="M14" s="21">
        <v>0.66539999999999999</v>
      </c>
      <c r="N14" s="21">
        <v>0.34320000000000001</v>
      </c>
      <c r="O14" s="21">
        <v>0.75690000000000002</v>
      </c>
    </row>
    <row r="15" spans="1:15" x14ac:dyDescent="0.45">
      <c r="A15" t="str">
        <f t="shared" si="0"/>
        <v>36Train</v>
      </c>
      <c r="B15" s="2">
        <v>13</v>
      </c>
      <c r="C15" s="3" t="s">
        <v>8</v>
      </c>
      <c r="D15" s="3">
        <v>36</v>
      </c>
      <c r="E15" s="3">
        <v>877</v>
      </c>
      <c r="F15" s="3">
        <v>317</v>
      </c>
      <c r="G15" s="20">
        <v>159310000</v>
      </c>
      <c r="H15" s="3">
        <v>50530000</v>
      </c>
      <c r="I15" s="3">
        <v>1194</v>
      </c>
      <c r="J15" s="21">
        <v>8.1299999999999997E-2</v>
      </c>
      <c r="K15" s="21">
        <v>0.26550000000000001</v>
      </c>
      <c r="L15" s="21">
        <v>0.13059999999999999</v>
      </c>
      <c r="M15" s="21">
        <v>0.74670000000000003</v>
      </c>
      <c r="N15" s="21">
        <v>0.44080000000000003</v>
      </c>
      <c r="O15" s="21">
        <v>0.83360000000000001</v>
      </c>
    </row>
    <row r="16" spans="1:15" x14ac:dyDescent="0.45">
      <c r="A16" t="str">
        <f t="shared" si="0"/>
        <v>8Train</v>
      </c>
      <c r="B16" s="2">
        <v>14</v>
      </c>
      <c r="C16" s="3" t="s">
        <v>8</v>
      </c>
      <c r="D16" s="3">
        <v>8</v>
      </c>
      <c r="E16" s="3">
        <v>839</v>
      </c>
      <c r="F16" s="3">
        <v>309</v>
      </c>
      <c r="G16" s="20">
        <v>117120000</v>
      </c>
      <c r="H16" s="3">
        <v>38160000</v>
      </c>
      <c r="I16" s="3">
        <v>1148</v>
      </c>
      <c r="J16" s="21">
        <v>7.8200000000000006E-2</v>
      </c>
      <c r="K16" s="21">
        <v>0.26919999999999999</v>
      </c>
      <c r="L16" s="21">
        <v>0.14380000000000001</v>
      </c>
      <c r="M16" s="21">
        <v>0.82489999999999997</v>
      </c>
      <c r="N16" s="21">
        <v>0.53590000000000004</v>
      </c>
      <c r="O16" s="21">
        <v>0.90700000000000003</v>
      </c>
    </row>
    <row r="17" spans="1:15" x14ac:dyDescent="0.45">
      <c r="A17" t="str">
        <f t="shared" si="0"/>
        <v>17Train</v>
      </c>
      <c r="B17" s="2">
        <v>15</v>
      </c>
      <c r="C17" s="3" t="s">
        <v>8</v>
      </c>
      <c r="D17" s="3">
        <v>17</v>
      </c>
      <c r="E17" s="3">
        <v>116</v>
      </c>
      <c r="F17" s="3">
        <v>43</v>
      </c>
      <c r="G17" s="20">
        <v>10980000</v>
      </c>
      <c r="H17" s="3">
        <v>4150000</v>
      </c>
      <c r="I17" s="3">
        <v>159</v>
      </c>
      <c r="J17" s="21">
        <v>1.0800000000000001E-2</v>
      </c>
      <c r="K17" s="21">
        <v>0.27039999999999997</v>
      </c>
      <c r="L17" s="21">
        <v>0.1454</v>
      </c>
      <c r="M17" s="21">
        <v>0.8357</v>
      </c>
      <c r="N17" s="21">
        <v>0.54910000000000003</v>
      </c>
      <c r="O17" s="21">
        <v>0.91720000000000002</v>
      </c>
    </row>
    <row r="18" spans="1:15" x14ac:dyDescent="0.45">
      <c r="A18" t="str">
        <f t="shared" si="0"/>
        <v>18Train</v>
      </c>
      <c r="B18" s="2">
        <v>16</v>
      </c>
      <c r="C18" s="3" t="s">
        <v>8</v>
      </c>
      <c r="D18" s="3">
        <v>18</v>
      </c>
      <c r="E18" s="3">
        <v>186</v>
      </c>
      <c r="F18" s="3">
        <v>115</v>
      </c>
      <c r="G18" s="20">
        <v>17450000</v>
      </c>
      <c r="H18" s="3">
        <v>7900000</v>
      </c>
      <c r="I18" s="3">
        <v>301</v>
      </c>
      <c r="J18" s="21">
        <v>2.0500000000000001E-2</v>
      </c>
      <c r="K18" s="21">
        <v>0.3821</v>
      </c>
      <c r="L18" s="21">
        <v>0.15110000000000001</v>
      </c>
      <c r="M18" s="21">
        <v>0.85619999999999996</v>
      </c>
      <c r="N18" s="21">
        <v>0.58450000000000002</v>
      </c>
      <c r="O18" s="21">
        <v>0.93340000000000001</v>
      </c>
    </row>
    <row r="19" spans="1:15" x14ac:dyDescent="0.45">
      <c r="A19" t="str">
        <f t="shared" si="0"/>
        <v>39Train</v>
      </c>
      <c r="B19" s="2">
        <v>17</v>
      </c>
      <c r="C19" s="3" t="s">
        <v>8</v>
      </c>
      <c r="D19" s="3">
        <v>39</v>
      </c>
      <c r="E19" s="3">
        <v>52</v>
      </c>
      <c r="F19" s="3">
        <v>36</v>
      </c>
      <c r="G19" s="20">
        <v>7880000</v>
      </c>
      <c r="H19" s="3">
        <v>5970000</v>
      </c>
      <c r="I19" s="3">
        <v>88</v>
      </c>
      <c r="J19" s="21">
        <v>6.0000000000000001E-3</v>
      </c>
      <c r="K19" s="21">
        <v>0.40910000000000002</v>
      </c>
      <c r="L19" s="21">
        <v>0.15290000000000001</v>
      </c>
      <c r="M19" s="21">
        <v>0.86219999999999997</v>
      </c>
      <c r="N19" s="21">
        <v>0.59560000000000002</v>
      </c>
      <c r="O19" s="21">
        <v>0.93799999999999994</v>
      </c>
    </row>
    <row r="20" spans="1:15" x14ac:dyDescent="0.45">
      <c r="A20" t="str">
        <f t="shared" si="0"/>
        <v>37Train</v>
      </c>
      <c r="B20" s="2">
        <v>18</v>
      </c>
      <c r="C20" s="3" t="s">
        <v>8</v>
      </c>
      <c r="D20" s="3">
        <v>37</v>
      </c>
      <c r="E20" s="3">
        <v>291</v>
      </c>
      <c r="F20" s="3">
        <v>270</v>
      </c>
      <c r="G20" s="20">
        <v>25300000</v>
      </c>
      <c r="H20" s="3">
        <v>21070000</v>
      </c>
      <c r="I20" s="3">
        <v>561</v>
      </c>
      <c r="J20" s="21">
        <v>3.8199999999999998E-2</v>
      </c>
      <c r="K20" s="21">
        <v>0.48130000000000001</v>
      </c>
      <c r="L20" s="21">
        <v>0.1668</v>
      </c>
      <c r="M20" s="21">
        <v>0.90039999999999998</v>
      </c>
      <c r="N20" s="21">
        <v>0.67869999999999997</v>
      </c>
      <c r="O20" s="21">
        <v>0.96340000000000003</v>
      </c>
    </row>
    <row r="21" spans="1:15" x14ac:dyDescent="0.45">
      <c r="A21" t="str">
        <f t="shared" si="0"/>
        <v>48Train</v>
      </c>
      <c r="B21" s="2">
        <v>19</v>
      </c>
      <c r="C21" s="3" t="s">
        <v>8</v>
      </c>
      <c r="D21" s="3">
        <v>48</v>
      </c>
      <c r="E21" s="3">
        <v>25</v>
      </c>
      <c r="F21" s="3">
        <v>29</v>
      </c>
      <c r="G21" s="20">
        <v>1780000</v>
      </c>
      <c r="H21" s="3">
        <v>3230000</v>
      </c>
      <c r="I21" s="3">
        <v>54</v>
      </c>
      <c r="J21" s="21">
        <v>3.7000000000000002E-3</v>
      </c>
      <c r="K21" s="21">
        <v>0.53700000000000003</v>
      </c>
      <c r="L21" s="21">
        <v>0.16830000000000001</v>
      </c>
      <c r="M21" s="21">
        <v>0.90410000000000001</v>
      </c>
      <c r="N21" s="21">
        <v>0.68759999999999999</v>
      </c>
      <c r="O21" s="21">
        <v>0.96560000000000001</v>
      </c>
    </row>
    <row r="22" spans="1:15" x14ac:dyDescent="0.45">
      <c r="A22" t="str">
        <f t="shared" si="0"/>
        <v>45Train</v>
      </c>
      <c r="B22" s="2">
        <v>20</v>
      </c>
      <c r="C22" s="3" t="s">
        <v>8</v>
      </c>
      <c r="D22" s="3">
        <v>45</v>
      </c>
      <c r="E22" s="3">
        <v>266</v>
      </c>
      <c r="F22" s="3">
        <v>564</v>
      </c>
      <c r="G22" s="20">
        <v>27756000</v>
      </c>
      <c r="H22" s="3">
        <v>63090000</v>
      </c>
      <c r="I22" s="3">
        <v>830</v>
      </c>
      <c r="J22" s="21">
        <v>5.6500000000000002E-2</v>
      </c>
      <c r="K22" s="21">
        <v>0.67949999999999999</v>
      </c>
      <c r="L22" s="21">
        <v>0.19839999999999999</v>
      </c>
      <c r="M22" s="21">
        <v>0.96060000000000001</v>
      </c>
      <c r="N22" s="21">
        <v>0.86119999999999997</v>
      </c>
      <c r="O22" s="21">
        <v>0.9889</v>
      </c>
    </row>
    <row r="23" spans="1:15" x14ac:dyDescent="0.45">
      <c r="A23" t="str">
        <f t="shared" si="0"/>
        <v>46Train</v>
      </c>
      <c r="B23" s="2">
        <v>21</v>
      </c>
      <c r="C23" s="3" t="s">
        <v>8</v>
      </c>
      <c r="D23" s="3">
        <v>46</v>
      </c>
      <c r="E23" s="3">
        <v>127</v>
      </c>
      <c r="F23" s="3">
        <v>451</v>
      </c>
      <c r="G23" s="20">
        <v>12310000</v>
      </c>
      <c r="H23" s="3">
        <v>46070000</v>
      </c>
      <c r="I23" s="3">
        <v>578</v>
      </c>
      <c r="J23" s="21">
        <v>3.9399999999999998E-2</v>
      </c>
      <c r="K23" s="21">
        <v>0.78029999999999999</v>
      </c>
      <c r="L23" s="21">
        <v>0.2213</v>
      </c>
      <c r="M23" s="21">
        <v>1</v>
      </c>
      <c r="N23" s="21">
        <v>1</v>
      </c>
      <c r="O23" s="21">
        <v>1</v>
      </c>
    </row>
    <row r="24" spans="1:15" x14ac:dyDescent="0.45">
      <c r="A24" t="str">
        <f t="shared" si="0"/>
        <v>26Validation</v>
      </c>
      <c r="B24" s="2">
        <v>22</v>
      </c>
      <c r="C24" s="3" t="s">
        <v>9</v>
      </c>
      <c r="D24" s="3">
        <v>26</v>
      </c>
      <c r="E24" s="3">
        <v>332</v>
      </c>
      <c r="F24" s="3">
        <v>20</v>
      </c>
      <c r="G24" s="20">
        <v>43750000</v>
      </c>
      <c r="H24" s="3">
        <v>2390000</v>
      </c>
      <c r="I24" s="3">
        <v>352</v>
      </c>
      <c r="J24" s="21">
        <v>5.5899999999999998E-2</v>
      </c>
      <c r="K24" s="21">
        <v>5.6800000000000003E-2</v>
      </c>
      <c r="L24" s="21">
        <v>5.6800000000000003E-2</v>
      </c>
      <c r="M24" s="21">
        <v>5.5899999999999998E-2</v>
      </c>
      <c r="N24" s="21">
        <v>1.44E-2</v>
      </c>
      <c r="O24" s="21">
        <v>6.7699999999999996E-2</v>
      </c>
    </row>
    <row r="25" spans="1:15" x14ac:dyDescent="0.45">
      <c r="A25" t="str">
        <f t="shared" si="0"/>
        <v>28Validation</v>
      </c>
      <c r="B25" s="2">
        <v>23</v>
      </c>
      <c r="C25" s="3" t="s">
        <v>9</v>
      </c>
      <c r="D25" s="3">
        <v>28</v>
      </c>
      <c r="E25" s="3">
        <v>638</v>
      </c>
      <c r="F25" s="3">
        <v>46</v>
      </c>
      <c r="G25" s="20">
        <v>162970000</v>
      </c>
      <c r="H25" s="3">
        <v>11620000</v>
      </c>
      <c r="I25" s="3">
        <v>684</v>
      </c>
      <c r="J25" s="21">
        <v>0.1087</v>
      </c>
      <c r="K25" s="21">
        <v>6.7299999999999999E-2</v>
      </c>
      <c r="L25" s="21">
        <v>6.3700000000000007E-2</v>
      </c>
      <c r="M25" s="21">
        <v>0.1646</v>
      </c>
      <c r="N25" s="21">
        <v>4.7399999999999998E-2</v>
      </c>
      <c r="O25" s="21">
        <v>0.19789999999999999</v>
      </c>
    </row>
    <row r="26" spans="1:15" x14ac:dyDescent="0.45">
      <c r="A26" t="str">
        <f t="shared" si="0"/>
        <v>30Validation</v>
      </c>
      <c r="B26" s="2">
        <v>24</v>
      </c>
      <c r="C26" s="3" t="s">
        <v>9</v>
      </c>
      <c r="D26" s="3">
        <v>30</v>
      </c>
      <c r="E26" s="3">
        <v>321</v>
      </c>
      <c r="F26" s="3">
        <v>28</v>
      </c>
      <c r="G26" s="20">
        <v>143890000</v>
      </c>
      <c r="H26" s="3">
        <v>11880000</v>
      </c>
      <c r="I26" s="3">
        <v>349</v>
      </c>
      <c r="J26" s="21">
        <v>5.5500000000000001E-2</v>
      </c>
      <c r="K26" s="21">
        <v>8.0199999999999994E-2</v>
      </c>
      <c r="L26" s="21">
        <v>6.7900000000000002E-2</v>
      </c>
      <c r="M26" s="21">
        <v>0.22009999999999999</v>
      </c>
      <c r="N26" s="21">
        <v>6.7500000000000004E-2</v>
      </c>
      <c r="O26" s="21">
        <v>0.26340000000000002</v>
      </c>
    </row>
    <row r="27" spans="1:15" x14ac:dyDescent="0.45">
      <c r="A27" t="str">
        <f t="shared" si="0"/>
        <v>14Validation</v>
      </c>
      <c r="B27" s="2">
        <v>25</v>
      </c>
      <c r="C27" s="3" t="s">
        <v>9</v>
      </c>
      <c r="D27" s="3">
        <v>14</v>
      </c>
      <c r="E27" s="3">
        <v>143</v>
      </c>
      <c r="F27" s="3">
        <v>13</v>
      </c>
      <c r="G27" s="20">
        <v>11490000</v>
      </c>
      <c r="H27" s="3">
        <v>910000</v>
      </c>
      <c r="I27" s="3">
        <v>156</v>
      </c>
      <c r="J27" s="21">
        <v>2.4799999999999999E-2</v>
      </c>
      <c r="K27" s="21">
        <v>8.3299999999999999E-2</v>
      </c>
      <c r="L27" s="21">
        <v>6.9400000000000003E-2</v>
      </c>
      <c r="M27" s="21">
        <v>0.24490000000000001</v>
      </c>
      <c r="N27" s="21">
        <v>7.6899999999999996E-2</v>
      </c>
      <c r="O27" s="21">
        <v>0.29260000000000003</v>
      </c>
    </row>
    <row r="28" spans="1:15" x14ac:dyDescent="0.45">
      <c r="A28" t="str">
        <f t="shared" si="0"/>
        <v>16Validation</v>
      </c>
      <c r="B28" s="2">
        <v>26</v>
      </c>
      <c r="C28" s="3" t="s">
        <v>9</v>
      </c>
      <c r="D28" s="3">
        <v>16</v>
      </c>
      <c r="E28" s="3">
        <v>133</v>
      </c>
      <c r="F28" s="3">
        <v>13</v>
      </c>
      <c r="G28" s="20">
        <v>52280000</v>
      </c>
      <c r="H28" s="3">
        <v>5010000</v>
      </c>
      <c r="I28" s="3">
        <v>146</v>
      </c>
      <c r="J28" s="21">
        <v>2.3199999999999998E-2</v>
      </c>
      <c r="K28" s="21">
        <v>8.8999999999999996E-2</v>
      </c>
      <c r="L28" s="21">
        <v>7.1099999999999997E-2</v>
      </c>
      <c r="M28" s="21">
        <v>0.2681</v>
      </c>
      <c r="N28" s="21">
        <v>8.6199999999999999E-2</v>
      </c>
      <c r="O28" s="21">
        <v>0.31969999999999998</v>
      </c>
    </row>
    <row r="29" spans="1:15" x14ac:dyDescent="0.45">
      <c r="A29" t="str">
        <f t="shared" si="0"/>
        <v>29Validation</v>
      </c>
      <c r="B29" s="2">
        <v>27</v>
      </c>
      <c r="C29" s="3" t="s">
        <v>9</v>
      </c>
      <c r="D29" s="3">
        <v>29</v>
      </c>
      <c r="E29" s="3">
        <v>97</v>
      </c>
      <c r="F29" s="3">
        <v>11</v>
      </c>
      <c r="G29" s="20">
        <v>26140000</v>
      </c>
      <c r="H29" s="3">
        <v>3027680</v>
      </c>
      <c r="I29" s="3">
        <v>108</v>
      </c>
      <c r="J29" s="21">
        <v>1.72E-2</v>
      </c>
      <c r="K29" s="21">
        <v>0.1019</v>
      </c>
      <c r="L29" s="21">
        <v>7.2999999999999995E-2</v>
      </c>
      <c r="M29" s="21">
        <v>0.28520000000000001</v>
      </c>
      <c r="N29" s="21">
        <v>9.4100000000000003E-2</v>
      </c>
      <c r="O29" s="21">
        <v>0.33950000000000002</v>
      </c>
    </row>
    <row r="30" spans="1:15" x14ac:dyDescent="0.45">
      <c r="A30" t="str">
        <f t="shared" si="0"/>
        <v>15Validation</v>
      </c>
      <c r="B30" s="2">
        <v>28</v>
      </c>
      <c r="C30" s="3" t="s">
        <v>9</v>
      </c>
      <c r="D30" s="3">
        <v>15</v>
      </c>
      <c r="E30" s="3">
        <v>541</v>
      </c>
      <c r="F30" s="3">
        <v>72</v>
      </c>
      <c r="G30" s="20">
        <v>66970000</v>
      </c>
      <c r="H30" s="3">
        <v>7380000</v>
      </c>
      <c r="I30" s="3">
        <v>613</v>
      </c>
      <c r="J30" s="21">
        <v>9.74E-2</v>
      </c>
      <c r="K30" s="21">
        <v>0.11749999999999999</v>
      </c>
      <c r="L30" s="21">
        <v>8.43E-2</v>
      </c>
      <c r="M30" s="21">
        <v>0.3826</v>
      </c>
      <c r="N30" s="21">
        <v>0.14580000000000001</v>
      </c>
      <c r="O30" s="21">
        <v>0.44990000000000002</v>
      </c>
    </row>
    <row r="31" spans="1:15" x14ac:dyDescent="0.45">
      <c r="A31" t="str">
        <f t="shared" si="0"/>
        <v>25Validation</v>
      </c>
      <c r="B31" s="2">
        <v>29</v>
      </c>
      <c r="C31" s="3" t="s">
        <v>9</v>
      </c>
      <c r="D31" s="3">
        <v>25</v>
      </c>
      <c r="E31" s="3">
        <v>568</v>
      </c>
      <c r="F31" s="3">
        <v>80</v>
      </c>
      <c r="G31" s="20">
        <v>58290000</v>
      </c>
      <c r="H31" s="3">
        <v>7190000</v>
      </c>
      <c r="I31" s="3">
        <v>648</v>
      </c>
      <c r="J31" s="21">
        <v>0.10299999999999999</v>
      </c>
      <c r="K31" s="21">
        <v>0.1235</v>
      </c>
      <c r="L31" s="21">
        <v>9.2600000000000002E-2</v>
      </c>
      <c r="M31" s="21">
        <v>0.48559999999999998</v>
      </c>
      <c r="N31" s="21">
        <v>0.20330000000000001</v>
      </c>
      <c r="O31" s="21">
        <v>0.56579999999999997</v>
      </c>
    </row>
    <row r="32" spans="1:15" x14ac:dyDescent="0.45">
      <c r="A32" t="str">
        <f t="shared" si="0"/>
        <v>10Validation</v>
      </c>
      <c r="B32" s="2">
        <v>30</v>
      </c>
      <c r="C32" s="3" t="s">
        <v>9</v>
      </c>
      <c r="D32" s="3">
        <v>10</v>
      </c>
      <c r="E32" s="3">
        <v>394</v>
      </c>
      <c r="F32" s="3">
        <v>68</v>
      </c>
      <c r="G32" s="20">
        <v>38320000</v>
      </c>
      <c r="H32" s="3">
        <v>4900000</v>
      </c>
      <c r="I32" s="3">
        <v>462</v>
      </c>
      <c r="J32" s="21">
        <v>7.3400000000000007E-2</v>
      </c>
      <c r="K32" s="21">
        <v>0.1472</v>
      </c>
      <c r="L32" s="21">
        <v>9.98E-2</v>
      </c>
      <c r="M32" s="21">
        <v>0.55900000000000005</v>
      </c>
      <c r="N32" s="21">
        <v>0.25219999999999998</v>
      </c>
      <c r="O32" s="21">
        <v>0.6462</v>
      </c>
    </row>
    <row r="33" spans="1:15" x14ac:dyDescent="0.45">
      <c r="A33" t="str">
        <f t="shared" si="0"/>
        <v>9Validation</v>
      </c>
      <c r="B33" s="2">
        <v>31</v>
      </c>
      <c r="C33" s="3" t="s">
        <v>9</v>
      </c>
      <c r="D33" s="3">
        <v>9</v>
      </c>
      <c r="E33" s="3">
        <v>57</v>
      </c>
      <c r="F33" s="3">
        <v>12</v>
      </c>
      <c r="G33" s="20">
        <v>11900000</v>
      </c>
      <c r="H33" s="3">
        <v>2490000</v>
      </c>
      <c r="I33" s="3">
        <v>69</v>
      </c>
      <c r="J33" s="21">
        <v>1.0999999999999999E-2</v>
      </c>
      <c r="K33" s="21">
        <v>0.1739</v>
      </c>
      <c r="L33" s="21">
        <v>0.1012</v>
      </c>
      <c r="M33" s="21">
        <v>0.56999999999999995</v>
      </c>
      <c r="N33" s="21">
        <v>0.26079999999999998</v>
      </c>
      <c r="O33" s="21">
        <v>0.65780000000000005</v>
      </c>
    </row>
    <row r="34" spans="1:15" x14ac:dyDescent="0.45">
      <c r="A34" t="str">
        <f t="shared" si="0"/>
        <v>7Validation</v>
      </c>
      <c r="B34" s="2">
        <v>32</v>
      </c>
      <c r="C34" s="3" t="s">
        <v>9</v>
      </c>
      <c r="D34" s="3">
        <v>7</v>
      </c>
      <c r="E34" s="3">
        <v>278</v>
      </c>
      <c r="F34" s="3">
        <v>68</v>
      </c>
      <c r="G34" s="20">
        <v>60310000</v>
      </c>
      <c r="H34" s="3">
        <v>15590000</v>
      </c>
      <c r="I34" s="3">
        <v>346</v>
      </c>
      <c r="J34" s="21">
        <v>5.5E-2</v>
      </c>
      <c r="K34" s="21">
        <v>0.19650000000000001</v>
      </c>
      <c r="L34" s="21">
        <v>0.1096</v>
      </c>
      <c r="M34" s="21">
        <v>0.625</v>
      </c>
      <c r="N34" s="21">
        <v>0.30959999999999999</v>
      </c>
      <c r="O34" s="21">
        <v>0.71450000000000002</v>
      </c>
    </row>
    <row r="35" spans="1:15" x14ac:dyDescent="0.45">
      <c r="A35" t="str">
        <f t="shared" si="0"/>
        <v>8Validation</v>
      </c>
      <c r="B35" s="2">
        <v>33</v>
      </c>
      <c r="C35" s="3" t="s">
        <v>9</v>
      </c>
      <c r="D35" s="3">
        <v>8</v>
      </c>
      <c r="E35" s="3">
        <v>397</v>
      </c>
      <c r="F35" s="3">
        <v>110</v>
      </c>
      <c r="G35" s="20">
        <v>53510000</v>
      </c>
      <c r="H35" s="3">
        <v>12910000</v>
      </c>
      <c r="I35" s="3">
        <v>507</v>
      </c>
      <c r="J35" s="21">
        <v>8.0600000000000005E-2</v>
      </c>
      <c r="K35" s="21">
        <v>0.217</v>
      </c>
      <c r="L35" s="21">
        <v>0.12180000000000001</v>
      </c>
      <c r="M35" s="21">
        <v>0.70550000000000002</v>
      </c>
      <c r="N35" s="21">
        <v>0.3886</v>
      </c>
      <c r="O35" s="21">
        <v>0.79559999999999997</v>
      </c>
    </row>
    <row r="36" spans="1:15" x14ac:dyDescent="0.45">
      <c r="A36" t="str">
        <f t="shared" si="0"/>
        <v>31Validation</v>
      </c>
      <c r="B36" s="2">
        <v>34</v>
      </c>
      <c r="C36" s="3" t="s">
        <v>9</v>
      </c>
      <c r="D36" s="3">
        <v>31</v>
      </c>
      <c r="E36" s="3">
        <v>162</v>
      </c>
      <c r="F36" s="3">
        <v>49</v>
      </c>
      <c r="G36" s="20">
        <v>22790000</v>
      </c>
      <c r="H36" s="3">
        <v>5900000</v>
      </c>
      <c r="I36" s="3">
        <v>211</v>
      </c>
      <c r="J36" s="21">
        <v>3.3500000000000002E-2</v>
      </c>
      <c r="K36" s="21">
        <v>0.23219999999999999</v>
      </c>
      <c r="L36" s="21">
        <v>0.12690000000000001</v>
      </c>
      <c r="M36" s="21">
        <v>0.73909999999999998</v>
      </c>
      <c r="N36" s="21">
        <v>0.4239</v>
      </c>
      <c r="O36" s="21">
        <v>0.8286</v>
      </c>
    </row>
    <row r="37" spans="1:15" x14ac:dyDescent="0.45">
      <c r="A37" t="str">
        <f t="shared" si="0"/>
        <v>17Validation</v>
      </c>
      <c r="B37" s="2">
        <v>35</v>
      </c>
      <c r="C37" s="3" t="s">
        <v>9</v>
      </c>
      <c r="D37" s="3">
        <v>17</v>
      </c>
      <c r="E37" s="3">
        <v>56</v>
      </c>
      <c r="F37" s="3">
        <v>21</v>
      </c>
      <c r="G37" s="20">
        <v>5830000</v>
      </c>
      <c r="H37" s="3">
        <v>1850000</v>
      </c>
      <c r="I37" s="3">
        <v>77</v>
      </c>
      <c r="J37" s="21">
        <v>1.2200000000000001E-2</v>
      </c>
      <c r="K37" s="21">
        <v>0.2727</v>
      </c>
      <c r="L37" s="21">
        <v>0.12920000000000001</v>
      </c>
      <c r="M37" s="21">
        <v>0.75129999999999997</v>
      </c>
      <c r="N37" s="21">
        <v>0.43890000000000001</v>
      </c>
      <c r="O37" s="21">
        <v>0.84</v>
      </c>
    </row>
    <row r="38" spans="1:15" x14ac:dyDescent="0.45">
      <c r="A38" t="str">
        <f t="shared" si="0"/>
        <v>36Validation</v>
      </c>
      <c r="B38" s="2">
        <v>36</v>
      </c>
      <c r="C38" s="3" t="s">
        <v>9</v>
      </c>
      <c r="D38" s="3">
        <v>36</v>
      </c>
      <c r="E38" s="3">
        <v>394</v>
      </c>
      <c r="F38" s="3">
        <v>157</v>
      </c>
      <c r="G38" s="20">
        <v>71680000</v>
      </c>
      <c r="H38" s="3">
        <v>27240000</v>
      </c>
      <c r="I38" s="3">
        <v>551</v>
      </c>
      <c r="J38" s="21">
        <v>8.7599999999999997E-2</v>
      </c>
      <c r="K38" s="21">
        <v>0.28489999999999999</v>
      </c>
      <c r="L38" s="21">
        <v>0.14549999999999999</v>
      </c>
      <c r="M38" s="21">
        <v>0.83889999999999998</v>
      </c>
      <c r="N38" s="21">
        <v>0.55169999999999997</v>
      </c>
      <c r="O38" s="21">
        <v>0.9204</v>
      </c>
    </row>
    <row r="39" spans="1:15" x14ac:dyDescent="0.45">
      <c r="A39" t="str">
        <f t="shared" si="0"/>
        <v>18Validation</v>
      </c>
      <c r="B39" s="2">
        <v>37</v>
      </c>
      <c r="C39" s="3" t="s">
        <v>9</v>
      </c>
      <c r="D39" s="3">
        <v>18</v>
      </c>
      <c r="E39" s="3">
        <v>67</v>
      </c>
      <c r="F39" s="3">
        <v>43</v>
      </c>
      <c r="G39" s="20">
        <v>5890000</v>
      </c>
      <c r="H39" s="3">
        <v>3030000</v>
      </c>
      <c r="I39" s="3">
        <v>110</v>
      </c>
      <c r="J39" s="21">
        <v>1.7500000000000002E-2</v>
      </c>
      <c r="K39" s="21">
        <v>0.39090000000000003</v>
      </c>
      <c r="L39" s="21">
        <v>0.15049999999999999</v>
      </c>
      <c r="M39" s="21">
        <v>0.85629999999999995</v>
      </c>
      <c r="N39" s="21">
        <v>0.58260000000000001</v>
      </c>
      <c r="O39" s="21">
        <v>0.93410000000000004</v>
      </c>
    </row>
    <row r="40" spans="1:15" x14ac:dyDescent="0.45">
      <c r="A40" t="str">
        <f t="shared" si="0"/>
        <v>48Validation</v>
      </c>
      <c r="B40" s="2">
        <v>38</v>
      </c>
      <c r="C40" s="3" t="s">
        <v>9</v>
      </c>
      <c r="D40" s="3">
        <v>48</v>
      </c>
      <c r="E40" s="3">
        <v>11</v>
      </c>
      <c r="F40" s="3">
        <v>11</v>
      </c>
      <c r="G40" s="20">
        <v>1180000</v>
      </c>
      <c r="H40" s="3">
        <v>1230000</v>
      </c>
      <c r="I40" s="3">
        <v>22</v>
      </c>
      <c r="J40" s="21">
        <v>3.5000000000000001E-3</v>
      </c>
      <c r="K40" s="21">
        <v>0.5</v>
      </c>
      <c r="L40" s="21">
        <v>0.15190000000000001</v>
      </c>
      <c r="M40" s="21">
        <v>0.85980000000000001</v>
      </c>
      <c r="N40" s="21">
        <v>0.59050000000000002</v>
      </c>
      <c r="O40" s="21">
        <v>0.93630000000000002</v>
      </c>
    </row>
    <row r="41" spans="1:15" x14ac:dyDescent="0.45">
      <c r="A41" t="str">
        <f t="shared" si="0"/>
        <v>37Validation</v>
      </c>
      <c r="B41" s="2">
        <v>39</v>
      </c>
      <c r="C41" s="3" t="s">
        <v>9</v>
      </c>
      <c r="D41" s="3">
        <v>37</v>
      </c>
      <c r="E41" s="3">
        <v>123</v>
      </c>
      <c r="F41" s="3">
        <v>128</v>
      </c>
      <c r="G41" s="20">
        <v>11710000</v>
      </c>
      <c r="H41" s="3">
        <v>10870000</v>
      </c>
      <c r="I41" s="3">
        <v>251</v>
      </c>
      <c r="J41" s="21">
        <v>3.9899999999999998E-2</v>
      </c>
      <c r="K41" s="21">
        <v>0.51</v>
      </c>
      <c r="L41" s="21">
        <v>0.1678</v>
      </c>
      <c r="M41" s="21">
        <v>0.89970000000000006</v>
      </c>
      <c r="N41" s="21">
        <v>0.6825</v>
      </c>
      <c r="O41" s="21">
        <v>0.96140000000000003</v>
      </c>
    </row>
    <row r="42" spans="1:15" x14ac:dyDescent="0.45">
      <c r="A42" t="str">
        <f t="shared" si="0"/>
        <v>39Validation</v>
      </c>
      <c r="B42" s="2">
        <v>40</v>
      </c>
      <c r="C42" s="3" t="s">
        <v>9</v>
      </c>
      <c r="D42" s="3">
        <v>39</v>
      </c>
      <c r="E42" s="3">
        <v>16</v>
      </c>
      <c r="F42" s="3">
        <v>19</v>
      </c>
      <c r="G42" s="20">
        <v>2840000</v>
      </c>
      <c r="H42" s="3">
        <v>2590000</v>
      </c>
      <c r="I42" s="3">
        <v>35</v>
      </c>
      <c r="J42" s="21">
        <v>5.5999999999999999E-3</v>
      </c>
      <c r="K42" s="21">
        <v>0.54290000000000005</v>
      </c>
      <c r="L42" s="21">
        <v>0.1701</v>
      </c>
      <c r="M42" s="21">
        <v>0.90529999999999999</v>
      </c>
      <c r="N42" s="21">
        <v>0.69610000000000005</v>
      </c>
      <c r="O42" s="21">
        <v>0.9647</v>
      </c>
    </row>
    <row r="43" spans="1:15" x14ac:dyDescent="0.45">
      <c r="A43" t="str">
        <f t="shared" si="0"/>
        <v>45Validation</v>
      </c>
      <c r="B43" s="2">
        <v>41</v>
      </c>
      <c r="C43" s="3" t="s">
        <v>9</v>
      </c>
      <c r="D43" s="3">
        <v>45</v>
      </c>
      <c r="E43" s="3">
        <v>128</v>
      </c>
      <c r="F43" s="3">
        <v>246</v>
      </c>
      <c r="G43" s="20">
        <v>12740000</v>
      </c>
      <c r="H43" s="3">
        <v>26910000</v>
      </c>
      <c r="I43" s="3">
        <v>374</v>
      </c>
      <c r="J43" s="21">
        <v>5.9400000000000001E-2</v>
      </c>
      <c r="K43" s="21">
        <v>0.65780000000000005</v>
      </c>
      <c r="L43" s="21">
        <v>0.2001</v>
      </c>
      <c r="M43" s="21">
        <v>0.9647</v>
      </c>
      <c r="N43" s="21">
        <v>0.87280000000000002</v>
      </c>
      <c r="O43" s="21">
        <v>0.99080000000000001</v>
      </c>
    </row>
    <row r="44" spans="1:15" x14ac:dyDescent="0.45">
      <c r="A44" t="str">
        <f t="shared" si="0"/>
        <v>47Validation</v>
      </c>
      <c r="B44" s="2">
        <v>42</v>
      </c>
      <c r="C44" s="3" t="s">
        <v>9</v>
      </c>
      <c r="D44" s="3">
        <v>47</v>
      </c>
      <c r="E44" s="3">
        <v>1</v>
      </c>
      <c r="F44" s="3">
        <v>3</v>
      </c>
      <c r="G44" s="20">
        <v>200000</v>
      </c>
      <c r="H44" s="3">
        <v>690000</v>
      </c>
      <c r="I44" s="3">
        <v>4</v>
      </c>
      <c r="J44" s="21">
        <v>5.9999999999999995E-4</v>
      </c>
      <c r="K44" s="21">
        <v>0.75</v>
      </c>
      <c r="L44" s="21">
        <v>0.20050000000000001</v>
      </c>
      <c r="M44" s="21">
        <v>0.96540000000000004</v>
      </c>
      <c r="N44" s="21">
        <v>0.875</v>
      </c>
      <c r="O44" s="21">
        <v>0.99099999999999999</v>
      </c>
    </row>
    <row r="45" spans="1:15" x14ac:dyDescent="0.45">
      <c r="A45" t="str">
        <f t="shared" si="0"/>
        <v>46Validation</v>
      </c>
      <c r="B45" s="2">
        <v>43</v>
      </c>
      <c r="C45" s="3" t="s">
        <v>9</v>
      </c>
      <c r="D45" s="3">
        <v>46</v>
      </c>
      <c r="E45" s="3">
        <v>44</v>
      </c>
      <c r="F45" s="3">
        <v>174</v>
      </c>
      <c r="G45" s="20">
        <v>4140000</v>
      </c>
      <c r="H45" s="3">
        <v>16430000</v>
      </c>
      <c r="I45" s="3">
        <v>218</v>
      </c>
      <c r="J45" s="21">
        <v>3.4599999999999999E-2</v>
      </c>
      <c r="K45" s="21">
        <v>0.79820000000000002</v>
      </c>
      <c r="L45" s="21">
        <v>0.22120000000000001</v>
      </c>
      <c r="M45" s="21">
        <v>1</v>
      </c>
      <c r="N45" s="21">
        <v>1</v>
      </c>
      <c r="O45" s="21">
        <v>1</v>
      </c>
    </row>
    <row r="46" spans="1:15" x14ac:dyDescent="0.45">
      <c r="A46" t="str">
        <f t="shared" si="0"/>
        <v>30Test</v>
      </c>
      <c r="B46" s="2">
        <v>44</v>
      </c>
      <c r="C46" s="3" t="s">
        <v>10</v>
      </c>
      <c r="D46" s="3">
        <v>30</v>
      </c>
      <c r="E46" s="3">
        <v>504</v>
      </c>
      <c r="F46" s="3">
        <v>39</v>
      </c>
      <c r="G46" s="20">
        <v>223870000</v>
      </c>
      <c r="H46" s="3">
        <v>16870000</v>
      </c>
      <c r="I46" s="3">
        <v>543</v>
      </c>
      <c r="J46" s="21">
        <v>6.0400000000000002E-2</v>
      </c>
      <c r="K46" s="21">
        <v>7.1800000000000003E-2</v>
      </c>
      <c r="L46" s="21">
        <v>7.1800000000000003E-2</v>
      </c>
      <c r="M46" s="21">
        <v>6.0400000000000002E-2</v>
      </c>
      <c r="N46" s="21">
        <v>1.9599999999999999E-2</v>
      </c>
      <c r="O46" s="21">
        <v>7.1999999999999995E-2</v>
      </c>
    </row>
    <row r="47" spans="1:15" x14ac:dyDescent="0.45">
      <c r="A47" t="str">
        <f t="shared" si="0"/>
        <v>16Test</v>
      </c>
      <c r="B47" s="2">
        <v>45</v>
      </c>
      <c r="C47" s="3" t="s">
        <v>10</v>
      </c>
      <c r="D47" s="3">
        <v>16</v>
      </c>
      <c r="E47" s="3">
        <v>212</v>
      </c>
      <c r="F47" s="3">
        <v>17</v>
      </c>
      <c r="G47" s="20">
        <v>82940000</v>
      </c>
      <c r="H47" s="3">
        <v>6500000</v>
      </c>
      <c r="I47" s="3">
        <v>229</v>
      </c>
      <c r="J47" s="21">
        <v>2.5499999999999998E-2</v>
      </c>
      <c r="K47" s="21">
        <v>7.4200000000000002E-2</v>
      </c>
      <c r="L47" s="21">
        <v>7.2499999999999995E-2</v>
      </c>
      <c r="M47" s="21">
        <v>8.5900000000000004E-2</v>
      </c>
      <c r="N47" s="21">
        <v>2.8199999999999999E-2</v>
      </c>
      <c r="O47" s="21">
        <v>0.1023</v>
      </c>
    </row>
    <row r="48" spans="1:15" x14ac:dyDescent="0.45">
      <c r="A48" t="str">
        <f t="shared" si="0"/>
        <v>28Test</v>
      </c>
      <c r="B48" s="2">
        <v>46</v>
      </c>
      <c r="C48" s="3" t="s">
        <v>10</v>
      </c>
      <c r="D48" s="3">
        <v>28</v>
      </c>
      <c r="E48" s="3">
        <v>865</v>
      </c>
      <c r="F48" s="3">
        <v>77</v>
      </c>
      <c r="G48" s="20">
        <v>219620000</v>
      </c>
      <c r="H48" s="3">
        <v>19460000</v>
      </c>
      <c r="I48" s="3">
        <v>942</v>
      </c>
      <c r="J48" s="21">
        <v>0.1048</v>
      </c>
      <c r="K48" s="21">
        <v>8.1699999999999995E-2</v>
      </c>
      <c r="L48" s="21">
        <v>7.7600000000000002E-2</v>
      </c>
      <c r="M48" s="21">
        <v>0.19070000000000001</v>
      </c>
      <c r="N48" s="21">
        <v>6.6900000000000001E-2</v>
      </c>
      <c r="O48" s="21">
        <v>0.2258</v>
      </c>
    </row>
    <row r="49" spans="1:15" x14ac:dyDescent="0.45">
      <c r="A49" t="str">
        <f t="shared" si="0"/>
        <v>9Test</v>
      </c>
      <c r="B49" s="2">
        <v>47</v>
      </c>
      <c r="C49" s="3" t="s">
        <v>10</v>
      </c>
      <c r="D49" s="3">
        <v>9</v>
      </c>
      <c r="E49" s="3">
        <v>101</v>
      </c>
      <c r="F49" s="3">
        <v>9</v>
      </c>
      <c r="G49" s="20">
        <v>20680000</v>
      </c>
      <c r="H49" s="3">
        <v>2020000</v>
      </c>
      <c r="I49" s="3">
        <v>110</v>
      </c>
      <c r="J49" s="21">
        <v>1.2200000000000001E-2</v>
      </c>
      <c r="K49" s="21">
        <v>8.1799999999999998E-2</v>
      </c>
      <c r="L49" s="21">
        <v>7.7899999999999997E-2</v>
      </c>
      <c r="M49" s="21">
        <v>0.2029</v>
      </c>
      <c r="N49" s="21">
        <v>7.1400000000000005E-2</v>
      </c>
      <c r="O49" s="21">
        <v>0.24030000000000001</v>
      </c>
    </row>
    <row r="50" spans="1:15" x14ac:dyDescent="0.45">
      <c r="A50" t="str">
        <f t="shared" si="0"/>
        <v>29Test</v>
      </c>
      <c r="B50" s="2">
        <v>48</v>
      </c>
      <c r="C50" s="3" t="s">
        <v>10</v>
      </c>
      <c r="D50" s="3">
        <v>29</v>
      </c>
      <c r="E50" s="3">
        <v>151</v>
      </c>
      <c r="F50" s="3">
        <v>17</v>
      </c>
      <c r="G50" s="20">
        <v>40830000</v>
      </c>
      <c r="H50" s="3">
        <v>4870000</v>
      </c>
      <c r="I50" s="3">
        <v>168</v>
      </c>
      <c r="J50" s="21">
        <v>1.8700000000000001E-2</v>
      </c>
      <c r="K50" s="21">
        <v>0.1012</v>
      </c>
      <c r="L50" s="21">
        <v>7.9799999999999996E-2</v>
      </c>
      <c r="M50" s="21">
        <v>0.22159999999999999</v>
      </c>
      <c r="N50" s="21">
        <v>7.9899999999999999E-2</v>
      </c>
      <c r="O50" s="21">
        <v>0.26179999999999998</v>
      </c>
    </row>
    <row r="51" spans="1:15" x14ac:dyDescent="0.45">
      <c r="A51" t="str">
        <f t="shared" si="0"/>
        <v>26Test</v>
      </c>
      <c r="B51" s="2">
        <v>49</v>
      </c>
      <c r="C51" s="3" t="s">
        <v>10</v>
      </c>
      <c r="D51" s="3">
        <v>26</v>
      </c>
      <c r="E51" s="3">
        <v>435</v>
      </c>
      <c r="F51" s="3">
        <v>51</v>
      </c>
      <c r="G51" s="20">
        <v>56370000</v>
      </c>
      <c r="H51" s="3">
        <v>6260000</v>
      </c>
      <c r="I51" s="3">
        <v>486</v>
      </c>
      <c r="J51" s="21">
        <v>5.4100000000000002E-2</v>
      </c>
      <c r="K51" s="21">
        <v>0.10489999999999999</v>
      </c>
      <c r="L51" s="21">
        <v>8.4699999999999998E-2</v>
      </c>
      <c r="M51" s="21">
        <v>0.27560000000000001</v>
      </c>
      <c r="N51" s="21">
        <v>0.1056</v>
      </c>
      <c r="O51" s="21">
        <v>0.32400000000000001</v>
      </c>
    </row>
    <row r="52" spans="1:15" x14ac:dyDescent="0.45">
      <c r="A52" t="str">
        <f t="shared" si="0"/>
        <v>15Test</v>
      </c>
      <c r="B52" s="2">
        <v>50</v>
      </c>
      <c r="C52" s="3" t="s">
        <v>10</v>
      </c>
      <c r="D52" s="3">
        <v>15</v>
      </c>
      <c r="E52" s="3">
        <v>788</v>
      </c>
      <c r="F52" s="3">
        <v>107</v>
      </c>
      <c r="G52" s="20">
        <v>95130000</v>
      </c>
      <c r="H52" s="3">
        <v>10900000</v>
      </c>
      <c r="I52" s="3">
        <v>895</v>
      </c>
      <c r="J52" s="21">
        <v>9.9599999999999994E-2</v>
      </c>
      <c r="K52" s="21">
        <v>0.1196</v>
      </c>
      <c r="L52" s="21">
        <v>9.4E-2</v>
      </c>
      <c r="M52" s="21">
        <v>0.37519999999999998</v>
      </c>
      <c r="N52" s="21">
        <v>0.15939999999999999</v>
      </c>
      <c r="O52" s="21">
        <v>0.4365</v>
      </c>
    </row>
    <row r="53" spans="1:15" x14ac:dyDescent="0.45">
      <c r="A53" t="str">
        <f t="shared" si="0"/>
        <v>25Test</v>
      </c>
      <c r="B53" s="2">
        <v>51</v>
      </c>
      <c r="C53" s="3" t="s">
        <v>10</v>
      </c>
      <c r="D53" s="3">
        <v>25</v>
      </c>
      <c r="E53" s="3">
        <v>828</v>
      </c>
      <c r="F53" s="3">
        <v>122</v>
      </c>
      <c r="G53" s="20">
        <v>85030000</v>
      </c>
      <c r="H53" s="3">
        <v>11640000</v>
      </c>
      <c r="I53" s="3">
        <v>950</v>
      </c>
      <c r="J53" s="21">
        <v>0.1057</v>
      </c>
      <c r="K53" s="21">
        <v>0.12839999999999999</v>
      </c>
      <c r="L53" s="21">
        <v>0.10150000000000001</v>
      </c>
      <c r="M53" s="21">
        <v>0.48089999999999999</v>
      </c>
      <c r="N53" s="21">
        <v>0.22070000000000001</v>
      </c>
      <c r="O53" s="21">
        <v>0.55479999999999996</v>
      </c>
    </row>
    <row r="54" spans="1:15" x14ac:dyDescent="0.45">
      <c r="A54" t="str">
        <f t="shared" si="0"/>
        <v>10Test</v>
      </c>
      <c r="B54" s="2">
        <v>52</v>
      </c>
      <c r="C54" s="3" t="s">
        <v>10</v>
      </c>
      <c r="D54" s="3">
        <v>10</v>
      </c>
      <c r="E54" s="3">
        <v>543</v>
      </c>
      <c r="F54" s="3">
        <v>106</v>
      </c>
      <c r="G54" s="20">
        <v>53850000</v>
      </c>
      <c r="H54" s="3">
        <v>8420000</v>
      </c>
      <c r="I54" s="3">
        <v>649</v>
      </c>
      <c r="J54" s="21">
        <v>7.22E-2</v>
      </c>
      <c r="K54" s="21">
        <v>0.1633</v>
      </c>
      <c r="L54" s="21">
        <v>0.1096</v>
      </c>
      <c r="M54" s="21">
        <v>0.55310000000000004</v>
      </c>
      <c r="N54" s="21">
        <v>0.27400000000000002</v>
      </c>
      <c r="O54" s="21">
        <v>0.63229999999999997</v>
      </c>
    </row>
    <row r="55" spans="1:15" x14ac:dyDescent="0.45">
      <c r="A55" t="str">
        <f t="shared" si="0"/>
        <v>14Test</v>
      </c>
      <c r="B55" s="2">
        <v>53</v>
      </c>
      <c r="C55" s="3" t="s">
        <v>10</v>
      </c>
      <c r="D55" s="3">
        <v>14</v>
      </c>
      <c r="E55" s="3">
        <v>154</v>
      </c>
      <c r="F55" s="3">
        <v>33</v>
      </c>
      <c r="G55" s="20">
        <v>13410000</v>
      </c>
      <c r="H55" s="3">
        <v>1970000</v>
      </c>
      <c r="I55" s="3">
        <v>187</v>
      </c>
      <c r="J55" s="21">
        <v>2.0799999999999999E-2</v>
      </c>
      <c r="K55" s="21">
        <v>0.17649999999999999</v>
      </c>
      <c r="L55" s="21">
        <v>0.112</v>
      </c>
      <c r="M55" s="21">
        <v>0.57389999999999997</v>
      </c>
      <c r="N55" s="21">
        <v>0.29060000000000002</v>
      </c>
      <c r="O55" s="21">
        <v>0.65429999999999999</v>
      </c>
    </row>
    <row r="56" spans="1:15" x14ac:dyDescent="0.45">
      <c r="A56" t="str">
        <f t="shared" si="0"/>
        <v>7Test</v>
      </c>
      <c r="B56" s="2">
        <v>54</v>
      </c>
      <c r="C56" s="3" t="s">
        <v>10</v>
      </c>
      <c r="D56" s="3">
        <v>7</v>
      </c>
      <c r="E56" s="3">
        <v>392</v>
      </c>
      <c r="F56" s="3">
        <v>88</v>
      </c>
      <c r="G56" s="20">
        <v>80600000</v>
      </c>
      <c r="H56" s="3">
        <v>20510000</v>
      </c>
      <c r="I56" s="3">
        <v>480</v>
      </c>
      <c r="J56" s="21">
        <v>5.3400000000000003E-2</v>
      </c>
      <c r="K56" s="21">
        <v>0.18329999999999999</v>
      </c>
      <c r="L56" s="21">
        <v>0.1181</v>
      </c>
      <c r="M56" s="21">
        <v>0.62729999999999997</v>
      </c>
      <c r="N56" s="21">
        <v>0.33479999999999999</v>
      </c>
      <c r="O56" s="21">
        <v>0.71030000000000004</v>
      </c>
    </row>
    <row r="57" spans="1:15" x14ac:dyDescent="0.45">
      <c r="A57" t="str">
        <f t="shared" si="0"/>
        <v>8Test</v>
      </c>
      <c r="B57" s="2">
        <v>55</v>
      </c>
      <c r="C57" s="3" t="s">
        <v>10</v>
      </c>
      <c r="D57" s="3">
        <v>8</v>
      </c>
      <c r="E57" s="3">
        <v>572</v>
      </c>
      <c r="F57" s="3">
        <v>147</v>
      </c>
      <c r="G57" s="20">
        <v>74970000</v>
      </c>
      <c r="H57" s="3">
        <v>17230000</v>
      </c>
      <c r="I57" s="3">
        <v>719</v>
      </c>
      <c r="J57" s="21">
        <v>0.08</v>
      </c>
      <c r="K57" s="21">
        <v>0.20449999999999999</v>
      </c>
      <c r="L57" s="21">
        <v>0.12790000000000001</v>
      </c>
      <c r="M57" s="21">
        <v>0.70720000000000005</v>
      </c>
      <c r="N57" s="21">
        <v>0.40870000000000001</v>
      </c>
      <c r="O57" s="21">
        <v>0.79200000000000004</v>
      </c>
    </row>
    <row r="58" spans="1:15" x14ac:dyDescent="0.45">
      <c r="A58" t="str">
        <f t="shared" si="0"/>
        <v>31Test</v>
      </c>
      <c r="B58" s="2">
        <v>56</v>
      </c>
      <c r="C58" s="3" t="s">
        <v>10</v>
      </c>
      <c r="D58" s="3">
        <v>31</v>
      </c>
      <c r="E58" s="3">
        <v>243</v>
      </c>
      <c r="F58" s="3">
        <v>65</v>
      </c>
      <c r="G58" s="20">
        <v>34490000</v>
      </c>
      <c r="H58" s="3">
        <v>8240000</v>
      </c>
      <c r="I58" s="3">
        <v>308</v>
      </c>
      <c r="J58" s="21">
        <v>3.4299999999999997E-2</v>
      </c>
      <c r="K58" s="21">
        <v>0.21099999999999999</v>
      </c>
      <c r="L58" s="21">
        <v>0.13170000000000001</v>
      </c>
      <c r="M58" s="21">
        <v>0.74150000000000005</v>
      </c>
      <c r="N58" s="21">
        <v>0.44140000000000001</v>
      </c>
      <c r="O58" s="21">
        <v>0.82669999999999999</v>
      </c>
    </row>
    <row r="59" spans="1:15" x14ac:dyDescent="0.45">
      <c r="A59" t="str">
        <f t="shared" si="0"/>
        <v>17Test</v>
      </c>
      <c r="B59" s="2">
        <v>57</v>
      </c>
      <c r="C59" s="3" t="s">
        <v>10</v>
      </c>
      <c r="D59" s="3">
        <v>17</v>
      </c>
      <c r="E59" s="3">
        <v>84</v>
      </c>
      <c r="F59" s="3">
        <v>23</v>
      </c>
      <c r="G59" s="20">
        <v>8660000</v>
      </c>
      <c r="H59" s="3">
        <v>2410000</v>
      </c>
      <c r="I59" s="3">
        <v>107</v>
      </c>
      <c r="J59" s="21">
        <v>1.1900000000000001E-2</v>
      </c>
      <c r="K59" s="21">
        <v>0.215</v>
      </c>
      <c r="L59" s="21">
        <v>0.13300000000000001</v>
      </c>
      <c r="M59" s="21">
        <v>0.75339999999999996</v>
      </c>
      <c r="N59" s="21">
        <v>0.45300000000000001</v>
      </c>
      <c r="O59" s="21">
        <v>0.8387</v>
      </c>
    </row>
    <row r="60" spans="1:15" x14ac:dyDescent="0.45">
      <c r="A60" t="str">
        <f t="shared" si="0"/>
        <v>36Test</v>
      </c>
      <c r="B60" s="2">
        <v>58</v>
      </c>
      <c r="C60" s="3" t="s">
        <v>10</v>
      </c>
      <c r="D60" s="3">
        <v>36</v>
      </c>
      <c r="E60" s="3">
        <v>545</v>
      </c>
      <c r="F60" s="3">
        <v>206</v>
      </c>
      <c r="G60" s="20">
        <v>99610000</v>
      </c>
      <c r="H60" s="3">
        <v>34390000</v>
      </c>
      <c r="I60" s="3">
        <v>751</v>
      </c>
      <c r="J60" s="21">
        <v>8.3500000000000005E-2</v>
      </c>
      <c r="K60" s="21">
        <v>0.27429999999999999</v>
      </c>
      <c r="L60" s="21">
        <v>0.14710000000000001</v>
      </c>
      <c r="M60" s="21">
        <v>0.83689999999999998</v>
      </c>
      <c r="N60" s="21">
        <v>0.55659999999999998</v>
      </c>
      <c r="O60" s="21">
        <v>0.91659999999999997</v>
      </c>
    </row>
    <row r="61" spans="1:15" x14ac:dyDescent="0.45">
      <c r="A61" t="str">
        <f t="shared" si="0"/>
        <v>18Test</v>
      </c>
      <c r="B61" s="2">
        <v>59</v>
      </c>
      <c r="C61" s="3" t="s">
        <v>10</v>
      </c>
      <c r="D61" s="3">
        <v>18</v>
      </c>
      <c r="E61" s="3">
        <v>119</v>
      </c>
      <c r="F61" s="3">
        <v>70</v>
      </c>
      <c r="G61" s="20">
        <v>9460000</v>
      </c>
      <c r="H61" s="3">
        <v>4930000</v>
      </c>
      <c r="I61" s="3">
        <v>189</v>
      </c>
      <c r="J61" s="21">
        <v>2.1000000000000001E-2</v>
      </c>
      <c r="K61" s="21">
        <v>0.37040000000000001</v>
      </c>
      <c r="L61" s="21">
        <v>0.15260000000000001</v>
      </c>
      <c r="M61" s="21">
        <v>0.85799999999999998</v>
      </c>
      <c r="N61" s="21">
        <v>0.59179999999999999</v>
      </c>
      <c r="O61" s="21">
        <v>0.93359999999999999</v>
      </c>
    </row>
    <row r="62" spans="1:15" x14ac:dyDescent="0.45">
      <c r="A62" t="str">
        <f t="shared" si="0"/>
        <v>39Test</v>
      </c>
      <c r="B62" s="2">
        <v>60</v>
      </c>
      <c r="C62" s="3" t="s">
        <v>10</v>
      </c>
      <c r="D62" s="3">
        <v>39</v>
      </c>
      <c r="E62" s="3">
        <v>27</v>
      </c>
      <c r="F62" s="3">
        <v>24</v>
      </c>
      <c r="G62" s="20">
        <v>4010000</v>
      </c>
      <c r="H62" s="3">
        <v>3140000</v>
      </c>
      <c r="I62" s="3">
        <v>51</v>
      </c>
      <c r="J62" s="21">
        <v>5.7000000000000002E-3</v>
      </c>
      <c r="K62" s="21">
        <v>0.47060000000000002</v>
      </c>
      <c r="L62" s="21">
        <v>0.1547</v>
      </c>
      <c r="M62" s="21">
        <v>0.86360000000000003</v>
      </c>
      <c r="N62" s="21">
        <v>0.6038</v>
      </c>
      <c r="O62" s="21">
        <v>0.93740000000000001</v>
      </c>
    </row>
    <row r="63" spans="1:15" x14ac:dyDescent="0.45">
      <c r="A63" t="str">
        <f t="shared" si="0"/>
        <v>37Test</v>
      </c>
      <c r="B63" s="2">
        <v>61</v>
      </c>
      <c r="C63" s="3" t="s">
        <v>10</v>
      </c>
      <c r="D63" s="3">
        <v>37</v>
      </c>
      <c r="E63" s="3">
        <v>189</v>
      </c>
      <c r="F63" s="3">
        <v>170</v>
      </c>
      <c r="G63" s="20">
        <v>18170000</v>
      </c>
      <c r="H63" s="3">
        <v>14370000</v>
      </c>
      <c r="I63" s="3">
        <v>359</v>
      </c>
      <c r="J63" s="21">
        <v>3.9899999999999998E-2</v>
      </c>
      <c r="K63" s="21">
        <v>0.47349999999999998</v>
      </c>
      <c r="L63" s="21">
        <v>0.16880000000000001</v>
      </c>
      <c r="M63" s="21">
        <v>0.90359999999999996</v>
      </c>
      <c r="N63" s="21">
        <v>0.68930000000000002</v>
      </c>
      <c r="O63" s="21">
        <v>0.96440000000000003</v>
      </c>
    </row>
    <row r="64" spans="1:15" x14ac:dyDescent="0.45">
      <c r="A64" t="str">
        <f t="shared" si="0"/>
        <v>45Test</v>
      </c>
      <c r="B64" s="2">
        <v>62</v>
      </c>
      <c r="C64" s="3" t="s">
        <v>10</v>
      </c>
      <c r="D64" s="3">
        <v>45</v>
      </c>
      <c r="E64" s="3">
        <v>165</v>
      </c>
      <c r="F64" s="3">
        <v>320</v>
      </c>
      <c r="G64" s="20">
        <v>18560000</v>
      </c>
      <c r="H64" s="3">
        <v>36330000</v>
      </c>
      <c r="I64" s="3">
        <v>485</v>
      </c>
      <c r="J64" s="21">
        <v>5.3900000000000003E-2</v>
      </c>
      <c r="K64" s="21">
        <v>0.65980000000000005</v>
      </c>
      <c r="L64" s="21">
        <v>0.19639999999999999</v>
      </c>
      <c r="M64" s="21">
        <v>0.95750000000000002</v>
      </c>
      <c r="N64" s="21">
        <v>0.85019999999999996</v>
      </c>
      <c r="O64" s="21">
        <v>0.98799999999999999</v>
      </c>
    </row>
    <row r="65" spans="1:15" x14ac:dyDescent="0.45">
      <c r="A65" t="str">
        <f t="shared" si="0"/>
        <v>48Test</v>
      </c>
      <c r="B65" s="2">
        <v>63</v>
      </c>
      <c r="C65" s="3" t="s">
        <v>10</v>
      </c>
      <c r="D65" s="3">
        <v>48</v>
      </c>
      <c r="E65" s="3">
        <v>8</v>
      </c>
      <c r="F65" s="3">
        <v>22</v>
      </c>
      <c r="G65" s="20">
        <v>340000</v>
      </c>
      <c r="H65" s="3">
        <v>2140000</v>
      </c>
      <c r="I65" s="3">
        <v>30</v>
      </c>
      <c r="J65" s="21">
        <v>3.3E-3</v>
      </c>
      <c r="K65" s="21">
        <v>0.73329999999999995</v>
      </c>
      <c r="L65" s="21">
        <v>0.1983</v>
      </c>
      <c r="M65" s="21">
        <v>0.96079999999999999</v>
      </c>
      <c r="N65" s="21">
        <v>0.86119999999999997</v>
      </c>
      <c r="O65" s="21">
        <v>0.98909999999999998</v>
      </c>
    </row>
    <row r="66" spans="1:15" x14ac:dyDescent="0.45">
      <c r="A66" t="str">
        <f t="shared" si="0"/>
        <v>46Test</v>
      </c>
      <c r="B66" s="2">
        <v>64</v>
      </c>
      <c r="C66" s="3" t="s">
        <v>10</v>
      </c>
      <c r="D66" s="3">
        <v>46</v>
      </c>
      <c r="E66" s="3">
        <v>76</v>
      </c>
      <c r="F66" s="3">
        <v>275</v>
      </c>
      <c r="G66" s="20">
        <v>7130000</v>
      </c>
      <c r="H66" s="3">
        <v>24700000</v>
      </c>
      <c r="I66" s="3">
        <v>351</v>
      </c>
      <c r="J66" s="21">
        <v>3.9E-2</v>
      </c>
      <c r="K66" s="21">
        <v>0.78349999999999997</v>
      </c>
      <c r="L66" s="21">
        <v>0.22120000000000001</v>
      </c>
      <c r="M66" s="21">
        <v>0.99990000000000001</v>
      </c>
      <c r="N66" s="21">
        <v>0.99950000000000006</v>
      </c>
      <c r="O66" s="21">
        <v>1</v>
      </c>
    </row>
    <row r="67" spans="1:15" x14ac:dyDescent="0.45">
      <c r="A67" t="str">
        <f t="shared" ref="A67:A70" si="1">+D67&amp;C67</f>
        <v>47Test</v>
      </c>
      <c r="B67" s="2">
        <v>65</v>
      </c>
      <c r="C67" s="3" t="s">
        <v>10</v>
      </c>
      <c r="D67" s="3">
        <v>47</v>
      </c>
      <c r="E67" s="3">
        <v>0</v>
      </c>
      <c r="F67" s="3">
        <v>1</v>
      </c>
      <c r="G67" s="20">
        <v>0</v>
      </c>
      <c r="H67" s="3">
        <v>550000</v>
      </c>
      <c r="I67" s="3">
        <v>1</v>
      </c>
      <c r="J67" s="21">
        <v>1E-4</v>
      </c>
      <c r="K67" s="21">
        <v>1</v>
      </c>
      <c r="L67" s="21">
        <v>0.22120000000000001</v>
      </c>
      <c r="M67" s="21">
        <v>1</v>
      </c>
      <c r="N67" s="21">
        <v>1</v>
      </c>
      <c r="O67" s="21">
        <v>1</v>
      </c>
    </row>
    <row r="68" spans="1:15" x14ac:dyDescent="0.45">
      <c r="A68" t="str">
        <f t="shared" si="1"/>
        <v>NoneTOTAL</v>
      </c>
      <c r="B68" s="2">
        <v>66</v>
      </c>
      <c r="C68" s="3" t="s">
        <v>31</v>
      </c>
      <c r="D68" s="3" t="s">
        <v>55</v>
      </c>
      <c r="E68" s="3">
        <v>23335</v>
      </c>
      <c r="F68" s="3">
        <v>6630</v>
      </c>
      <c r="G68" s="20">
        <v>4155602000</v>
      </c>
      <c r="H68" s="3">
        <v>861797680</v>
      </c>
      <c r="I68" s="3">
        <v>29965</v>
      </c>
      <c r="J68" s="3"/>
      <c r="K68" s="3"/>
      <c r="L68" s="3"/>
      <c r="M68" s="3"/>
      <c r="N68" s="3"/>
      <c r="O68" s="3"/>
    </row>
    <row r="69" spans="1:15" x14ac:dyDescent="0.45">
      <c r="A69" t="str">
        <f t="shared" si="1"/>
        <v>Validation48</v>
      </c>
      <c r="C69">
        <v>48</v>
      </c>
      <c r="D69" t="s">
        <v>9</v>
      </c>
      <c r="E69">
        <v>11</v>
      </c>
      <c r="F69">
        <v>11</v>
      </c>
      <c r="G69">
        <v>22</v>
      </c>
      <c r="H69">
        <v>0.5</v>
      </c>
      <c r="I69">
        <v>3.49594787859526E-3</v>
      </c>
      <c r="J69">
        <v>7.9022988505747099E-3</v>
      </c>
      <c r="K69">
        <v>0.999999999999999</v>
      </c>
      <c r="L69">
        <v>1</v>
      </c>
    </row>
    <row r="70" spans="1:15" x14ac:dyDescent="0.45">
      <c r="A70" t="str">
        <f t="shared" si="1"/>
        <v>Test48</v>
      </c>
      <c r="C70">
        <v>48</v>
      </c>
      <c r="D70" t="s">
        <v>10</v>
      </c>
      <c r="E70">
        <v>8</v>
      </c>
      <c r="F70">
        <v>22</v>
      </c>
      <c r="G70">
        <v>30</v>
      </c>
      <c r="H70">
        <v>0.73333333333333295</v>
      </c>
      <c r="I70">
        <v>3.3370411568409298E-3</v>
      </c>
      <c r="J70">
        <v>1.10608345902463E-2</v>
      </c>
      <c r="K70">
        <v>0.999999999999999</v>
      </c>
      <c r="L70">
        <v>1</v>
      </c>
    </row>
    <row r="71" spans="1:15" x14ac:dyDescent="0.45">
      <c r="E71">
        <f>SUBTOTAL(9,E2:E70)</f>
        <v>46689</v>
      </c>
      <c r="F71">
        <f t="shared" ref="F71:G71" si="2">SUBTOTAL(9,F2:F70)</f>
        <v>13293</v>
      </c>
      <c r="G71">
        <f t="shared" si="2"/>
        <v>8311204052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A8B2-F2CF-430D-BD18-5FBA1A49FDA7}">
  <dimension ref="A2:N42"/>
  <sheetViews>
    <sheetView workbookViewId="0">
      <selection activeCell="C31" sqref="C31:D31"/>
    </sheetView>
  </sheetViews>
  <sheetFormatPr defaultRowHeight="12.75" x14ac:dyDescent="0.35"/>
  <cols>
    <col min="1" max="1" width="8.6640625" style="8" bestFit="1" customWidth="1"/>
    <col min="2" max="2" width="8.6640625" style="8" customWidth="1"/>
    <col min="3" max="3" width="7.1328125" style="8" customWidth="1"/>
    <col min="4" max="4" width="6.9296875" style="8" customWidth="1"/>
    <col min="5" max="5" width="9.3984375" style="8" customWidth="1"/>
    <col min="6" max="6" width="8.796875" style="8" customWidth="1"/>
    <col min="7" max="7" width="7.796875" style="8" customWidth="1"/>
    <col min="8" max="8" width="12.9296875" style="8" customWidth="1"/>
    <col min="9" max="9" width="8.6640625" style="8" bestFit="1" customWidth="1"/>
    <col min="10" max="10" width="9.265625" style="8" customWidth="1"/>
    <col min="11" max="12" width="9.9296875" style="8" customWidth="1"/>
    <col min="13" max="13" width="10.796875" style="8" customWidth="1"/>
    <col min="14" max="16384" width="9.06640625" style="8"/>
  </cols>
  <sheetData>
    <row r="2" spans="1:14" ht="26.25" customHeight="1" x14ac:dyDescent="0.45">
      <c r="A2" s="4"/>
      <c r="B2" t="s">
        <v>1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28</v>
      </c>
      <c r="K2" s="9" t="s">
        <v>6</v>
      </c>
      <c r="L2" s="9" t="s">
        <v>7</v>
      </c>
      <c r="M2" s="9" t="s">
        <v>29</v>
      </c>
    </row>
    <row r="3" spans="1:14" ht="14.25" x14ac:dyDescent="0.45">
      <c r="A3" s="5" t="s">
        <v>18</v>
      </c>
      <c r="B3" t="s">
        <v>8</v>
      </c>
      <c r="C3" s="13">
        <v>4.1461303653894702E-11</v>
      </c>
      <c r="D3" s="13">
        <v>0.21409202384741899</v>
      </c>
      <c r="E3" s="10">
        <v>1335</v>
      </c>
      <c r="F3" s="10">
        <v>134</v>
      </c>
      <c r="G3" s="10">
        <v>1469</v>
      </c>
      <c r="H3" s="17">
        <f>+G3/$G$13</f>
        <v>0.10005448848930663</v>
      </c>
      <c r="I3" s="17">
        <f>+F3/G3</f>
        <v>9.1218515997277053E-2</v>
      </c>
      <c r="J3" s="18">
        <f>+SUM($F$3:F3)/SUM($G$3:G3)</f>
        <v>9.1218515997277053E-2</v>
      </c>
      <c r="K3" s="17">
        <f>+H3</f>
        <v>0.10005448848930663</v>
      </c>
      <c r="L3" s="17">
        <f>+SUM($F$3:F3)/$F$13</f>
        <v>4.1243459526008004E-2</v>
      </c>
      <c r="M3" s="17">
        <f>+SUM($E$3:E3)/$E$13</f>
        <v>0.11676725268958278</v>
      </c>
      <c r="N3" s="8">
        <f>+ABS(L3-M3)</f>
        <v>7.5523793163574771E-2</v>
      </c>
    </row>
    <row r="4" spans="1:14" ht="14.25" x14ac:dyDescent="0.45">
      <c r="A4" s="6" t="s">
        <v>19</v>
      </c>
      <c r="B4" t="s">
        <v>8</v>
      </c>
      <c r="C4" s="14">
        <v>0.21409396776982101</v>
      </c>
      <c r="D4" s="14">
        <v>0.28409739157811498</v>
      </c>
      <c r="E4" s="11">
        <v>1296</v>
      </c>
      <c r="F4" s="11">
        <v>172</v>
      </c>
      <c r="G4" s="11">
        <v>1468</v>
      </c>
      <c r="H4" s="17">
        <f t="shared" ref="H4:H12" si="0">+G4/$G$13</f>
        <v>9.9986377877673338E-2</v>
      </c>
      <c r="I4" s="17">
        <f t="shared" ref="I4:I13" si="1">+F4/G4</f>
        <v>0.11716621253405994</v>
      </c>
      <c r="J4" s="18">
        <f>+SUM($F$3:F4)/SUM($G$3:G4)</f>
        <v>0.1041879468845761</v>
      </c>
      <c r="K4" s="18">
        <f>+K3+H4</f>
        <v>0.20004086636697999</v>
      </c>
      <c r="L4" s="17">
        <f>+SUM($F$3:F4)/$F$13</f>
        <v>9.4182825484764546E-2</v>
      </c>
      <c r="M4" s="17">
        <f>+SUM($E$3:E4)/$E$13</f>
        <v>0.23012332721070586</v>
      </c>
      <c r="N4" s="8">
        <f t="shared" ref="N4:N12" si="2">+ABS(L4-M4)</f>
        <v>0.1359405017259413</v>
      </c>
    </row>
    <row r="5" spans="1:14" ht="14.25" x14ac:dyDescent="0.45">
      <c r="A5" s="5" t="s">
        <v>20</v>
      </c>
      <c r="B5" t="s">
        <v>8</v>
      </c>
      <c r="C5" s="13">
        <v>0.28415346539978897</v>
      </c>
      <c r="D5" s="13">
        <v>0.34687218766677802</v>
      </c>
      <c r="E5" s="10">
        <v>1270</v>
      </c>
      <c r="F5" s="10">
        <v>198</v>
      </c>
      <c r="G5" s="10">
        <v>1468</v>
      </c>
      <c r="H5" s="17">
        <f t="shared" si="0"/>
        <v>9.9986377877673338E-2</v>
      </c>
      <c r="I5" s="17">
        <f t="shared" si="1"/>
        <v>0.13487738419618528</v>
      </c>
      <c r="J5" s="18">
        <f>+SUM($F$3:F5)/SUM($G$3:G5)</f>
        <v>0.11441543700340522</v>
      </c>
      <c r="K5" s="18">
        <f t="shared" ref="K5:K12" si="3">+K4+H5</f>
        <v>0.30002724424465332</v>
      </c>
      <c r="L5" s="17">
        <f>+SUM($F$3:F5)/$F$13</f>
        <v>0.15512465373961218</v>
      </c>
      <c r="M5" s="17">
        <f>+SUM($E$3:E5)/$E$13</f>
        <v>0.34120528295285579</v>
      </c>
      <c r="N5" s="8">
        <f t="shared" si="2"/>
        <v>0.18608062921324361</v>
      </c>
    </row>
    <row r="6" spans="1:14" ht="14.25" x14ac:dyDescent="0.45">
      <c r="A6" s="6" t="s">
        <v>21</v>
      </c>
      <c r="B6" t="s">
        <v>8</v>
      </c>
      <c r="C6" s="14">
        <v>0.346873655356226</v>
      </c>
      <c r="D6" s="14">
        <v>0.40024383259107899</v>
      </c>
      <c r="E6" s="11">
        <v>1260</v>
      </c>
      <c r="F6" s="11">
        <v>208</v>
      </c>
      <c r="G6" s="11">
        <v>1468</v>
      </c>
      <c r="H6" s="17">
        <f t="shared" si="0"/>
        <v>9.9986377877673338E-2</v>
      </c>
      <c r="I6" s="17">
        <f t="shared" si="1"/>
        <v>0.14168937329700274</v>
      </c>
      <c r="J6" s="18">
        <f>+SUM($F$3:F6)/SUM($G$3:G6)</f>
        <v>0.12123276008854078</v>
      </c>
      <c r="K6" s="18">
        <f t="shared" si="3"/>
        <v>0.40001362212232666</v>
      </c>
      <c r="L6" s="17">
        <f>+SUM($F$3:F6)/$F$13</f>
        <v>0.21914435210834102</v>
      </c>
      <c r="M6" s="17">
        <f>+SUM($E$3:E6)/$E$13</f>
        <v>0.45141257762616988</v>
      </c>
      <c r="N6" s="8">
        <f t="shared" si="2"/>
        <v>0.23226822551782886</v>
      </c>
    </row>
    <row r="7" spans="1:14" ht="14.25" x14ac:dyDescent="0.45">
      <c r="A7" s="7" t="s">
        <v>22</v>
      </c>
      <c r="B7" t="s">
        <v>8</v>
      </c>
      <c r="C7" s="15">
        <v>0.40029225719774097</v>
      </c>
      <c r="D7" s="15">
        <v>0.44231164228738601</v>
      </c>
      <c r="E7" s="12">
        <v>1284</v>
      </c>
      <c r="F7" s="12">
        <v>184</v>
      </c>
      <c r="G7" s="12">
        <v>1468</v>
      </c>
      <c r="H7" s="17">
        <f t="shared" si="0"/>
        <v>9.9986377877673338E-2</v>
      </c>
      <c r="I7" s="17">
        <f t="shared" si="1"/>
        <v>0.12534059945504086</v>
      </c>
      <c r="J7" s="18">
        <f>+SUM($F$3:F7)/SUM($G$3:G7)</f>
        <v>0.12205421604686011</v>
      </c>
      <c r="K7" s="18">
        <f t="shared" si="3"/>
        <v>0.5</v>
      </c>
      <c r="L7" s="17">
        <f>+SUM($F$3:F7)/$F$13</f>
        <v>0.27577716220375498</v>
      </c>
      <c r="M7" s="17">
        <f>+SUM($E$3:E7)/$E$13</f>
        <v>0.56371905886468998</v>
      </c>
      <c r="N7" s="8">
        <f t="shared" si="2"/>
        <v>0.287941896660935</v>
      </c>
    </row>
    <row r="8" spans="1:14" ht="14.25" x14ac:dyDescent="0.45">
      <c r="A8" s="6" t="s">
        <v>23</v>
      </c>
      <c r="B8" t="s">
        <v>8</v>
      </c>
      <c r="C8" s="14">
        <v>0.442357474572248</v>
      </c>
      <c r="D8" s="14">
        <v>0.476117535340285</v>
      </c>
      <c r="E8" s="11">
        <v>1280</v>
      </c>
      <c r="F8" s="11">
        <v>188</v>
      </c>
      <c r="G8" s="11">
        <v>1468</v>
      </c>
      <c r="H8" s="17">
        <f t="shared" si="0"/>
        <v>9.9986377877673338E-2</v>
      </c>
      <c r="I8" s="17">
        <f t="shared" si="1"/>
        <v>0.12806539509536785</v>
      </c>
      <c r="J8" s="18">
        <f>+SUM($F$3:F8)/SUM($G$3:G8)</f>
        <v>0.12305596548983994</v>
      </c>
      <c r="K8" s="18">
        <f t="shared" si="3"/>
        <v>0.59998637787767328</v>
      </c>
      <c r="L8" s="17">
        <f>+SUM($F$3:F8)/$F$13</f>
        <v>0.33364112034472143</v>
      </c>
      <c r="M8" s="17">
        <f>+SUM($E$3:E8)/$E$13</f>
        <v>0.67567567567567566</v>
      </c>
      <c r="N8" s="8">
        <f t="shared" si="2"/>
        <v>0.34203455533095423</v>
      </c>
    </row>
    <row r="9" spans="1:14" ht="14.25" x14ac:dyDescent="0.45">
      <c r="A9" s="5" t="s">
        <v>24</v>
      </c>
      <c r="B9" t="s">
        <v>8</v>
      </c>
      <c r="C9" s="13">
        <v>0.47618814153149702</v>
      </c>
      <c r="D9" s="13">
        <v>0.51373037339010097</v>
      </c>
      <c r="E9" s="10">
        <v>1247</v>
      </c>
      <c r="F9" s="10">
        <v>221</v>
      </c>
      <c r="G9" s="10">
        <v>1468</v>
      </c>
      <c r="H9" s="17">
        <f t="shared" si="0"/>
        <v>9.9986377877673338E-2</v>
      </c>
      <c r="I9" s="17">
        <f t="shared" si="1"/>
        <v>0.1505449591280654</v>
      </c>
      <c r="J9" s="18">
        <f>+SUM($F$3:F9)/SUM($G$3:G9)</f>
        <v>0.1269825824657001</v>
      </c>
      <c r="K9" s="18">
        <f t="shared" si="3"/>
        <v>0.69997275575534657</v>
      </c>
      <c r="L9" s="17">
        <f>+SUM($F$3:F9)/$F$13</f>
        <v>0.40166204986149584</v>
      </c>
      <c r="M9" s="17">
        <f>+SUM($E$3:E9)/$E$13</f>
        <v>0.78474591095950319</v>
      </c>
      <c r="N9" s="8">
        <f t="shared" si="2"/>
        <v>0.38308386109800735</v>
      </c>
    </row>
    <row r="10" spans="1:14" ht="14.25" x14ac:dyDescent="0.45">
      <c r="A10" s="6" t="s">
        <v>25</v>
      </c>
      <c r="B10" t="s">
        <v>8</v>
      </c>
      <c r="C10" s="14">
        <v>0.51376204067984399</v>
      </c>
      <c r="D10" s="14">
        <v>0.59159025242140695</v>
      </c>
      <c r="E10" s="11">
        <v>1113</v>
      </c>
      <c r="F10" s="11">
        <v>355</v>
      </c>
      <c r="G10" s="11">
        <v>1468</v>
      </c>
      <c r="H10" s="17">
        <f t="shared" si="0"/>
        <v>9.9986377877673338E-2</v>
      </c>
      <c r="I10" s="17">
        <f t="shared" si="1"/>
        <v>0.24182561307901906</v>
      </c>
      <c r="J10" s="18">
        <f>+SUM($F$3:F10)/SUM($G$3:G10)</f>
        <v>0.14133673903788846</v>
      </c>
      <c r="K10" s="18">
        <f t="shared" si="3"/>
        <v>0.79995913363301985</v>
      </c>
      <c r="L10" s="17">
        <f>+SUM($F$3:F10)/$F$13</f>
        <v>0.51092643890427825</v>
      </c>
      <c r="M10" s="17">
        <f>+SUM($E$3:E10)/$E$13</f>
        <v>0.88209568792093063</v>
      </c>
      <c r="N10" s="8">
        <f t="shared" si="2"/>
        <v>0.37116924901665238</v>
      </c>
    </row>
    <row r="11" spans="1:14" ht="14.25" x14ac:dyDescent="0.45">
      <c r="A11" s="5" t="s">
        <v>26</v>
      </c>
      <c r="B11" t="s">
        <v>8</v>
      </c>
      <c r="C11" s="13">
        <v>0.59168881258824102</v>
      </c>
      <c r="D11" s="13">
        <v>0.74065757319141401</v>
      </c>
      <c r="E11" s="10">
        <v>847</v>
      </c>
      <c r="F11" s="10">
        <v>621</v>
      </c>
      <c r="G11" s="10">
        <v>1468</v>
      </c>
      <c r="H11" s="17">
        <f t="shared" si="0"/>
        <v>9.9986377877673338E-2</v>
      </c>
      <c r="I11" s="17">
        <f t="shared" si="1"/>
        <v>0.42302452316076294</v>
      </c>
      <c r="J11" s="18">
        <f>+SUM($F$3:F11)/SUM($G$3:G11)</f>
        <v>0.17263301294179975</v>
      </c>
      <c r="K11" s="18">
        <f t="shared" si="3"/>
        <v>0.89994551151069313</v>
      </c>
      <c r="L11" s="17">
        <f>+SUM($F$3:F11)/$F$13</f>
        <v>0.70206217297630036</v>
      </c>
      <c r="M11" s="17">
        <f>+SUM($E$3:E11)/$E$13</f>
        <v>0.95617948045132506</v>
      </c>
      <c r="N11" s="8">
        <f t="shared" si="2"/>
        <v>0.2541173074750247</v>
      </c>
    </row>
    <row r="12" spans="1:14" ht="14.25" x14ac:dyDescent="0.45">
      <c r="A12" s="6" t="s">
        <v>27</v>
      </c>
      <c r="B12" t="s">
        <v>8</v>
      </c>
      <c r="C12" s="14">
        <v>0.74089993414048305</v>
      </c>
      <c r="D12" s="14">
        <v>0.99729520296449503</v>
      </c>
      <c r="E12" s="11">
        <v>501</v>
      </c>
      <c r="F12" s="11">
        <v>968</v>
      </c>
      <c r="G12" s="11">
        <v>1469</v>
      </c>
      <c r="H12" s="17">
        <f t="shared" si="0"/>
        <v>0.10005448848930663</v>
      </c>
      <c r="I12" s="17">
        <f t="shared" si="1"/>
        <v>0.65895166780122527</v>
      </c>
      <c r="J12" s="18">
        <f>+SUM($F$3:F12)/SUM($G$3:G12)</f>
        <v>0.22129137719656722</v>
      </c>
      <c r="K12" s="18">
        <f t="shared" si="3"/>
        <v>0.99999999999999978</v>
      </c>
      <c r="L12" s="17">
        <f>+SUM($F$3:F12)/$F$13</f>
        <v>1</v>
      </c>
      <c r="M12" s="17">
        <f>+SUM($E$3:E12)/$E$13</f>
        <v>1</v>
      </c>
      <c r="N12" s="8">
        <f t="shared" si="2"/>
        <v>0</v>
      </c>
    </row>
    <row r="13" spans="1:14" x14ac:dyDescent="0.35">
      <c r="A13" s="8" t="s">
        <v>31</v>
      </c>
      <c r="E13" s="16">
        <f>SUM(E3:E12)</f>
        <v>11433</v>
      </c>
      <c r="F13" s="16">
        <f t="shared" ref="F13:G13" si="4">SUM(F3:F12)</f>
        <v>3249</v>
      </c>
      <c r="G13" s="16">
        <f t="shared" si="4"/>
        <v>14682</v>
      </c>
      <c r="I13" s="17">
        <f t="shared" si="1"/>
        <v>0.22129137719656722</v>
      </c>
    </row>
    <row r="17" spans="1:14" ht="39.4" x14ac:dyDescent="0.35">
      <c r="A17" s="4"/>
      <c r="B17" s="4"/>
      <c r="C17" s="9" t="s">
        <v>11</v>
      </c>
      <c r="D17" s="9" t="s">
        <v>12</v>
      </c>
      <c r="E17" s="9" t="s">
        <v>13</v>
      </c>
      <c r="F17" s="9" t="s">
        <v>14</v>
      </c>
      <c r="G17" s="9" t="s">
        <v>15</v>
      </c>
      <c r="H17" s="9" t="s">
        <v>16</v>
      </c>
      <c r="I17" s="9" t="s">
        <v>17</v>
      </c>
      <c r="J17" s="9" t="s">
        <v>5</v>
      </c>
      <c r="K17" s="9" t="s">
        <v>4</v>
      </c>
      <c r="L17" s="9" t="s">
        <v>7</v>
      </c>
      <c r="M17" s="9" t="s">
        <v>29</v>
      </c>
    </row>
    <row r="18" spans="1:14" ht="13.15" x14ac:dyDescent="0.35">
      <c r="A18" s="5" t="s">
        <v>18</v>
      </c>
      <c r="B18" s="5"/>
      <c r="C18" s="13">
        <v>7.2000000000000005E-4</v>
      </c>
      <c r="D18" s="13">
        <v>0.22006700000000001</v>
      </c>
      <c r="E18" s="10">
        <v>569</v>
      </c>
      <c r="F18" s="10">
        <v>61</v>
      </c>
      <c r="G18" s="10">
        <v>630</v>
      </c>
      <c r="H18" s="17">
        <f>+G18/$G$28</f>
        <v>0.10011123470522804</v>
      </c>
      <c r="I18" s="17">
        <f>+F18/G18</f>
        <v>9.6825396825396828E-2</v>
      </c>
      <c r="J18" s="18">
        <f>+SUM($F$18:F18)/SUM($G$18:G18)</f>
        <v>9.6825396825396828E-2</v>
      </c>
      <c r="K18" s="17">
        <f>+H18</f>
        <v>0.10011123470522804</v>
      </c>
      <c r="L18" s="17">
        <f>+SUM($F$18:F18)/$F$28</f>
        <v>4.3821839080459772E-2</v>
      </c>
      <c r="M18" s="17">
        <f>+SUM($E$18:E18)/$E$28</f>
        <v>0.11609875535604978</v>
      </c>
      <c r="N18" s="8">
        <f>+ABS(L18-M18)</f>
        <v>7.227691627559002E-2</v>
      </c>
    </row>
    <row r="19" spans="1:14" ht="13.15" x14ac:dyDescent="0.35">
      <c r="A19" s="6" t="s">
        <v>19</v>
      </c>
      <c r="B19" s="6"/>
      <c r="C19" s="14">
        <v>0.220331</v>
      </c>
      <c r="D19" s="14">
        <v>0.28586600000000001</v>
      </c>
      <c r="E19" s="11">
        <v>560</v>
      </c>
      <c r="F19" s="11">
        <v>69</v>
      </c>
      <c r="G19" s="11">
        <v>629</v>
      </c>
      <c r="H19" s="17">
        <f t="shared" ref="H19:H27" si="5">+G19/$G$28</f>
        <v>9.9952327983473699E-2</v>
      </c>
      <c r="I19" s="17">
        <f t="shared" ref="I19:I28" si="6">+F19/G19</f>
        <v>0.10969793322734499</v>
      </c>
      <c r="J19" s="18">
        <f>+SUM($F$18:F19)/SUM($G$18:G19)</f>
        <v>0.10325655281969817</v>
      </c>
      <c r="K19" s="18">
        <f>+K18+H19</f>
        <v>0.20006356268870173</v>
      </c>
      <c r="L19" s="17">
        <f>+SUM($F$18:F19)/$F$28</f>
        <v>9.3390804597701146E-2</v>
      </c>
      <c r="M19" s="17">
        <f>+SUM($E$18:E19)/$E$28</f>
        <v>0.23036115078555397</v>
      </c>
      <c r="N19" s="8">
        <f t="shared" ref="N19:N27" si="7">+ABS(L19-M19)</f>
        <v>0.13697034618785281</v>
      </c>
    </row>
    <row r="20" spans="1:14" ht="13.15" x14ac:dyDescent="0.35">
      <c r="A20" s="5" t="s">
        <v>20</v>
      </c>
      <c r="B20" s="5"/>
      <c r="C20" s="13">
        <v>0.28588599999999997</v>
      </c>
      <c r="D20" s="13">
        <v>0.34607900000000003</v>
      </c>
      <c r="E20" s="10">
        <v>554</v>
      </c>
      <c r="F20" s="10">
        <v>75</v>
      </c>
      <c r="G20" s="10">
        <v>629</v>
      </c>
      <c r="H20" s="17">
        <f t="shared" si="5"/>
        <v>9.9952327983473699E-2</v>
      </c>
      <c r="I20" s="17">
        <f t="shared" si="6"/>
        <v>0.1192368839427663</v>
      </c>
      <c r="J20" s="18">
        <f>+SUM($F$18:F20)/SUM($G$18:G20)</f>
        <v>0.10858050847457627</v>
      </c>
      <c r="K20" s="18">
        <f t="shared" ref="K20:K27" si="8">+K19+H20</f>
        <v>0.30001589067217543</v>
      </c>
      <c r="L20" s="17">
        <f>+SUM($F$18:F20)/$F$28</f>
        <v>0.14727011494252873</v>
      </c>
      <c r="M20" s="17">
        <f>+SUM($E$18:E20)/$E$28</f>
        <v>0.34339930626402776</v>
      </c>
      <c r="N20" s="8">
        <f t="shared" si="7"/>
        <v>0.19612919132149903</v>
      </c>
    </row>
    <row r="21" spans="1:14" ht="13.15" x14ac:dyDescent="0.35">
      <c r="A21" s="6" t="s">
        <v>21</v>
      </c>
      <c r="B21" s="6"/>
      <c r="C21" s="14">
        <v>0.34639399999999998</v>
      </c>
      <c r="D21" s="14">
        <v>0.39726499999999998</v>
      </c>
      <c r="E21" s="11">
        <v>538</v>
      </c>
      <c r="F21" s="11">
        <v>91</v>
      </c>
      <c r="G21" s="11">
        <v>629</v>
      </c>
      <c r="H21" s="17">
        <f t="shared" si="5"/>
        <v>9.9952327983473699E-2</v>
      </c>
      <c r="I21" s="17">
        <f t="shared" si="6"/>
        <v>0.14467408585055644</v>
      </c>
      <c r="J21" s="18">
        <f>+SUM($F$18:F21)/SUM($G$18:G21)</f>
        <v>0.11760031783869686</v>
      </c>
      <c r="K21" s="18">
        <f t="shared" si="8"/>
        <v>0.39996821865564913</v>
      </c>
      <c r="L21" s="17">
        <f>+SUM($F$18:F21)/$F$28</f>
        <v>0.21264367816091953</v>
      </c>
      <c r="M21" s="17">
        <f>+SUM($E$18:E21)/$E$28</f>
        <v>0.45317282187308711</v>
      </c>
      <c r="N21" s="8">
        <f t="shared" si="7"/>
        <v>0.24052914371216758</v>
      </c>
    </row>
    <row r="22" spans="1:14" ht="13.15" x14ac:dyDescent="0.35">
      <c r="A22" s="7" t="s">
        <v>22</v>
      </c>
      <c r="B22" s="7"/>
      <c r="C22" s="15">
        <v>0.39735500000000001</v>
      </c>
      <c r="D22" s="15">
        <v>0.44275399999999998</v>
      </c>
      <c r="E22" s="12">
        <v>556</v>
      </c>
      <c r="F22" s="12">
        <v>74</v>
      </c>
      <c r="G22" s="12">
        <v>630</v>
      </c>
      <c r="H22" s="17">
        <f t="shared" si="5"/>
        <v>0.10011123470522804</v>
      </c>
      <c r="I22" s="17">
        <f t="shared" si="6"/>
        <v>0.11746031746031746</v>
      </c>
      <c r="J22" s="18">
        <f>+SUM($F$18:F22)/SUM($G$18:G22)</f>
        <v>0.11757229107086113</v>
      </c>
      <c r="K22" s="18">
        <f t="shared" si="8"/>
        <v>0.50007945336087722</v>
      </c>
      <c r="L22" s="17">
        <f>+SUM($F$18:F22)/$F$28</f>
        <v>0.26580459770114945</v>
      </c>
      <c r="M22" s="17">
        <f>+SUM($E$18:E22)/$E$28</f>
        <v>0.56661905733523765</v>
      </c>
      <c r="N22" s="8">
        <f t="shared" si="7"/>
        <v>0.3008144596340882</v>
      </c>
    </row>
    <row r="23" spans="1:14" ht="13.15" x14ac:dyDescent="0.35">
      <c r="A23" s="6" t="s">
        <v>23</v>
      </c>
      <c r="B23" s="6"/>
      <c r="C23" s="14">
        <v>0.44275599999999998</v>
      </c>
      <c r="D23" s="14">
        <v>0.47689100000000001</v>
      </c>
      <c r="E23" s="11">
        <v>543</v>
      </c>
      <c r="F23" s="11">
        <v>86</v>
      </c>
      <c r="G23" s="11">
        <v>629</v>
      </c>
      <c r="H23" s="17">
        <f t="shared" si="5"/>
        <v>9.9952327983473699E-2</v>
      </c>
      <c r="I23" s="17">
        <f t="shared" si="6"/>
        <v>0.13672496025437203</v>
      </c>
      <c r="J23" s="18">
        <f>+SUM($F$18:F23)/SUM($G$18:G23)</f>
        <v>0.12076271186440678</v>
      </c>
      <c r="K23" s="18">
        <f t="shared" si="8"/>
        <v>0.60003178134435098</v>
      </c>
      <c r="L23" s="17">
        <f>+SUM($F$18:F23)/$F$28</f>
        <v>0.32758620689655171</v>
      </c>
      <c r="M23" s="17">
        <f>+SUM($E$18:E23)/$E$28</f>
        <v>0.67741277290348911</v>
      </c>
      <c r="N23" s="8">
        <f t="shared" si="7"/>
        <v>0.3498265660069374</v>
      </c>
    </row>
    <row r="24" spans="1:14" ht="13.15" x14ac:dyDescent="0.35">
      <c r="A24" s="5" t="s">
        <v>24</v>
      </c>
      <c r="B24" s="5"/>
      <c r="C24" s="13">
        <v>0.47689300000000001</v>
      </c>
      <c r="D24" s="13">
        <v>0.51168599999999997</v>
      </c>
      <c r="E24" s="10">
        <v>528</v>
      </c>
      <c r="F24" s="10">
        <v>101</v>
      </c>
      <c r="G24" s="10">
        <v>629</v>
      </c>
      <c r="H24" s="17">
        <f t="shared" si="5"/>
        <v>9.9952327983473699E-2</v>
      </c>
      <c r="I24" s="17">
        <f t="shared" si="6"/>
        <v>0.16057233704292528</v>
      </c>
      <c r="J24" s="18">
        <f>+SUM($F$18:F24)/SUM($G$18:G24)</f>
        <v>0.1264472190692395</v>
      </c>
      <c r="K24" s="18">
        <f t="shared" si="8"/>
        <v>0.69998410932782473</v>
      </c>
      <c r="L24" s="17">
        <f>+SUM($F$18:F24)/$F$28</f>
        <v>0.40014367816091956</v>
      </c>
      <c r="M24" s="17">
        <f>+SUM($E$18:E24)/$E$28</f>
        <v>0.78514588859416445</v>
      </c>
      <c r="N24" s="8">
        <f t="shared" si="7"/>
        <v>0.3850022104332449</v>
      </c>
    </row>
    <row r="25" spans="1:14" ht="13.15" x14ac:dyDescent="0.35">
      <c r="A25" s="6" t="s">
        <v>25</v>
      </c>
      <c r="B25" s="6"/>
      <c r="C25" s="14">
        <v>0.51178199999999996</v>
      </c>
      <c r="D25" s="14">
        <v>0.59035000000000004</v>
      </c>
      <c r="E25" s="11">
        <v>482</v>
      </c>
      <c r="F25" s="11">
        <v>147</v>
      </c>
      <c r="G25" s="11">
        <v>629</v>
      </c>
      <c r="H25" s="17">
        <f t="shared" si="5"/>
        <v>9.9952327983473699E-2</v>
      </c>
      <c r="I25" s="17">
        <f t="shared" si="6"/>
        <v>0.23370429252782193</v>
      </c>
      <c r="J25" s="18">
        <f>+SUM($F$18:F25)/SUM($G$18:G25)</f>
        <v>0.13984902661899087</v>
      </c>
      <c r="K25" s="18">
        <f t="shared" si="8"/>
        <v>0.79993643731129849</v>
      </c>
      <c r="L25" s="17">
        <f>+SUM($F$18:F25)/$F$28</f>
        <v>0.50574712643678166</v>
      </c>
      <c r="M25" s="17">
        <f>+SUM($E$18:E25)/$E$28</f>
        <v>0.88349316466027339</v>
      </c>
      <c r="N25" s="8">
        <f t="shared" si="7"/>
        <v>0.37774603822349173</v>
      </c>
    </row>
    <row r="26" spans="1:14" ht="13.15" x14ac:dyDescent="0.35">
      <c r="A26" s="5" t="s">
        <v>26</v>
      </c>
      <c r="B26" s="5"/>
      <c r="C26" s="13">
        <v>0.59074099999999996</v>
      </c>
      <c r="D26" s="13">
        <v>0.73843599999999998</v>
      </c>
      <c r="E26" s="10">
        <v>354</v>
      </c>
      <c r="F26" s="10">
        <v>275</v>
      </c>
      <c r="G26" s="10">
        <v>629</v>
      </c>
      <c r="H26" s="17">
        <f t="shared" si="5"/>
        <v>9.9952327983473699E-2</v>
      </c>
      <c r="I26" s="17">
        <f t="shared" si="6"/>
        <v>0.43720190779014306</v>
      </c>
      <c r="J26" s="18">
        <f>+SUM($F$18:F26)/SUM($G$18:G26)</f>
        <v>0.17287656719053504</v>
      </c>
      <c r="K26" s="18">
        <f t="shared" si="8"/>
        <v>0.89988876529477224</v>
      </c>
      <c r="L26" s="17">
        <f>+SUM($F$18:F26)/$F$28</f>
        <v>0.70330459770114939</v>
      </c>
      <c r="M26" s="17">
        <f>+SUM($E$18:E26)/$E$28</f>
        <v>0.95572332177106711</v>
      </c>
      <c r="N26" s="8">
        <f t="shared" si="7"/>
        <v>0.25241872406991772</v>
      </c>
    </row>
    <row r="27" spans="1:14" ht="13.15" x14ac:dyDescent="0.35">
      <c r="A27" s="6" t="s">
        <v>27</v>
      </c>
      <c r="B27" s="6"/>
      <c r="C27" s="14">
        <v>0.73896200000000001</v>
      </c>
      <c r="D27" s="14">
        <v>0.997</v>
      </c>
      <c r="E27" s="11">
        <v>217</v>
      </c>
      <c r="F27" s="11">
        <v>413</v>
      </c>
      <c r="G27" s="11">
        <v>630</v>
      </c>
      <c r="H27" s="17">
        <f t="shared" si="5"/>
        <v>0.10011123470522804</v>
      </c>
      <c r="I27" s="17">
        <f t="shared" si="6"/>
        <v>0.65555555555555556</v>
      </c>
      <c r="J27" s="18">
        <f>+SUM($F$18:F27)/SUM($G$18:G27)</f>
        <v>0.22119815668202766</v>
      </c>
      <c r="K27" s="18">
        <f t="shared" si="8"/>
        <v>1.0000000000000002</v>
      </c>
      <c r="L27" s="17">
        <f>+SUM($F$18:F27)/$F$28</f>
        <v>1</v>
      </c>
      <c r="M27" s="17">
        <f>+SUM($E$18:E27)/$E$28</f>
        <v>1</v>
      </c>
      <c r="N27" s="8">
        <f t="shared" si="7"/>
        <v>0</v>
      </c>
    </row>
    <row r="28" spans="1:14" x14ac:dyDescent="0.35">
      <c r="E28" s="16">
        <f>SUM(E18:E27)</f>
        <v>4901</v>
      </c>
      <c r="F28" s="16">
        <f t="shared" ref="F28" si="9">SUM(F18:F27)</f>
        <v>1392</v>
      </c>
      <c r="G28" s="16">
        <f t="shared" ref="G28" si="10">SUM(G18:G27)</f>
        <v>6293</v>
      </c>
      <c r="I28" s="17">
        <f t="shared" si="6"/>
        <v>0.22119815668202766</v>
      </c>
    </row>
    <row r="31" spans="1:14" ht="39.4" x14ac:dyDescent="0.35">
      <c r="A31" s="4"/>
      <c r="B31" s="4"/>
      <c r="C31" s="9" t="s">
        <v>11</v>
      </c>
      <c r="D31" s="9" t="s">
        <v>12</v>
      </c>
      <c r="E31" s="9" t="s">
        <v>13</v>
      </c>
      <c r="F31" s="9" t="s">
        <v>14</v>
      </c>
      <c r="G31" s="9" t="s">
        <v>15</v>
      </c>
      <c r="H31" s="9" t="s">
        <v>16</v>
      </c>
      <c r="I31" s="9" t="s">
        <v>17</v>
      </c>
      <c r="J31" s="9" t="s">
        <v>5</v>
      </c>
      <c r="K31" s="9" t="s">
        <v>4</v>
      </c>
      <c r="L31" s="9" t="s">
        <v>7</v>
      </c>
      <c r="M31" s="9" t="s">
        <v>29</v>
      </c>
    </row>
    <row r="32" spans="1:14" ht="13.15" x14ac:dyDescent="0.35">
      <c r="A32" s="5" t="s">
        <v>18</v>
      </c>
      <c r="B32" s="5"/>
      <c r="C32" s="13">
        <v>8.5899999999999995E-4</v>
      </c>
      <c r="D32" s="13">
        <v>0.212455</v>
      </c>
      <c r="E32" s="10">
        <v>799</v>
      </c>
      <c r="F32" s="10">
        <v>100</v>
      </c>
      <c r="G32" s="10">
        <v>899</v>
      </c>
      <c r="H32" s="17">
        <f>+G32/$G$42</f>
        <v>0.1</v>
      </c>
      <c r="I32" s="17">
        <f>+F32/G32</f>
        <v>0.11123470522803114</v>
      </c>
      <c r="J32" s="18">
        <f>+SUM($F$32:F32)/SUM($G$32:G32)</f>
        <v>0.11123470522803114</v>
      </c>
      <c r="K32" s="17">
        <f>+H32</f>
        <v>0.1</v>
      </c>
      <c r="L32" s="17">
        <f>+SUM($F$32:F32)/$F$42</f>
        <v>5.0276520864756161E-2</v>
      </c>
      <c r="M32" s="17">
        <f>+SUM($E$32:E32)/$E$42</f>
        <v>0.1141265533495215</v>
      </c>
      <c r="N32" s="8">
        <f>+ABS(L32-M32)</f>
        <v>6.385003248476534E-2</v>
      </c>
    </row>
    <row r="33" spans="1:14" ht="13.15" x14ac:dyDescent="0.35">
      <c r="A33" s="6" t="s">
        <v>19</v>
      </c>
      <c r="B33" s="6"/>
      <c r="C33" s="14">
        <v>0.212506</v>
      </c>
      <c r="D33" s="14">
        <v>0.28240799999999999</v>
      </c>
      <c r="E33" s="11">
        <v>795</v>
      </c>
      <c r="F33" s="11">
        <v>104</v>
      </c>
      <c r="G33" s="11">
        <v>899</v>
      </c>
      <c r="H33" s="17">
        <f t="shared" ref="H33:H41" si="11">+G33/$G$42</f>
        <v>0.1</v>
      </c>
      <c r="I33" s="17">
        <f t="shared" ref="I33:I42" si="12">+F33/G33</f>
        <v>0.11568409343715239</v>
      </c>
      <c r="J33" s="18">
        <f>+SUM($F$32:F33)/SUM($G$32:G33)</f>
        <v>0.11345939933259176</v>
      </c>
      <c r="K33" s="18">
        <f>+K32+H33</f>
        <v>0.2</v>
      </c>
      <c r="L33" s="17">
        <f>+SUM($F$32:F33)/$F$42</f>
        <v>0.10256410256410256</v>
      </c>
      <c r="M33" s="17">
        <f>+SUM($E$32:E33)/$E$42</f>
        <v>0.22768175974860735</v>
      </c>
      <c r="N33" s="8">
        <f t="shared" ref="N33:N41" si="13">+ABS(L33-M33)</f>
        <v>0.12511765718450479</v>
      </c>
    </row>
    <row r="34" spans="1:14" ht="13.15" x14ac:dyDescent="0.35">
      <c r="A34" s="5" t="s">
        <v>20</v>
      </c>
      <c r="B34" s="5"/>
      <c r="C34" s="13">
        <v>0.28247100000000003</v>
      </c>
      <c r="D34" s="13">
        <v>0.343773</v>
      </c>
      <c r="E34" s="10">
        <v>768</v>
      </c>
      <c r="F34" s="10">
        <v>131</v>
      </c>
      <c r="G34" s="10">
        <v>899</v>
      </c>
      <c r="H34" s="17">
        <f t="shared" si="11"/>
        <v>0.1</v>
      </c>
      <c r="I34" s="17">
        <f t="shared" si="12"/>
        <v>0.14571746384872081</v>
      </c>
      <c r="J34" s="18">
        <f>+SUM($F$32:F34)/SUM($G$32:G34)</f>
        <v>0.12421208750463478</v>
      </c>
      <c r="K34" s="18">
        <f t="shared" ref="K34:K41" si="14">+K33+H34</f>
        <v>0.30000000000000004</v>
      </c>
      <c r="L34" s="17">
        <f>+SUM($F$32:F34)/$F$42</f>
        <v>0.16842634489693314</v>
      </c>
      <c r="M34" s="17">
        <f>+SUM($E$32:E34)/$E$42</f>
        <v>0.33738037423225253</v>
      </c>
      <c r="N34" s="8">
        <f t="shared" si="13"/>
        <v>0.16895402933531939</v>
      </c>
    </row>
    <row r="35" spans="1:14" ht="13.15" x14ac:dyDescent="0.35">
      <c r="A35" s="6" t="s">
        <v>21</v>
      </c>
      <c r="B35" s="6"/>
      <c r="C35" s="14">
        <v>0.34399200000000002</v>
      </c>
      <c r="D35" s="14">
        <v>0.39606400000000003</v>
      </c>
      <c r="E35" s="11">
        <v>792</v>
      </c>
      <c r="F35" s="11">
        <v>107</v>
      </c>
      <c r="G35" s="11">
        <v>899</v>
      </c>
      <c r="H35" s="17">
        <f t="shared" si="11"/>
        <v>0.1</v>
      </c>
      <c r="I35" s="17">
        <f t="shared" si="12"/>
        <v>0.11902113459399333</v>
      </c>
      <c r="J35" s="18">
        <f>+SUM($F$32:F35)/SUM($G$32:G35)</f>
        <v>0.12291434927697442</v>
      </c>
      <c r="K35" s="18">
        <f t="shared" si="14"/>
        <v>0.4</v>
      </c>
      <c r="L35" s="17">
        <f>+SUM($F$32:F35)/$F$42</f>
        <v>0.22222222222222221</v>
      </c>
      <c r="M35" s="17">
        <f>+SUM($E$32:E35)/$E$42</f>
        <v>0.45050707041851162</v>
      </c>
      <c r="N35" s="8">
        <f t="shared" si="13"/>
        <v>0.22828484819628941</v>
      </c>
    </row>
    <row r="36" spans="1:14" ht="13.15" x14ac:dyDescent="0.35">
      <c r="A36" s="7" t="s">
        <v>22</v>
      </c>
      <c r="B36" s="7"/>
      <c r="C36" s="15">
        <v>0.396069</v>
      </c>
      <c r="D36" s="15">
        <v>0.44120199999999998</v>
      </c>
      <c r="E36" s="12">
        <v>796</v>
      </c>
      <c r="F36" s="12">
        <v>103</v>
      </c>
      <c r="G36" s="12">
        <v>899</v>
      </c>
      <c r="H36" s="17">
        <f t="shared" si="11"/>
        <v>0.1</v>
      </c>
      <c r="I36" s="17">
        <f t="shared" si="12"/>
        <v>0.11457174638487208</v>
      </c>
      <c r="J36" s="18">
        <f>+SUM($F$32:F36)/SUM($G$32:G36)</f>
        <v>0.12124582869855395</v>
      </c>
      <c r="K36" s="18">
        <f t="shared" si="14"/>
        <v>0.5</v>
      </c>
      <c r="L36" s="17">
        <f>+SUM($F$32:F36)/$F$42</f>
        <v>0.27400703871292109</v>
      </c>
      <c r="M36" s="17">
        <f>+SUM($E$32:E36)/$E$42</f>
        <v>0.56420511355520642</v>
      </c>
      <c r="N36" s="8">
        <f t="shared" si="13"/>
        <v>0.29019807484228533</v>
      </c>
    </row>
    <row r="37" spans="1:14" ht="13.15" x14ac:dyDescent="0.35">
      <c r="A37" s="6" t="s">
        <v>23</v>
      </c>
      <c r="B37" s="6"/>
      <c r="C37" s="14">
        <v>0.44122</v>
      </c>
      <c r="D37" s="14">
        <v>0.47666999999999998</v>
      </c>
      <c r="E37" s="11">
        <v>779</v>
      </c>
      <c r="F37" s="11">
        <v>120</v>
      </c>
      <c r="G37" s="11">
        <v>899</v>
      </c>
      <c r="H37" s="17">
        <f t="shared" si="11"/>
        <v>0.1</v>
      </c>
      <c r="I37" s="17">
        <f t="shared" si="12"/>
        <v>0.13348164627363737</v>
      </c>
      <c r="J37" s="18">
        <f>+SUM($F$32:F37)/SUM($G$32:G37)</f>
        <v>0.12328513162773452</v>
      </c>
      <c r="K37" s="18">
        <f t="shared" si="14"/>
        <v>0.6</v>
      </c>
      <c r="L37" s="17">
        <f>+SUM($F$32:F37)/$F$42</f>
        <v>0.33433886375062843</v>
      </c>
      <c r="M37" s="17">
        <f>+SUM($E$32:E37)/$E$42</f>
        <v>0.67547493215254961</v>
      </c>
      <c r="N37" s="8">
        <f t="shared" si="13"/>
        <v>0.34113606840192118</v>
      </c>
    </row>
    <row r="38" spans="1:14" ht="13.15" x14ac:dyDescent="0.35">
      <c r="A38" s="5" t="s">
        <v>24</v>
      </c>
      <c r="B38" s="5"/>
      <c r="C38" s="13">
        <v>0.47670899999999999</v>
      </c>
      <c r="D38" s="13">
        <v>0.51458700000000002</v>
      </c>
      <c r="E38" s="10">
        <v>764</v>
      </c>
      <c r="F38" s="10">
        <v>135</v>
      </c>
      <c r="G38" s="10">
        <v>899</v>
      </c>
      <c r="H38" s="17">
        <f t="shared" si="11"/>
        <v>0.1</v>
      </c>
      <c r="I38" s="17">
        <f t="shared" si="12"/>
        <v>0.15016685205784205</v>
      </c>
      <c r="J38" s="18">
        <f>+SUM($F$32:F38)/SUM($G$32:G38)</f>
        <v>0.12712537740346416</v>
      </c>
      <c r="K38" s="18">
        <f t="shared" si="14"/>
        <v>0.7</v>
      </c>
      <c r="L38" s="17">
        <f>+SUM($F$32:F38)/$F$42</f>
        <v>0.40221216691804929</v>
      </c>
      <c r="M38" s="17">
        <f>+SUM($E$32:E38)/$E$42</f>
        <v>0.78460219968575917</v>
      </c>
      <c r="N38" s="8">
        <f t="shared" si="13"/>
        <v>0.38239003276770989</v>
      </c>
    </row>
    <row r="39" spans="1:14" ht="13.15" x14ac:dyDescent="0.35">
      <c r="A39" s="6" t="s">
        <v>25</v>
      </c>
      <c r="B39" s="6"/>
      <c r="C39" s="14">
        <v>0.51459900000000003</v>
      </c>
      <c r="D39" s="14">
        <v>0.58965299999999998</v>
      </c>
      <c r="E39" s="11">
        <v>677</v>
      </c>
      <c r="F39" s="11">
        <v>222</v>
      </c>
      <c r="G39" s="11">
        <v>899</v>
      </c>
      <c r="H39" s="17">
        <f t="shared" si="11"/>
        <v>0.1</v>
      </c>
      <c r="I39" s="17">
        <f t="shared" si="12"/>
        <v>0.24694104560622915</v>
      </c>
      <c r="J39" s="18">
        <f>+SUM($F$32:F39)/SUM($G$32:G39)</f>
        <v>0.14210233592880978</v>
      </c>
      <c r="K39" s="18">
        <f t="shared" si="14"/>
        <v>0.79999999999999993</v>
      </c>
      <c r="L39" s="17">
        <f>+SUM($F$32:F39)/$F$42</f>
        <v>0.51382604323780789</v>
      </c>
      <c r="M39" s="17">
        <f>+SUM($E$32:E39)/$E$42</f>
        <v>0.88130267104699334</v>
      </c>
      <c r="N39" s="8">
        <f t="shared" si="13"/>
        <v>0.36747662780918544</v>
      </c>
    </row>
    <row r="40" spans="1:14" ht="13.15" x14ac:dyDescent="0.35">
      <c r="A40" s="5" t="s">
        <v>26</v>
      </c>
      <c r="B40" s="5"/>
      <c r="C40" s="13">
        <v>0.58965699999999999</v>
      </c>
      <c r="D40" s="13">
        <v>0.73988600000000004</v>
      </c>
      <c r="E40" s="10">
        <v>533</v>
      </c>
      <c r="F40" s="10">
        <v>366</v>
      </c>
      <c r="G40" s="10">
        <v>899</v>
      </c>
      <c r="H40" s="17">
        <f t="shared" si="11"/>
        <v>0.1</v>
      </c>
      <c r="I40" s="17">
        <f t="shared" si="12"/>
        <v>0.40711902113459397</v>
      </c>
      <c r="J40" s="18">
        <f>+SUM($F$32:F40)/SUM($G$32:G40)</f>
        <v>0.17154863428500802</v>
      </c>
      <c r="K40" s="18">
        <f t="shared" si="14"/>
        <v>0.89999999999999991</v>
      </c>
      <c r="L40" s="17">
        <f>+SUM($F$32:F40)/$F$42</f>
        <v>0.69783810960281545</v>
      </c>
      <c r="M40" s="17">
        <f>+SUM($E$32:E40)/$E$42</f>
        <v>0.95743465219254387</v>
      </c>
      <c r="N40" s="8">
        <f t="shared" si="13"/>
        <v>0.25959654258972842</v>
      </c>
    </row>
    <row r="41" spans="1:14" ht="13.15" x14ac:dyDescent="0.35">
      <c r="A41" s="6" t="s">
        <v>27</v>
      </c>
      <c r="B41" s="6"/>
      <c r="C41" s="14">
        <v>0.74002100000000004</v>
      </c>
      <c r="D41" s="14">
        <v>0.99711700000000003</v>
      </c>
      <c r="E41" s="11">
        <v>298</v>
      </c>
      <c r="F41" s="11">
        <v>601</v>
      </c>
      <c r="G41" s="11">
        <v>899</v>
      </c>
      <c r="H41" s="17">
        <f t="shared" si="11"/>
        <v>0.1</v>
      </c>
      <c r="I41" s="17">
        <f t="shared" si="12"/>
        <v>0.66852057842046719</v>
      </c>
      <c r="J41" s="18">
        <f>+SUM($F$32:F41)/SUM($G$32:G41)</f>
        <v>0.22124582869855394</v>
      </c>
      <c r="K41" s="18">
        <f t="shared" si="14"/>
        <v>0.99999999999999989</v>
      </c>
      <c r="L41" s="17">
        <f>+SUM($F$32:F41)/$F$42</f>
        <v>1</v>
      </c>
      <c r="M41" s="17">
        <f>+SUM($E$32:E41)/$E$42</f>
        <v>1</v>
      </c>
      <c r="N41" s="8">
        <f t="shared" si="13"/>
        <v>0</v>
      </c>
    </row>
    <row r="42" spans="1:14" x14ac:dyDescent="0.35">
      <c r="E42" s="16">
        <f>SUM(E32:E41)</f>
        <v>7001</v>
      </c>
      <c r="F42" s="16">
        <f t="shared" ref="F42" si="15">SUM(F32:F41)</f>
        <v>1989</v>
      </c>
      <c r="G42" s="16">
        <f t="shared" ref="G42" si="16">SUM(G32:G41)</f>
        <v>8990</v>
      </c>
      <c r="I42" s="17">
        <f t="shared" si="12"/>
        <v>0.22124582869855394</v>
      </c>
    </row>
  </sheetData>
  <conditionalFormatting sqref="I3:I1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{217BD997-D615-4198-861E-31B38320CA16}</x14:id>
        </ext>
      </extLst>
    </cfRule>
  </conditionalFormatting>
  <conditionalFormatting sqref="I18:I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{D9FC8E4D-E50D-4303-8BBF-932D4BB182BC}</x14:id>
        </ext>
      </extLst>
    </cfRule>
  </conditionalFormatting>
  <conditionalFormatting sqref="I32:I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{CFA6EB42-FECC-4BF6-B19E-F591B46B9A47}</x14:id>
        </ext>
      </extLst>
    </cfRule>
  </conditionalFormatting>
  <pageMargins left="0.7" right="0.7" top="0.75" bottom="0.75" header="0.3" footer="0.3"/>
  <ignoredErrors>
    <ignoredError sqref="L4:M11 J3:J1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7BD997-D615-4198-861E-31B38320CA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I3:I13</xm:sqref>
        </x14:conditionalFormatting>
        <x14:conditionalFormatting xmlns:xm="http://schemas.microsoft.com/office/excel/2006/main">
          <x14:cfRule type="dataBar" id="{D9FC8E4D-E50D-4303-8BBF-932D4BB182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I18:I28</xm:sqref>
        </x14:conditionalFormatting>
        <x14:conditionalFormatting xmlns:xm="http://schemas.microsoft.com/office/excel/2006/main">
          <x14:cfRule type="dataBar" id="{CFA6EB42-FECC-4BF6-B19E-F591B46B9A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I32:I42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ECBC-5903-40B2-BA9A-91D3C03B1073}">
  <dimension ref="B1:AR80"/>
  <sheetViews>
    <sheetView topLeftCell="J53" zoomScale="85" zoomScaleNormal="85" workbookViewId="0">
      <selection activeCell="P1" sqref="P1:AD76"/>
    </sheetView>
  </sheetViews>
  <sheetFormatPr defaultRowHeight="14.25" x14ac:dyDescent="0.45"/>
  <cols>
    <col min="1" max="1" width="6.59765625" customWidth="1"/>
    <col min="3" max="4" width="9.265625" bestFit="1" customWidth="1"/>
    <col min="8" max="8" width="13.33203125" customWidth="1"/>
    <col min="11" max="12" width="10.3984375" customWidth="1"/>
    <col min="13" max="13" width="11" customWidth="1"/>
    <col min="16" max="16" width="11.86328125" customWidth="1"/>
    <col min="17" max="17" width="9.86328125" bestFit="1" customWidth="1"/>
    <col min="23" max="23" width="12.33203125" bestFit="1" customWidth="1"/>
    <col min="24" max="24" width="12" bestFit="1" customWidth="1"/>
    <col min="25" max="25" width="12.265625" customWidth="1"/>
    <col min="31" max="31" width="9.86328125" bestFit="1" customWidth="1"/>
    <col min="32" max="32" width="10.19921875" customWidth="1"/>
    <col min="34" max="34" width="10.53125" bestFit="1" customWidth="1"/>
    <col min="35" max="35" width="14.46484375" bestFit="1" customWidth="1"/>
    <col min="36" max="36" width="9.33203125" bestFit="1" customWidth="1"/>
    <col min="37" max="37" width="12.33203125" bestFit="1" customWidth="1"/>
    <col min="38" max="38" width="12" bestFit="1" customWidth="1"/>
  </cols>
  <sheetData>
    <row r="1" spans="2:44" ht="55.5" x14ac:dyDescent="0.45">
      <c r="B1" t="s">
        <v>1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28</v>
      </c>
      <c r="K1" s="9" t="s">
        <v>6</v>
      </c>
      <c r="L1" s="9" t="s">
        <v>7</v>
      </c>
      <c r="M1" s="9" t="s">
        <v>29</v>
      </c>
      <c r="P1" s="9" t="s">
        <v>112</v>
      </c>
      <c r="Q1" s="23" t="s">
        <v>1</v>
      </c>
      <c r="R1" s="23" t="s">
        <v>11</v>
      </c>
      <c r="S1" s="23" t="s">
        <v>12</v>
      </c>
      <c r="T1" s="23" t="s">
        <v>13</v>
      </c>
      <c r="U1" s="23" t="s">
        <v>14</v>
      </c>
      <c r="V1" s="23" t="s">
        <v>15</v>
      </c>
      <c r="W1" s="23" t="s">
        <v>104</v>
      </c>
      <c r="X1" s="23" t="s">
        <v>105</v>
      </c>
      <c r="Y1" s="23" t="s">
        <v>16</v>
      </c>
      <c r="Z1" s="23" t="s">
        <v>17</v>
      </c>
      <c r="AA1" s="23" t="s">
        <v>28</v>
      </c>
      <c r="AB1" s="23" t="s">
        <v>6</v>
      </c>
      <c r="AC1" s="23" t="s">
        <v>7</v>
      </c>
      <c r="AD1" s="23" t="s">
        <v>29</v>
      </c>
      <c r="AE1" s="23" t="s">
        <v>108</v>
      </c>
      <c r="AF1" s="23" t="s">
        <v>109</v>
      </c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2:44" x14ac:dyDescent="0.45">
      <c r="B2" t="s">
        <v>8</v>
      </c>
      <c r="C2" s="22">
        <f t="shared" ref="C2:D2" si="0">+R2</f>
        <v>4.1461299999999999E-11</v>
      </c>
      <c r="D2" s="22">
        <f t="shared" si="0"/>
        <v>0.16147300000000001</v>
      </c>
      <c r="E2">
        <f>+T2</f>
        <v>613</v>
      </c>
      <c r="F2">
        <f t="shared" ref="F2:G2" si="1">+U2</f>
        <v>55</v>
      </c>
      <c r="G2">
        <f t="shared" si="1"/>
        <v>668</v>
      </c>
      <c r="H2" s="17">
        <f>+G2/$G$24</f>
        <v>4.5497888571039369E-2</v>
      </c>
      <c r="I2" s="17">
        <f>+F2/G2</f>
        <v>8.2335329341317362E-2</v>
      </c>
      <c r="J2" s="18">
        <f>+SUM(F2:$F$2)/SUM(G2:$G$2)</f>
        <v>8.2335329341317362E-2</v>
      </c>
      <c r="K2" s="17">
        <f>+H2</f>
        <v>4.5497888571039369E-2</v>
      </c>
      <c r="L2" s="17">
        <f>+SUM(F2:$F$2)/$F$24</f>
        <v>1.692828562634657E-2</v>
      </c>
      <c r="M2" s="17">
        <f>+SUM(E2:$E$2)/$E$24</f>
        <v>5.3616723519636138E-2</v>
      </c>
      <c r="N2" s="19">
        <f>ABS(L2-M2)</f>
        <v>3.6688437893289572E-2</v>
      </c>
      <c r="P2" s="24" t="s">
        <v>33</v>
      </c>
      <c r="Q2" s="25" t="s">
        <v>8</v>
      </c>
      <c r="R2" s="37">
        <v>4.1461299999999999E-11</v>
      </c>
      <c r="S2" s="37">
        <v>0.16147300000000001</v>
      </c>
      <c r="T2" s="25">
        <v>613</v>
      </c>
      <c r="U2" s="25">
        <v>55</v>
      </c>
      <c r="V2" s="25">
        <v>668</v>
      </c>
      <c r="W2" s="25">
        <v>217520000</v>
      </c>
      <c r="X2" s="25">
        <v>19330000</v>
      </c>
      <c r="Y2" s="26">
        <v>4.5499999999999999E-2</v>
      </c>
      <c r="Z2" s="26">
        <v>8.2299999999999998E-2</v>
      </c>
      <c r="AA2" s="26">
        <v>8.2299999999999998E-2</v>
      </c>
      <c r="AB2" s="26">
        <v>4.5499999999999999E-2</v>
      </c>
      <c r="AC2" s="26">
        <v>1.6899999999999998E-2</v>
      </c>
      <c r="AD2" s="26">
        <v>5.3600000000000002E-2</v>
      </c>
      <c r="AE2" s="28">
        <f>+W2/T2</f>
        <v>354845.02446982055</v>
      </c>
      <c r="AF2" s="28">
        <f>+X2/U2</f>
        <v>351454.54545454547</v>
      </c>
      <c r="AG2" s="25"/>
      <c r="AH2" s="25"/>
      <c r="AI2" s="25"/>
      <c r="AJ2" s="25"/>
      <c r="AK2" s="25"/>
      <c r="AL2" s="25"/>
      <c r="AM2" s="26"/>
      <c r="AN2" s="26"/>
      <c r="AO2" s="26"/>
      <c r="AP2" s="26"/>
      <c r="AQ2" s="26"/>
      <c r="AR2" s="26"/>
    </row>
    <row r="3" spans="2:44" x14ac:dyDescent="0.45">
      <c r="B3" t="s">
        <v>8</v>
      </c>
      <c r="C3" s="22">
        <f t="shared" ref="C3:C23" si="2">+R3</f>
        <v>0.1614727</v>
      </c>
      <c r="D3" s="22">
        <f t="shared" ref="D3:D23" si="3">+S3</f>
        <v>0.20689299999999999</v>
      </c>
      <c r="E3">
        <f t="shared" ref="E3:E23" si="4">+T3</f>
        <v>604</v>
      </c>
      <c r="F3">
        <f t="shared" ref="F3:F23" si="5">+U3</f>
        <v>63</v>
      </c>
      <c r="G3">
        <f t="shared" ref="G3:G23" si="6">+V3</f>
        <v>667</v>
      </c>
      <c r="H3" s="17">
        <f t="shared" ref="H3:H23" si="7">+G3/$G$24</f>
        <v>4.5429777959406073E-2</v>
      </c>
      <c r="I3" s="17">
        <f t="shared" ref="I3:I23" si="8">+F3/G3</f>
        <v>9.4452773613193403E-2</v>
      </c>
      <c r="J3" s="18">
        <f>+SUM(F$2:$F3)/SUM(G$2:$G3)</f>
        <v>8.8389513108614232E-2</v>
      </c>
      <c r="K3" s="19">
        <f>+K2+H3</f>
        <v>9.0927666530445442E-2</v>
      </c>
      <c r="L3" s="17">
        <f>+SUM(F$2:$F3)/$F$24</f>
        <v>3.6318867343798092E-2</v>
      </c>
      <c r="M3" s="17">
        <f>+SUM(E$2:$E3)/$E$24</f>
        <v>0.10644625207732004</v>
      </c>
      <c r="N3" s="19">
        <f t="shared" ref="N3:N23" si="9">ABS(L3-M3)</f>
        <v>7.0127384733521952E-2</v>
      </c>
      <c r="P3" s="24" t="s">
        <v>34</v>
      </c>
      <c r="Q3" s="25" t="s">
        <v>8</v>
      </c>
      <c r="R3" s="37">
        <v>0.1614727</v>
      </c>
      <c r="S3" s="37">
        <v>0.20689299999999999</v>
      </c>
      <c r="T3" s="25">
        <v>604</v>
      </c>
      <c r="U3" s="25">
        <v>63</v>
      </c>
      <c r="V3" s="25">
        <v>667</v>
      </c>
      <c r="W3" s="25">
        <v>192320000</v>
      </c>
      <c r="X3" s="25">
        <v>20100000</v>
      </c>
      <c r="Y3" s="26">
        <v>4.5400000000000003E-2</v>
      </c>
      <c r="Z3" s="26">
        <v>9.4500000000000001E-2</v>
      </c>
      <c r="AA3" s="26">
        <v>8.8400000000000006E-2</v>
      </c>
      <c r="AB3" s="26">
        <v>9.0899999999999995E-2</v>
      </c>
      <c r="AC3" s="26">
        <v>3.6299999999999999E-2</v>
      </c>
      <c r="AD3" s="26">
        <v>0.10639999999999999</v>
      </c>
      <c r="AE3" s="28">
        <f t="shared" ref="AE3:AF24" si="10">+W3/T3</f>
        <v>318410.59602649009</v>
      </c>
      <c r="AF3" s="28">
        <f t="shared" si="10"/>
        <v>319047.61904761905</v>
      </c>
      <c r="AG3" s="25"/>
      <c r="AH3" s="25"/>
      <c r="AI3" s="25"/>
      <c r="AJ3" s="25"/>
      <c r="AK3" s="25"/>
      <c r="AL3" s="25"/>
      <c r="AM3" s="26"/>
      <c r="AN3" s="26"/>
      <c r="AO3" s="26"/>
      <c r="AP3" s="26"/>
      <c r="AQ3" s="26"/>
      <c r="AR3" s="26"/>
    </row>
    <row r="4" spans="2:44" x14ac:dyDescent="0.45">
      <c r="B4" t="s">
        <v>8</v>
      </c>
      <c r="C4" s="22">
        <f t="shared" si="2"/>
        <v>0.20689270000000001</v>
      </c>
      <c r="D4" s="22">
        <f t="shared" si="3"/>
        <v>0.23838000000000001</v>
      </c>
      <c r="E4">
        <f t="shared" si="4"/>
        <v>590</v>
      </c>
      <c r="F4">
        <f t="shared" si="5"/>
        <v>77</v>
      </c>
      <c r="G4">
        <f t="shared" si="6"/>
        <v>667</v>
      </c>
      <c r="H4" s="17">
        <f t="shared" si="7"/>
        <v>4.5429777959406073E-2</v>
      </c>
      <c r="I4" s="17">
        <f t="shared" si="8"/>
        <v>0.11544227886056972</v>
      </c>
      <c r="J4" s="18">
        <f>+SUM(F$2:$F4)/SUM(G$2:$G4)</f>
        <v>9.7402597402597407E-2</v>
      </c>
      <c r="K4" s="19">
        <f t="shared" ref="K4:K23" si="11">+K3+H4</f>
        <v>0.13635744448985151</v>
      </c>
      <c r="L4" s="17">
        <f>+SUM(F$2:$F4)/$F$24</f>
        <v>6.001846722068329E-2</v>
      </c>
      <c r="M4" s="17">
        <f>+SUM(E$2:$E4)/$E$24</f>
        <v>0.15805125513863377</v>
      </c>
      <c r="N4" s="19">
        <f t="shared" si="9"/>
        <v>9.8032787917950476E-2</v>
      </c>
      <c r="P4" s="24" t="s">
        <v>35</v>
      </c>
      <c r="Q4" s="25" t="s">
        <v>8</v>
      </c>
      <c r="R4" s="37">
        <v>0.20689270000000001</v>
      </c>
      <c r="S4" s="37">
        <v>0.23838000000000001</v>
      </c>
      <c r="T4" s="25">
        <v>590</v>
      </c>
      <c r="U4" s="25">
        <v>77</v>
      </c>
      <c r="V4" s="25">
        <v>667</v>
      </c>
      <c r="W4" s="25">
        <v>156920000</v>
      </c>
      <c r="X4" s="25">
        <v>20510000</v>
      </c>
      <c r="Y4" s="26">
        <v>4.5400000000000003E-2</v>
      </c>
      <c r="Z4" s="26">
        <v>0.1154</v>
      </c>
      <c r="AA4" s="26">
        <v>9.74E-2</v>
      </c>
      <c r="AB4" s="26">
        <v>0.1363</v>
      </c>
      <c r="AC4" s="26">
        <v>0.06</v>
      </c>
      <c r="AD4" s="26">
        <v>0.15809999999999999</v>
      </c>
      <c r="AE4" s="28">
        <f t="shared" si="10"/>
        <v>265966.10169491527</v>
      </c>
      <c r="AF4" s="28">
        <f t="shared" si="10"/>
        <v>266363.63636363635</v>
      </c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</row>
    <row r="5" spans="2:44" x14ac:dyDescent="0.45">
      <c r="B5" t="s">
        <v>8</v>
      </c>
      <c r="C5" s="22">
        <f t="shared" si="2"/>
        <v>0.2383796</v>
      </c>
      <c r="D5" s="22">
        <f t="shared" si="3"/>
        <v>0.269071</v>
      </c>
      <c r="E5">
        <f t="shared" si="4"/>
        <v>584</v>
      </c>
      <c r="F5">
        <f t="shared" si="5"/>
        <v>84</v>
      </c>
      <c r="G5">
        <f t="shared" si="6"/>
        <v>668</v>
      </c>
      <c r="H5" s="17">
        <f t="shared" si="7"/>
        <v>4.5497888571039369E-2</v>
      </c>
      <c r="I5" s="17">
        <f t="shared" si="8"/>
        <v>0.12574850299401197</v>
      </c>
      <c r="J5" s="18">
        <f>+SUM(F$2:$F5)/SUM(G$2:$G5)</f>
        <v>0.10449438202247191</v>
      </c>
      <c r="K5" s="19">
        <f t="shared" si="11"/>
        <v>0.18185533306089088</v>
      </c>
      <c r="L5" s="17">
        <f>+SUM(F$2:$F5)/$F$24</f>
        <v>8.5872576177285317E-2</v>
      </c>
      <c r="M5" s="17">
        <f>+SUM(E$2:$E5)/$E$24</f>
        <v>0.20913146155864604</v>
      </c>
      <c r="N5" s="19">
        <f t="shared" si="9"/>
        <v>0.12325888538136072</v>
      </c>
      <c r="P5" s="24" t="s">
        <v>36</v>
      </c>
      <c r="Q5" s="25" t="s">
        <v>8</v>
      </c>
      <c r="R5" s="37">
        <v>0.2383796</v>
      </c>
      <c r="S5" s="37">
        <v>0.269071</v>
      </c>
      <c r="T5" s="25">
        <v>584</v>
      </c>
      <c r="U5" s="25">
        <v>84</v>
      </c>
      <c r="V5" s="25">
        <v>668</v>
      </c>
      <c r="W5" s="25">
        <v>140310000</v>
      </c>
      <c r="X5" s="25">
        <v>20710000</v>
      </c>
      <c r="Y5" s="26">
        <v>4.5499999999999999E-2</v>
      </c>
      <c r="Z5" s="26">
        <v>0.12570000000000001</v>
      </c>
      <c r="AA5" s="26">
        <v>0.1045</v>
      </c>
      <c r="AB5" s="26">
        <v>0.182</v>
      </c>
      <c r="AC5" s="26">
        <v>8.5900000000000004E-2</v>
      </c>
      <c r="AD5" s="26">
        <v>0.20910000000000001</v>
      </c>
      <c r="AE5" s="28">
        <f t="shared" si="10"/>
        <v>240256.84931506848</v>
      </c>
      <c r="AF5" s="28">
        <f t="shared" si="10"/>
        <v>246547.61904761905</v>
      </c>
      <c r="AG5" s="25"/>
      <c r="AH5" s="25"/>
      <c r="AI5" s="25"/>
      <c r="AJ5" s="25"/>
      <c r="AK5" s="25"/>
      <c r="AL5" s="25"/>
      <c r="AM5" s="26"/>
      <c r="AN5" s="26"/>
      <c r="AO5" s="26"/>
      <c r="AP5" s="26"/>
      <c r="AQ5" s="26"/>
      <c r="AR5" s="26"/>
    </row>
    <row r="6" spans="2:44" x14ac:dyDescent="0.45">
      <c r="B6" t="s">
        <v>8</v>
      </c>
      <c r="C6" s="22">
        <f t="shared" si="2"/>
        <v>0.2690708</v>
      </c>
      <c r="D6" s="22">
        <f t="shared" si="3"/>
        <v>0.30308600000000002</v>
      </c>
      <c r="E6">
        <f t="shared" si="4"/>
        <v>595</v>
      </c>
      <c r="F6">
        <f t="shared" si="5"/>
        <v>72</v>
      </c>
      <c r="G6">
        <f t="shared" si="6"/>
        <v>667</v>
      </c>
      <c r="H6" s="17">
        <f t="shared" si="7"/>
        <v>4.5429777959406073E-2</v>
      </c>
      <c r="I6" s="17">
        <f t="shared" si="8"/>
        <v>0.10794602698650675</v>
      </c>
      <c r="J6" s="18">
        <f>+SUM(F$2:$F6)/SUM(G$2:$G6)</f>
        <v>0.1051842972729997</v>
      </c>
      <c r="K6" s="19">
        <f t="shared" si="11"/>
        <v>0.22728511102029697</v>
      </c>
      <c r="L6" s="17">
        <f>+SUM(F$2:$F6)/$F$24</f>
        <v>0.10803324099722991</v>
      </c>
      <c r="M6" s="17">
        <f>+SUM(E$2:$E6)/$E$24</f>
        <v>0.26117379515437766</v>
      </c>
      <c r="N6" s="19">
        <f t="shared" si="9"/>
        <v>0.15314055415714775</v>
      </c>
      <c r="P6" s="24" t="s">
        <v>37</v>
      </c>
      <c r="Q6" s="25" t="s">
        <v>8</v>
      </c>
      <c r="R6" s="37">
        <v>0.2690708</v>
      </c>
      <c r="S6" s="37">
        <v>0.30308600000000002</v>
      </c>
      <c r="T6" s="25">
        <v>595</v>
      </c>
      <c r="U6" s="25">
        <v>72</v>
      </c>
      <c r="V6" s="25">
        <v>667</v>
      </c>
      <c r="W6" s="25">
        <v>149470000</v>
      </c>
      <c r="X6" s="25">
        <v>15420000</v>
      </c>
      <c r="Y6" s="26">
        <v>4.5400000000000003E-2</v>
      </c>
      <c r="Z6" s="26">
        <v>0.1079</v>
      </c>
      <c r="AA6" s="26">
        <v>0.1052</v>
      </c>
      <c r="AB6" s="26">
        <v>0.2271</v>
      </c>
      <c r="AC6" s="26">
        <v>0.108</v>
      </c>
      <c r="AD6" s="26">
        <v>0.26119999999999999</v>
      </c>
      <c r="AE6" s="28">
        <f t="shared" si="10"/>
        <v>251210.08403361344</v>
      </c>
      <c r="AF6" s="28">
        <f t="shared" si="10"/>
        <v>214166.66666666666</v>
      </c>
      <c r="AG6" s="25"/>
      <c r="AH6" s="25"/>
      <c r="AI6" s="25"/>
      <c r="AJ6" s="25"/>
      <c r="AK6" s="25"/>
      <c r="AL6" s="25"/>
      <c r="AM6" s="26"/>
      <c r="AN6" s="26"/>
      <c r="AO6" s="26"/>
      <c r="AP6" s="26"/>
      <c r="AQ6" s="26"/>
      <c r="AR6" s="26"/>
    </row>
    <row r="7" spans="2:44" x14ac:dyDescent="0.45">
      <c r="B7" t="s">
        <v>8</v>
      </c>
      <c r="C7" s="22">
        <f t="shared" si="2"/>
        <v>0.30308590000000002</v>
      </c>
      <c r="D7" s="22">
        <f t="shared" si="3"/>
        <v>0.33277899999999999</v>
      </c>
      <c r="E7">
        <f t="shared" si="4"/>
        <v>573</v>
      </c>
      <c r="F7">
        <f t="shared" si="5"/>
        <v>94</v>
      </c>
      <c r="G7">
        <f t="shared" si="6"/>
        <v>667</v>
      </c>
      <c r="H7" s="17">
        <f t="shared" si="7"/>
        <v>4.5429777959406073E-2</v>
      </c>
      <c r="I7" s="17">
        <f t="shared" si="8"/>
        <v>0.1409295352323838</v>
      </c>
      <c r="J7" s="18">
        <f>+SUM(F$2:$F7)/SUM(G$2:$G7)</f>
        <v>0.11113886113886114</v>
      </c>
      <c r="K7" s="19">
        <f t="shared" si="11"/>
        <v>0.27271488897970303</v>
      </c>
      <c r="L7" s="17">
        <f>+SUM(F$2:$F7)/$F$24</f>
        <v>0.13696522006771314</v>
      </c>
      <c r="M7" s="17">
        <f>+SUM(E$2:$E7)/$E$24</f>
        <v>0.31129187439867051</v>
      </c>
      <c r="N7" s="19">
        <f t="shared" si="9"/>
        <v>0.17432665433095737</v>
      </c>
      <c r="P7" s="24" t="s">
        <v>38</v>
      </c>
      <c r="Q7" s="25" t="s">
        <v>8</v>
      </c>
      <c r="R7" s="37">
        <v>0.30308590000000002</v>
      </c>
      <c r="S7" s="37">
        <v>0.33277899999999999</v>
      </c>
      <c r="T7" s="25">
        <v>573</v>
      </c>
      <c r="U7" s="25">
        <v>94</v>
      </c>
      <c r="V7" s="25">
        <v>667</v>
      </c>
      <c r="W7" s="25">
        <v>134200000</v>
      </c>
      <c r="X7" s="25">
        <v>19390000</v>
      </c>
      <c r="Y7" s="26">
        <v>4.5400000000000003E-2</v>
      </c>
      <c r="Z7" s="26">
        <v>0.1409</v>
      </c>
      <c r="AA7" s="26">
        <v>0.1111</v>
      </c>
      <c r="AB7" s="26">
        <v>0.27260000000000001</v>
      </c>
      <c r="AC7" s="26">
        <v>0.13700000000000001</v>
      </c>
      <c r="AD7" s="26">
        <v>0.31130000000000002</v>
      </c>
      <c r="AE7" s="28">
        <f t="shared" si="10"/>
        <v>234205.93368237346</v>
      </c>
      <c r="AF7" s="28">
        <f t="shared" si="10"/>
        <v>206276.59574468085</v>
      </c>
      <c r="AG7" s="25"/>
      <c r="AH7" s="25"/>
      <c r="AI7" s="25"/>
      <c r="AJ7" s="25"/>
      <c r="AK7" s="25"/>
      <c r="AL7" s="25"/>
      <c r="AM7" s="26"/>
      <c r="AN7" s="26"/>
      <c r="AO7" s="26"/>
      <c r="AP7" s="26"/>
      <c r="AQ7" s="26"/>
      <c r="AR7" s="26"/>
    </row>
    <row r="8" spans="2:44" x14ac:dyDescent="0.45">
      <c r="B8" t="s">
        <v>8</v>
      </c>
      <c r="C8" s="22">
        <f t="shared" si="2"/>
        <v>0.33277869999999998</v>
      </c>
      <c r="D8" s="22">
        <f t="shared" si="3"/>
        <v>0.35652899999999998</v>
      </c>
      <c r="E8">
        <f t="shared" si="4"/>
        <v>560</v>
      </c>
      <c r="F8">
        <f t="shared" si="5"/>
        <v>108</v>
      </c>
      <c r="G8">
        <f t="shared" si="6"/>
        <v>668</v>
      </c>
      <c r="H8" s="17">
        <f t="shared" si="7"/>
        <v>4.5497888571039369E-2</v>
      </c>
      <c r="I8" s="17">
        <f t="shared" si="8"/>
        <v>0.16167664670658682</v>
      </c>
      <c r="J8" s="18">
        <f>+SUM(F$2:$F8)/SUM(G$2:$G8)</f>
        <v>0.11836472602739725</v>
      </c>
      <c r="K8" s="19">
        <f t="shared" si="11"/>
        <v>0.3182127775507424</v>
      </c>
      <c r="L8" s="17">
        <f>+SUM(F$2:$F8)/$F$24</f>
        <v>0.17020621729763005</v>
      </c>
      <c r="M8" s="17">
        <f>+SUM(E$2:$E8)/$E$24</f>
        <v>0.36027289425347681</v>
      </c>
      <c r="N8" s="19">
        <f t="shared" si="9"/>
        <v>0.19006667695584675</v>
      </c>
      <c r="P8" s="24" t="s">
        <v>39</v>
      </c>
      <c r="Q8" s="25" t="s">
        <v>8</v>
      </c>
      <c r="R8" s="37">
        <v>0.33277869999999998</v>
      </c>
      <c r="S8" s="37">
        <v>0.35652899999999998</v>
      </c>
      <c r="T8" s="25">
        <v>560</v>
      </c>
      <c r="U8" s="25">
        <v>108</v>
      </c>
      <c r="V8" s="25">
        <v>668</v>
      </c>
      <c r="W8" s="25">
        <v>120470000</v>
      </c>
      <c r="X8" s="25">
        <v>20840000</v>
      </c>
      <c r="Y8" s="26">
        <v>4.5499999999999999E-2</v>
      </c>
      <c r="Z8" s="26">
        <v>0.16170000000000001</v>
      </c>
      <c r="AA8" s="26">
        <v>0.11840000000000001</v>
      </c>
      <c r="AB8" s="26">
        <v>0.31850000000000001</v>
      </c>
      <c r="AC8" s="26">
        <v>0.17019999999999999</v>
      </c>
      <c r="AD8" s="26">
        <v>0.36030000000000001</v>
      </c>
      <c r="AE8" s="28">
        <f t="shared" si="10"/>
        <v>215125</v>
      </c>
      <c r="AF8" s="28">
        <f t="shared" si="10"/>
        <v>192962.96296296295</v>
      </c>
      <c r="AG8" s="25"/>
      <c r="AH8" s="25"/>
      <c r="AI8" s="25"/>
      <c r="AJ8" s="25"/>
      <c r="AK8" s="25"/>
      <c r="AL8" s="25"/>
      <c r="AM8" s="26"/>
      <c r="AN8" s="26"/>
      <c r="AO8" s="26"/>
      <c r="AP8" s="26"/>
      <c r="AQ8" s="26"/>
      <c r="AR8" s="26"/>
    </row>
    <row r="9" spans="2:44" x14ac:dyDescent="0.45">
      <c r="B9" t="s">
        <v>8</v>
      </c>
      <c r="C9" s="22">
        <f t="shared" si="2"/>
        <v>0.3565294</v>
      </c>
      <c r="D9" s="22">
        <f t="shared" si="3"/>
        <v>0.38161499999999998</v>
      </c>
      <c r="E9">
        <f t="shared" si="4"/>
        <v>570</v>
      </c>
      <c r="F9">
        <f t="shared" si="5"/>
        <v>97</v>
      </c>
      <c r="G9">
        <f t="shared" si="6"/>
        <v>667</v>
      </c>
      <c r="H9" s="17">
        <f t="shared" si="7"/>
        <v>4.5429777959406073E-2</v>
      </c>
      <c r="I9" s="17">
        <f t="shared" si="8"/>
        <v>0.14542728635682159</v>
      </c>
      <c r="J9" s="18">
        <f>+SUM(F$2:$F9)/SUM(G$2:$G9)</f>
        <v>0.12174564525191983</v>
      </c>
      <c r="K9" s="19">
        <f t="shared" si="11"/>
        <v>0.36364255551014846</v>
      </c>
      <c r="L9" s="17">
        <f>+SUM(F$2:$F9)/$F$24</f>
        <v>0.20006155740227763</v>
      </c>
      <c r="M9" s="17">
        <f>+SUM(E$2:$E9)/$E$24</f>
        <v>0.41012857517711887</v>
      </c>
      <c r="N9" s="19">
        <f t="shared" si="9"/>
        <v>0.21006701777484124</v>
      </c>
      <c r="P9" s="24" t="s">
        <v>40</v>
      </c>
      <c r="Q9" s="25" t="s">
        <v>8</v>
      </c>
      <c r="R9" s="37">
        <v>0.3565294</v>
      </c>
      <c r="S9" s="37">
        <v>0.38161499999999998</v>
      </c>
      <c r="T9" s="25">
        <v>570</v>
      </c>
      <c r="U9" s="25">
        <v>97</v>
      </c>
      <c r="V9" s="25">
        <v>667</v>
      </c>
      <c r="W9" s="25">
        <v>116140000</v>
      </c>
      <c r="X9" s="25">
        <v>16710000</v>
      </c>
      <c r="Y9" s="26">
        <v>4.5400000000000003E-2</v>
      </c>
      <c r="Z9" s="26">
        <v>0.1454</v>
      </c>
      <c r="AA9" s="26">
        <v>0.1217</v>
      </c>
      <c r="AB9" s="26">
        <v>0.3634</v>
      </c>
      <c r="AC9" s="26">
        <v>0.2001</v>
      </c>
      <c r="AD9" s="26">
        <v>0.41010000000000002</v>
      </c>
      <c r="AE9" s="28">
        <f t="shared" si="10"/>
        <v>203754.38596491228</v>
      </c>
      <c r="AF9" s="28">
        <f t="shared" si="10"/>
        <v>172268.04123711342</v>
      </c>
      <c r="AG9" s="25"/>
      <c r="AH9" s="25"/>
      <c r="AI9" s="25"/>
      <c r="AJ9" s="25"/>
      <c r="AK9" s="25"/>
      <c r="AL9" s="25"/>
      <c r="AM9" s="26"/>
      <c r="AN9" s="26"/>
      <c r="AO9" s="26"/>
      <c r="AP9" s="26"/>
      <c r="AQ9" s="26"/>
      <c r="AR9" s="26"/>
    </row>
    <row r="10" spans="2:44" x14ac:dyDescent="0.45">
      <c r="B10" t="s">
        <v>8</v>
      </c>
      <c r="C10" s="22">
        <f t="shared" si="2"/>
        <v>0.38161529999999999</v>
      </c>
      <c r="D10" s="22">
        <f t="shared" si="3"/>
        <v>0.40477400000000002</v>
      </c>
      <c r="E10">
        <f t="shared" si="4"/>
        <v>586</v>
      </c>
      <c r="F10">
        <f t="shared" si="5"/>
        <v>81</v>
      </c>
      <c r="G10">
        <f t="shared" si="6"/>
        <v>667</v>
      </c>
      <c r="H10" s="17">
        <f t="shared" si="7"/>
        <v>4.5429777959406073E-2</v>
      </c>
      <c r="I10" s="17">
        <f t="shared" si="8"/>
        <v>0.12143928035982009</v>
      </c>
      <c r="J10" s="18">
        <f>+SUM(F$2:$F10)/SUM(G$2:$G10)</f>
        <v>0.12171162171162171</v>
      </c>
      <c r="K10" s="19">
        <f t="shared" si="11"/>
        <v>0.40907233346955452</v>
      </c>
      <c r="L10" s="17">
        <f>+SUM(F$2:$F10)/$F$24</f>
        <v>0.22499230532471529</v>
      </c>
      <c r="M10" s="17">
        <f>+SUM(E$2:$E10)/$E$24</f>
        <v>0.46138371381089827</v>
      </c>
      <c r="N10" s="19">
        <f t="shared" si="9"/>
        <v>0.23639140848618298</v>
      </c>
      <c r="P10" s="24" t="s">
        <v>41</v>
      </c>
      <c r="Q10" s="25" t="s">
        <v>8</v>
      </c>
      <c r="R10" s="37">
        <v>0.38161529999999999</v>
      </c>
      <c r="S10" s="37">
        <v>0.40477400000000002</v>
      </c>
      <c r="T10" s="25">
        <v>586</v>
      </c>
      <c r="U10" s="25">
        <v>81</v>
      </c>
      <c r="V10" s="25">
        <v>667</v>
      </c>
      <c r="W10" s="25">
        <v>113970000</v>
      </c>
      <c r="X10" s="25">
        <v>12160000</v>
      </c>
      <c r="Y10" s="26">
        <v>4.5400000000000003E-2</v>
      </c>
      <c r="Z10" s="26">
        <v>0.12139999999999999</v>
      </c>
      <c r="AA10" s="26">
        <v>0.1217</v>
      </c>
      <c r="AB10" s="26">
        <v>0.40889999999999999</v>
      </c>
      <c r="AC10" s="26">
        <v>0.22500000000000001</v>
      </c>
      <c r="AD10" s="26">
        <v>0.46139999999999998</v>
      </c>
      <c r="AE10" s="28">
        <f t="shared" si="10"/>
        <v>194488.05460750853</v>
      </c>
      <c r="AF10" s="28">
        <f t="shared" si="10"/>
        <v>150123.45679012345</v>
      </c>
      <c r="AG10" s="25"/>
      <c r="AH10" s="25"/>
      <c r="AI10" s="25"/>
      <c r="AJ10" s="25"/>
      <c r="AK10" s="25"/>
      <c r="AL10" s="25"/>
      <c r="AM10" s="26"/>
      <c r="AN10" s="26"/>
      <c r="AO10" s="26"/>
      <c r="AP10" s="26"/>
      <c r="AQ10" s="26"/>
      <c r="AR10" s="26"/>
    </row>
    <row r="11" spans="2:44" x14ac:dyDescent="0.45">
      <c r="B11" t="s">
        <v>8</v>
      </c>
      <c r="C11" s="22">
        <f t="shared" si="2"/>
        <v>0.40477360000000001</v>
      </c>
      <c r="D11" s="22">
        <f t="shared" si="3"/>
        <v>0.42414499999999999</v>
      </c>
      <c r="E11">
        <f t="shared" si="4"/>
        <v>582</v>
      </c>
      <c r="F11">
        <f t="shared" si="5"/>
        <v>86</v>
      </c>
      <c r="G11">
        <f t="shared" si="6"/>
        <v>668</v>
      </c>
      <c r="H11" s="17">
        <f t="shared" si="7"/>
        <v>4.5497888571039369E-2</v>
      </c>
      <c r="I11" s="17">
        <f t="shared" si="8"/>
        <v>0.12874251497005987</v>
      </c>
      <c r="J11" s="18">
        <f>+SUM(F$2:$F11)/SUM(G$2:$G11)</f>
        <v>0.12241534312256518</v>
      </c>
      <c r="K11" s="19">
        <f t="shared" si="11"/>
        <v>0.45457022204059389</v>
      </c>
      <c r="L11" s="17">
        <f>+SUM(F$2:$F11)/$F$24</f>
        <v>0.25146198830409355</v>
      </c>
      <c r="M11" s="17">
        <f>+SUM(E$2:$E11)/$E$24</f>
        <v>0.5122889880171434</v>
      </c>
      <c r="N11" s="19">
        <f t="shared" si="9"/>
        <v>0.26082699971304985</v>
      </c>
      <c r="P11" s="24" t="s">
        <v>42</v>
      </c>
      <c r="Q11" s="25" t="s">
        <v>8</v>
      </c>
      <c r="R11" s="37">
        <v>0.40477360000000001</v>
      </c>
      <c r="S11" s="37">
        <v>0.42414499999999999</v>
      </c>
      <c r="T11" s="25">
        <v>582</v>
      </c>
      <c r="U11" s="25">
        <v>86</v>
      </c>
      <c r="V11" s="25">
        <v>668</v>
      </c>
      <c r="W11" s="25">
        <v>100710000</v>
      </c>
      <c r="X11" s="25">
        <v>10950000</v>
      </c>
      <c r="Y11" s="26">
        <v>4.5499999999999999E-2</v>
      </c>
      <c r="Z11" s="26">
        <v>0.12870000000000001</v>
      </c>
      <c r="AA11" s="26">
        <v>0.12239999999999999</v>
      </c>
      <c r="AB11" s="26">
        <v>0.45500000000000002</v>
      </c>
      <c r="AC11" s="26">
        <v>0.2515</v>
      </c>
      <c r="AD11" s="26">
        <v>0.51229999999999998</v>
      </c>
      <c r="AE11" s="28">
        <f t="shared" si="10"/>
        <v>173041.23711340205</v>
      </c>
      <c r="AF11" s="28">
        <f t="shared" si="10"/>
        <v>127325.58139534884</v>
      </c>
      <c r="AG11" s="25"/>
      <c r="AH11" s="25"/>
      <c r="AI11" s="25"/>
      <c r="AJ11" s="25"/>
      <c r="AK11" s="25"/>
      <c r="AL11" s="25"/>
      <c r="AM11" s="26"/>
      <c r="AN11" s="26"/>
      <c r="AO11" s="26"/>
      <c r="AP11" s="26"/>
      <c r="AQ11" s="26"/>
      <c r="AR11" s="26"/>
    </row>
    <row r="12" spans="2:44" x14ac:dyDescent="0.45">
      <c r="B12" t="s">
        <v>8</v>
      </c>
      <c r="C12" s="22">
        <f t="shared" si="2"/>
        <v>0.42414540000000001</v>
      </c>
      <c r="D12" s="22">
        <f t="shared" si="3"/>
        <v>0.44233499999999998</v>
      </c>
      <c r="E12">
        <f t="shared" si="4"/>
        <v>588</v>
      </c>
      <c r="F12">
        <f t="shared" si="5"/>
        <v>79</v>
      </c>
      <c r="G12">
        <f t="shared" si="6"/>
        <v>667</v>
      </c>
      <c r="H12" s="17">
        <f t="shared" si="7"/>
        <v>4.5429777959406073E-2</v>
      </c>
      <c r="I12" s="17">
        <f t="shared" si="8"/>
        <v>0.1184407796101949</v>
      </c>
      <c r="J12" s="18">
        <f>+SUM(F$2:$F12)/SUM(G$2:$G12)</f>
        <v>0.12205421604686011</v>
      </c>
      <c r="K12" s="19">
        <f t="shared" si="11"/>
        <v>0.49999999999999994</v>
      </c>
      <c r="L12" s="17">
        <f>+SUM(F$2:$F12)/$F$24</f>
        <v>0.27577716220375498</v>
      </c>
      <c r="M12" s="17">
        <f>+SUM(E$2:$E12)/$E$24</f>
        <v>0.56371905886468998</v>
      </c>
      <c r="N12" s="19">
        <f t="shared" si="9"/>
        <v>0.287941896660935</v>
      </c>
      <c r="P12" s="24" t="s">
        <v>43</v>
      </c>
      <c r="Q12" s="25" t="s">
        <v>8</v>
      </c>
      <c r="R12" s="37">
        <v>0.42414540000000001</v>
      </c>
      <c r="S12" s="37">
        <v>0.44233499999999998</v>
      </c>
      <c r="T12" s="25">
        <v>588</v>
      </c>
      <c r="U12" s="25">
        <v>79</v>
      </c>
      <c r="V12" s="25">
        <v>667</v>
      </c>
      <c r="W12" s="25">
        <v>91480000</v>
      </c>
      <c r="X12" s="25">
        <v>11100000</v>
      </c>
      <c r="Y12" s="26">
        <v>4.5400000000000003E-2</v>
      </c>
      <c r="Z12" s="26">
        <v>0.11840000000000001</v>
      </c>
      <c r="AA12" s="26">
        <v>0.1221</v>
      </c>
      <c r="AB12" s="26">
        <v>0.49969999999999998</v>
      </c>
      <c r="AC12" s="26">
        <v>0.27579999999999999</v>
      </c>
      <c r="AD12" s="26">
        <v>0.56369999999999998</v>
      </c>
      <c r="AE12" s="28">
        <f t="shared" si="10"/>
        <v>155578.23129251701</v>
      </c>
      <c r="AF12" s="28">
        <f t="shared" si="10"/>
        <v>140506.32911392406</v>
      </c>
      <c r="AG12" s="25"/>
      <c r="AH12" s="25"/>
      <c r="AI12" s="25"/>
      <c r="AJ12" s="25"/>
      <c r="AK12" s="25"/>
      <c r="AL12" s="25"/>
      <c r="AM12" s="26"/>
      <c r="AN12" s="26"/>
      <c r="AO12" s="26"/>
      <c r="AP12" s="26"/>
      <c r="AQ12" s="26"/>
      <c r="AR12" s="26"/>
    </row>
    <row r="13" spans="2:44" x14ac:dyDescent="0.45">
      <c r="B13" t="s">
        <v>8</v>
      </c>
      <c r="C13" s="22">
        <f t="shared" si="2"/>
        <v>0.44233460000000002</v>
      </c>
      <c r="D13" s="22">
        <f t="shared" si="3"/>
        <v>0.45867799999999997</v>
      </c>
      <c r="E13">
        <f t="shared" si="4"/>
        <v>591</v>
      </c>
      <c r="F13">
        <f t="shared" si="5"/>
        <v>76</v>
      </c>
      <c r="G13">
        <f t="shared" si="6"/>
        <v>667</v>
      </c>
      <c r="H13" s="17">
        <f t="shared" si="7"/>
        <v>4.5429777959406073E-2</v>
      </c>
      <c r="I13" s="17">
        <f t="shared" si="8"/>
        <v>0.11394302848575712</v>
      </c>
      <c r="J13" s="18">
        <f>+SUM(F$2:$F13)/SUM(G$2:$G13)</f>
        <v>0.12137862137862138</v>
      </c>
      <c r="K13" s="19">
        <f t="shared" si="11"/>
        <v>0.54542977795940606</v>
      </c>
      <c r="L13" s="17">
        <f>+SUM(F$2:$F13)/$F$24</f>
        <v>0.29916897506925205</v>
      </c>
      <c r="M13" s="17">
        <f>+SUM(E$2:$E13)/$E$24</f>
        <v>0.61541152803288723</v>
      </c>
      <c r="N13" s="19">
        <f t="shared" si="9"/>
        <v>0.31624255296363518</v>
      </c>
      <c r="P13" s="24" t="s">
        <v>44</v>
      </c>
      <c r="Q13" s="25" t="s">
        <v>8</v>
      </c>
      <c r="R13" s="37">
        <v>0.44233460000000002</v>
      </c>
      <c r="S13" s="37">
        <v>0.45867799999999997</v>
      </c>
      <c r="T13" s="25">
        <v>591</v>
      </c>
      <c r="U13" s="25">
        <v>76</v>
      </c>
      <c r="V13" s="25">
        <v>667</v>
      </c>
      <c r="W13" s="25">
        <v>72130000</v>
      </c>
      <c r="X13" s="25">
        <v>9330000</v>
      </c>
      <c r="Y13" s="26">
        <v>4.5400000000000003E-2</v>
      </c>
      <c r="Z13" s="26">
        <v>0.1139</v>
      </c>
      <c r="AA13" s="26">
        <v>0.12139999999999999</v>
      </c>
      <c r="AB13" s="26">
        <v>0.54520000000000002</v>
      </c>
      <c r="AC13" s="26">
        <v>0.29920000000000002</v>
      </c>
      <c r="AD13" s="26">
        <v>0.61539999999999995</v>
      </c>
      <c r="AE13" s="28">
        <f t="shared" si="10"/>
        <v>122047.37732656514</v>
      </c>
      <c r="AF13" s="28">
        <f t="shared" si="10"/>
        <v>122763.15789473684</v>
      </c>
      <c r="AG13" s="25"/>
      <c r="AH13" s="25"/>
      <c r="AI13" s="25"/>
      <c r="AJ13" s="25"/>
      <c r="AK13" s="25"/>
      <c r="AL13" s="25"/>
      <c r="AM13" s="26"/>
      <c r="AN13" s="26"/>
      <c r="AO13" s="26"/>
      <c r="AP13" s="26"/>
      <c r="AQ13" s="26"/>
      <c r="AR13" s="26"/>
    </row>
    <row r="14" spans="2:44" x14ac:dyDescent="0.45">
      <c r="B14" t="s">
        <v>8</v>
      </c>
      <c r="C14" s="22">
        <f t="shared" si="2"/>
        <v>0.45867829999999998</v>
      </c>
      <c r="D14" s="22">
        <f t="shared" si="3"/>
        <v>0.47303600000000001</v>
      </c>
      <c r="E14">
        <f t="shared" si="4"/>
        <v>576</v>
      </c>
      <c r="F14">
        <f t="shared" si="5"/>
        <v>92</v>
      </c>
      <c r="G14">
        <f t="shared" si="6"/>
        <v>668</v>
      </c>
      <c r="H14" s="17">
        <f t="shared" si="7"/>
        <v>4.5497888571039369E-2</v>
      </c>
      <c r="I14" s="17">
        <f t="shared" si="8"/>
        <v>0.1377245508982036</v>
      </c>
      <c r="J14" s="18">
        <f>+SUM(F$2:$F14)/SUM(G$2:$G14)</f>
        <v>0.12263715998155832</v>
      </c>
      <c r="K14" s="19">
        <f t="shared" si="11"/>
        <v>0.59092766653044548</v>
      </c>
      <c r="L14" s="17">
        <f>+SUM(F$2:$F14)/$F$24</f>
        <v>0.32748538011695905</v>
      </c>
      <c r="M14" s="17">
        <f>+SUM(E$2:$E14)/$E$24</f>
        <v>0.6657920055978308</v>
      </c>
      <c r="N14" s="19">
        <f t="shared" si="9"/>
        <v>0.33830662548087176</v>
      </c>
      <c r="P14" s="24" t="s">
        <v>45</v>
      </c>
      <c r="Q14" s="25" t="s">
        <v>8</v>
      </c>
      <c r="R14" s="37">
        <v>0.45867829999999998</v>
      </c>
      <c r="S14" s="37">
        <v>0.47303600000000001</v>
      </c>
      <c r="T14" s="25">
        <v>576</v>
      </c>
      <c r="U14" s="25">
        <v>92</v>
      </c>
      <c r="V14" s="25">
        <v>668</v>
      </c>
      <c r="W14" s="25">
        <v>65870000</v>
      </c>
      <c r="X14" s="25">
        <v>8920000</v>
      </c>
      <c r="Y14" s="26">
        <v>4.5499999999999999E-2</v>
      </c>
      <c r="Z14" s="26">
        <v>0.13769999999999999</v>
      </c>
      <c r="AA14" s="26">
        <v>0.1226</v>
      </c>
      <c r="AB14" s="26">
        <v>0.59150000000000003</v>
      </c>
      <c r="AC14" s="26">
        <v>0.32750000000000001</v>
      </c>
      <c r="AD14" s="26">
        <v>0.66579999999999995</v>
      </c>
      <c r="AE14" s="28">
        <f t="shared" si="10"/>
        <v>114357.63888888889</v>
      </c>
      <c r="AF14" s="28">
        <f t="shared" si="10"/>
        <v>96956.521739130432</v>
      </c>
      <c r="AG14" s="25"/>
      <c r="AH14" s="25"/>
      <c r="AI14" s="25"/>
      <c r="AJ14" s="25"/>
      <c r="AK14" s="25"/>
      <c r="AL14" s="25"/>
      <c r="AM14" s="26"/>
      <c r="AN14" s="26"/>
      <c r="AO14" s="26"/>
      <c r="AP14" s="26"/>
      <c r="AQ14" s="26"/>
      <c r="AR14" s="26"/>
    </row>
    <row r="15" spans="2:44" x14ac:dyDescent="0.45">
      <c r="B15" t="s">
        <v>8</v>
      </c>
      <c r="C15" s="22">
        <f t="shared" si="2"/>
        <v>0.47303650000000003</v>
      </c>
      <c r="D15" s="22">
        <f t="shared" si="3"/>
        <v>0.48832999999999999</v>
      </c>
      <c r="E15">
        <f t="shared" si="4"/>
        <v>568</v>
      </c>
      <c r="F15">
        <f t="shared" si="5"/>
        <v>99</v>
      </c>
      <c r="G15">
        <f t="shared" si="6"/>
        <v>667</v>
      </c>
      <c r="H15" s="17">
        <f t="shared" si="7"/>
        <v>4.5429777959406073E-2</v>
      </c>
      <c r="I15" s="17">
        <f t="shared" si="8"/>
        <v>0.14842578710644677</v>
      </c>
      <c r="J15" s="18">
        <f>+SUM(F$2:$F15)/SUM(G$2:$G15)</f>
        <v>0.12447821898747725</v>
      </c>
      <c r="K15" s="19">
        <f t="shared" si="11"/>
        <v>0.63635744448985154</v>
      </c>
      <c r="L15" s="17">
        <f>+SUM(F$2:$F15)/$F$24</f>
        <v>0.35795629424438291</v>
      </c>
      <c r="M15" s="17">
        <f>+SUM(E$2:$E15)/$E$24</f>
        <v>0.71547275430770574</v>
      </c>
      <c r="N15" s="19">
        <f t="shared" si="9"/>
        <v>0.35751646006332283</v>
      </c>
      <c r="P15" s="24" t="s">
        <v>46</v>
      </c>
      <c r="Q15" s="25" t="s">
        <v>8</v>
      </c>
      <c r="R15" s="37">
        <v>0.47303650000000003</v>
      </c>
      <c r="S15" s="37">
        <v>0.48832999999999999</v>
      </c>
      <c r="T15" s="25">
        <v>568</v>
      </c>
      <c r="U15" s="25">
        <v>99</v>
      </c>
      <c r="V15" s="25">
        <v>667</v>
      </c>
      <c r="W15" s="25">
        <v>50450000</v>
      </c>
      <c r="X15" s="25">
        <v>9560000</v>
      </c>
      <c r="Y15" s="26">
        <v>4.5400000000000003E-2</v>
      </c>
      <c r="Z15" s="26">
        <v>0.1484</v>
      </c>
      <c r="AA15" s="26">
        <v>0.1245</v>
      </c>
      <c r="AB15" s="26">
        <v>0.63600000000000001</v>
      </c>
      <c r="AC15" s="26">
        <v>0.35799999999999998</v>
      </c>
      <c r="AD15" s="26">
        <v>0.71550000000000002</v>
      </c>
      <c r="AE15" s="28">
        <f t="shared" si="10"/>
        <v>88820.42253521127</v>
      </c>
      <c r="AF15" s="28">
        <f t="shared" si="10"/>
        <v>96565.656565656565</v>
      </c>
      <c r="AG15" s="25"/>
      <c r="AH15" s="25"/>
      <c r="AI15" s="25"/>
      <c r="AJ15" s="25"/>
      <c r="AK15" s="25"/>
      <c r="AL15" s="25"/>
      <c r="AM15" s="26"/>
      <c r="AN15" s="26"/>
      <c r="AO15" s="26"/>
      <c r="AP15" s="26"/>
      <c r="AQ15" s="26"/>
      <c r="AR15" s="26"/>
    </row>
    <row r="16" spans="2:44" x14ac:dyDescent="0.45">
      <c r="B16" t="s">
        <v>8</v>
      </c>
      <c r="C16" s="22">
        <f t="shared" si="2"/>
        <v>0.48832969999999998</v>
      </c>
      <c r="D16" s="22">
        <f t="shared" si="3"/>
        <v>0.50494099999999997</v>
      </c>
      <c r="E16">
        <f t="shared" si="4"/>
        <v>572</v>
      </c>
      <c r="F16">
        <f t="shared" si="5"/>
        <v>95</v>
      </c>
      <c r="G16">
        <f t="shared" si="6"/>
        <v>667</v>
      </c>
      <c r="H16" s="17">
        <f t="shared" si="7"/>
        <v>4.5429777959406073E-2</v>
      </c>
      <c r="I16" s="17">
        <f t="shared" si="8"/>
        <v>0.14242878560719641</v>
      </c>
      <c r="J16" s="18">
        <f>+SUM(F$2:$F16)/SUM(G$2:$G16)</f>
        <v>0.12567432567432568</v>
      </c>
      <c r="K16" s="19">
        <f t="shared" si="11"/>
        <v>0.6817872224492576</v>
      </c>
      <c r="L16" s="17">
        <f>+SUM(F$2:$F16)/$F$24</f>
        <v>0.38719606032625425</v>
      </c>
      <c r="M16" s="17">
        <f>+SUM(E$2:$E16)/$E$24</f>
        <v>0.76550336744511505</v>
      </c>
      <c r="N16" s="19">
        <f t="shared" si="9"/>
        <v>0.37830730711886079</v>
      </c>
      <c r="P16" s="24" t="s">
        <v>47</v>
      </c>
      <c r="Q16" s="25" t="s">
        <v>8</v>
      </c>
      <c r="R16" s="37">
        <v>0.48832969999999998</v>
      </c>
      <c r="S16" s="37">
        <v>0.50494099999999997</v>
      </c>
      <c r="T16" s="25">
        <v>572</v>
      </c>
      <c r="U16" s="25">
        <v>95</v>
      </c>
      <c r="V16" s="25">
        <v>667</v>
      </c>
      <c r="W16" s="25">
        <v>49030000</v>
      </c>
      <c r="X16" s="25">
        <v>7140000</v>
      </c>
      <c r="Y16" s="26">
        <v>4.5400000000000003E-2</v>
      </c>
      <c r="Z16" s="26">
        <v>0.1424</v>
      </c>
      <c r="AA16" s="26">
        <v>0.12570000000000001</v>
      </c>
      <c r="AB16" s="26">
        <v>0.68140000000000001</v>
      </c>
      <c r="AC16" s="26">
        <v>0.38719999999999999</v>
      </c>
      <c r="AD16" s="26">
        <v>0.76549999999999996</v>
      </c>
      <c r="AE16" s="28">
        <f t="shared" si="10"/>
        <v>85716.783216783224</v>
      </c>
      <c r="AF16" s="28">
        <f t="shared" si="10"/>
        <v>75157.894736842107</v>
      </c>
      <c r="AG16" s="25"/>
      <c r="AH16" s="25"/>
      <c r="AI16" s="25"/>
      <c r="AJ16" s="25"/>
      <c r="AK16" s="25"/>
      <c r="AL16" s="25"/>
      <c r="AM16" s="26"/>
      <c r="AN16" s="26"/>
      <c r="AO16" s="26"/>
      <c r="AP16" s="26"/>
      <c r="AQ16" s="26"/>
      <c r="AR16" s="26"/>
    </row>
    <row r="17" spans="2:44" x14ac:dyDescent="0.45">
      <c r="B17" t="s">
        <v>8</v>
      </c>
      <c r="C17" s="22">
        <f t="shared" si="2"/>
        <v>0.50494119999999998</v>
      </c>
      <c r="D17" s="22">
        <f t="shared" si="3"/>
        <v>0.52815800000000002</v>
      </c>
      <c r="E17">
        <f t="shared" si="4"/>
        <v>522</v>
      </c>
      <c r="F17">
        <f t="shared" si="5"/>
        <v>146</v>
      </c>
      <c r="G17">
        <f t="shared" si="6"/>
        <v>668</v>
      </c>
      <c r="H17" s="17">
        <f t="shared" si="7"/>
        <v>4.5497888571039369E-2</v>
      </c>
      <c r="I17" s="17">
        <f t="shared" si="8"/>
        <v>0.21856287425149701</v>
      </c>
      <c r="J17" s="18">
        <f>+SUM(F$2:$F17)/SUM(G$2:$G17)</f>
        <v>0.13148529687207341</v>
      </c>
      <c r="K17" s="19">
        <f t="shared" si="11"/>
        <v>0.72728511102029691</v>
      </c>
      <c r="L17" s="17">
        <f>+SUM(F$2:$F17)/$F$24</f>
        <v>0.43213296398891965</v>
      </c>
      <c r="M17" s="17">
        <f>+SUM(E$2:$E17)/$E$24</f>
        <v>0.81116067523834512</v>
      </c>
      <c r="N17" s="19">
        <f t="shared" si="9"/>
        <v>0.37902771124942547</v>
      </c>
      <c r="P17" s="24" t="s">
        <v>48</v>
      </c>
      <c r="Q17" s="25" t="s">
        <v>8</v>
      </c>
      <c r="R17" s="37">
        <v>0.50494119999999998</v>
      </c>
      <c r="S17" s="37">
        <v>0.52815800000000002</v>
      </c>
      <c r="T17" s="25">
        <v>522</v>
      </c>
      <c r="U17" s="25">
        <v>146</v>
      </c>
      <c r="V17" s="25">
        <v>668</v>
      </c>
      <c r="W17" s="25">
        <v>45340000</v>
      </c>
      <c r="X17" s="25">
        <v>12910000</v>
      </c>
      <c r="Y17" s="26">
        <v>4.5499999999999999E-2</v>
      </c>
      <c r="Z17" s="26">
        <v>0.21859999999999999</v>
      </c>
      <c r="AA17" s="26">
        <v>0.13150000000000001</v>
      </c>
      <c r="AB17" s="26">
        <v>0.72799999999999998</v>
      </c>
      <c r="AC17" s="26">
        <v>0.43209999999999998</v>
      </c>
      <c r="AD17" s="26">
        <v>0.81120000000000003</v>
      </c>
      <c r="AE17" s="28">
        <f t="shared" si="10"/>
        <v>86858.237547892713</v>
      </c>
      <c r="AF17" s="28">
        <f t="shared" si="10"/>
        <v>88424.65753424658</v>
      </c>
      <c r="AG17" s="25"/>
      <c r="AH17" s="25"/>
      <c r="AI17" s="25"/>
      <c r="AJ17" s="25"/>
      <c r="AK17" s="25"/>
      <c r="AL17" s="25"/>
      <c r="AM17" s="26"/>
      <c r="AN17" s="26"/>
      <c r="AO17" s="26"/>
      <c r="AP17" s="26"/>
      <c r="AQ17" s="26"/>
      <c r="AR17" s="26"/>
    </row>
    <row r="18" spans="2:44" x14ac:dyDescent="0.45">
      <c r="B18" t="s">
        <v>8</v>
      </c>
      <c r="C18" s="22">
        <f t="shared" si="2"/>
        <v>0.52815800000000002</v>
      </c>
      <c r="D18" s="22">
        <f t="shared" si="3"/>
        <v>0.56128100000000003</v>
      </c>
      <c r="E18">
        <f t="shared" si="4"/>
        <v>518</v>
      </c>
      <c r="F18">
        <f t="shared" si="5"/>
        <v>149</v>
      </c>
      <c r="G18">
        <f t="shared" si="6"/>
        <v>667</v>
      </c>
      <c r="H18" s="17">
        <f t="shared" si="7"/>
        <v>4.5429777959406073E-2</v>
      </c>
      <c r="I18" s="17">
        <f t="shared" si="8"/>
        <v>0.22338830584707647</v>
      </c>
      <c r="J18" s="18">
        <f>+SUM(F$2:$F18)/SUM(G$2:$G18)</f>
        <v>0.13688849713530191</v>
      </c>
      <c r="K18" s="19">
        <f t="shared" si="11"/>
        <v>0.77271488897970297</v>
      </c>
      <c r="L18" s="17">
        <f>+SUM(F$2:$F18)/$F$24</f>
        <v>0.47799322868574945</v>
      </c>
      <c r="M18" s="17">
        <f>+SUM(E$2:$E18)/$E$24</f>
        <v>0.85646811860404093</v>
      </c>
      <c r="N18" s="19">
        <f t="shared" si="9"/>
        <v>0.37847488991829148</v>
      </c>
      <c r="P18" s="24" t="s">
        <v>49</v>
      </c>
      <c r="Q18" s="25" t="s">
        <v>8</v>
      </c>
      <c r="R18" s="37">
        <v>0.52815800000000002</v>
      </c>
      <c r="S18" s="37">
        <v>0.56128100000000003</v>
      </c>
      <c r="T18" s="25">
        <v>518</v>
      </c>
      <c r="U18" s="25">
        <v>149</v>
      </c>
      <c r="V18" s="25">
        <v>667</v>
      </c>
      <c r="W18" s="25">
        <v>55676000</v>
      </c>
      <c r="X18" s="25">
        <v>18790000</v>
      </c>
      <c r="Y18" s="26">
        <v>4.5400000000000003E-2</v>
      </c>
      <c r="Z18" s="26">
        <v>0.22339999999999999</v>
      </c>
      <c r="AA18" s="26">
        <v>0.13689999999999999</v>
      </c>
      <c r="AB18" s="26">
        <v>0.77229999999999999</v>
      </c>
      <c r="AC18" s="26">
        <v>0.47799999999999998</v>
      </c>
      <c r="AD18" s="26">
        <v>0.85650000000000004</v>
      </c>
      <c r="AE18" s="28">
        <f t="shared" si="10"/>
        <v>107482.62548262549</v>
      </c>
      <c r="AF18" s="28">
        <f t="shared" si="10"/>
        <v>126107.38255033558</v>
      </c>
      <c r="AG18" s="25"/>
      <c r="AH18" s="25"/>
      <c r="AI18" s="25"/>
      <c r="AJ18" s="25"/>
      <c r="AK18" s="25"/>
      <c r="AL18" s="25"/>
      <c r="AM18" s="26"/>
      <c r="AN18" s="26"/>
      <c r="AO18" s="26"/>
      <c r="AP18" s="26"/>
      <c r="AQ18" s="26"/>
      <c r="AR18" s="26"/>
    </row>
    <row r="19" spans="2:44" x14ac:dyDescent="0.45">
      <c r="B19" t="s">
        <v>8</v>
      </c>
      <c r="C19" s="22">
        <f t="shared" si="2"/>
        <v>0.56128049999999996</v>
      </c>
      <c r="D19" s="22">
        <f t="shared" si="3"/>
        <v>0.61699800000000005</v>
      </c>
      <c r="E19">
        <f t="shared" si="4"/>
        <v>481</v>
      </c>
      <c r="F19">
        <f t="shared" si="5"/>
        <v>186</v>
      </c>
      <c r="G19">
        <f t="shared" si="6"/>
        <v>667</v>
      </c>
      <c r="H19" s="17">
        <f t="shared" si="7"/>
        <v>4.5429777959406073E-2</v>
      </c>
      <c r="I19" s="17">
        <f t="shared" si="8"/>
        <v>0.27886056971514245</v>
      </c>
      <c r="J19" s="18">
        <f>+SUM(F$2:$F19)/SUM(G$2:$G19)</f>
        <v>0.14477189477189478</v>
      </c>
      <c r="K19" s="19">
        <f t="shared" si="11"/>
        <v>0.81814466693910903</v>
      </c>
      <c r="L19" s="17">
        <f>+SUM(F$2:$F19)/$F$24</f>
        <v>0.53524161280393967</v>
      </c>
      <c r="M19" s="17">
        <f>+SUM(E$2:$E19)/$E$24</f>
        <v>0.89853931601504422</v>
      </c>
      <c r="N19" s="19">
        <f t="shared" si="9"/>
        <v>0.36329770321110455</v>
      </c>
      <c r="P19" s="24" t="s">
        <v>50</v>
      </c>
      <c r="Q19" s="25" t="s">
        <v>8</v>
      </c>
      <c r="R19" s="37">
        <v>0.56128049999999996</v>
      </c>
      <c r="S19" s="37">
        <v>0.61699800000000005</v>
      </c>
      <c r="T19" s="25">
        <v>481</v>
      </c>
      <c r="U19" s="25">
        <v>186</v>
      </c>
      <c r="V19" s="25">
        <v>667</v>
      </c>
      <c r="W19" s="25">
        <v>60530000</v>
      </c>
      <c r="X19" s="25">
        <v>27020000</v>
      </c>
      <c r="Y19" s="26">
        <v>4.5400000000000003E-2</v>
      </c>
      <c r="Z19" s="26">
        <v>0.27889999999999998</v>
      </c>
      <c r="AA19" s="26">
        <v>0.14480000000000001</v>
      </c>
      <c r="AB19" s="26">
        <v>0.81769999999999998</v>
      </c>
      <c r="AC19" s="26">
        <v>0.53520000000000001</v>
      </c>
      <c r="AD19" s="26">
        <v>0.89849999999999997</v>
      </c>
      <c r="AE19" s="28">
        <f t="shared" si="10"/>
        <v>125841.99584199584</v>
      </c>
      <c r="AF19" s="28">
        <f t="shared" si="10"/>
        <v>145268.81720430107</v>
      </c>
      <c r="AG19" s="25"/>
      <c r="AH19" s="25"/>
      <c r="AI19" s="25"/>
      <c r="AJ19" s="25"/>
      <c r="AK19" s="25"/>
      <c r="AL19" s="25"/>
      <c r="AM19" s="26"/>
      <c r="AN19" s="26"/>
      <c r="AO19" s="26"/>
      <c r="AP19" s="26"/>
      <c r="AQ19" s="26"/>
      <c r="AR19" s="26"/>
    </row>
    <row r="20" spans="2:44" x14ac:dyDescent="0.45">
      <c r="B20" t="s">
        <v>8</v>
      </c>
      <c r="C20" s="22">
        <f t="shared" si="2"/>
        <v>0.61699809999999999</v>
      </c>
      <c r="D20" s="22">
        <f t="shared" si="3"/>
        <v>0.68568499999999999</v>
      </c>
      <c r="E20">
        <f t="shared" si="4"/>
        <v>402</v>
      </c>
      <c r="F20">
        <f t="shared" si="5"/>
        <v>266</v>
      </c>
      <c r="G20">
        <f t="shared" si="6"/>
        <v>668</v>
      </c>
      <c r="H20" s="17">
        <f t="shared" si="7"/>
        <v>4.5497888571039369E-2</v>
      </c>
      <c r="I20" s="17">
        <f t="shared" si="8"/>
        <v>0.39820359281437123</v>
      </c>
      <c r="J20" s="18">
        <f>+SUM(F$2:$F20)/SUM(G$2:$G20)</f>
        <v>0.15812302839116718</v>
      </c>
      <c r="K20" s="19">
        <f t="shared" si="11"/>
        <v>0.86364255551014835</v>
      </c>
      <c r="L20" s="17">
        <f>+SUM(F$2:$F20)/$F$24</f>
        <v>0.61711295783317943</v>
      </c>
      <c r="M20" s="17">
        <f>+SUM(E$2:$E20)/$E$24</f>
        <v>0.9337006909822444</v>
      </c>
      <c r="N20" s="19">
        <f t="shared" si="9"/>
        <v>0.31658773314906496</v>
      </c>
      <c r="P20" s="24" t="s">
        <v>51</v>
      </c>
      <c r="Q20" s="25" t="s">
        <v>8</v>
      </c>
      <c r="R20" s="37">
        <v>0.61699809999999999</v>
      </c>
      <c r="S20" s="37">
        <v>0.68568499999999999</v>
      </c>
      <c r="T20" s="25">
        <v>402</v>
      </c>
      <c r="U20" s="25">
        <v>266</v>
      </c>
      <c r="V20" s="25">
        <v>668</v>
      </c>
      <c r="W20" s="25">
        <v>46610000</v>
      </c>
      <c r="X20" s="25">
        <v>34200000</v>
      </c>
      <c r="Y20" s="26">
        <v>4.5499999999999999E-2</v>
      </c>
      <c r="Z20" s="26">
        <v>0.3982</v>
      </c>
      <c r="AA20" s="26">
        <v>0.15809999999999999</v>
      </c>
      <c r="AB20" s="26">
        <v>0.86450000000000005</v>
      </c>
      <c r="AC20" s="26">
        <v>0.61709999999999998</v>
      </c>
      <c r="AD20" s="26">
        <v>0.93369999999999997</v>
      </c>
      <c r="AE20" s="28">
        <f t="shared" si="10"/>
        <v>115945.2736318408</v>
      </c>
      <c r="AF20" s="28">
        <f t="shared" si="10"/>
        <v>128571.42857142857</v>
      </c>
      <c r="AG20" s="25"/>
      <c r="AH20" s="25"/>
      <c r="AI20" s="25"/>
      <c r="AJ20" s="25"/>
      <c r="AK20" s="25"/>
      <c r="AL20" s="25"/>
      <c r="AM20" s="26"/>
      <c r="AN20" s="26"/>
      <c r="AO20" s="26"/>
      <c r="AP20" s="26"/>
      <c r="AQ20" s="26"/>
      <c r="AR20" s="26"/>
    </row>
    <row r="21" spans="2:44" x14ac:dyDescent="0.45">
      <c r="B21" t="s">
        <v>8</v>
      </c>
      <c r="C21" s="22">
        <f t="shared" si="2"/>
        <v>0.68568490000000004</v>
      </c>
      <c r="D21" s="22">
        <f t="shared" si="3"/>
        <v>0.75567600000000001</v>
      </c>
      <c r="E21">
        <f t="shared" si="4"/>
        <v>314</v>
      </c>
      <c r="F21">
        <f t="shared" si="5"/>
        <v>353</v>
      </c>
      <c r="G21">
        <f t="shared" si="6"/>
        <v>667</v>
      </c>
      <c r="H21" s="17">
        <f t="shared" si="7"/>
        <v>4.5429777959406073E-2</v>
      </c>
      <c r="I21" s="17">
        <f t="shared" si="8"/>
        <v>0.52923538230884559</v>
      </c>
      <c r="J21" s="18">
        <f>+SUM(F$2:$F21)/SUM(G$2:$G21)</f>
        <v>0.17666891436277815</v>
      </c>
      <c r="K21" s="19">
        <f t="shared" si="11"/>
        <v>0.90907233346955441</v>
      </c>
      <c r="L21" s="17">
        <f>+SUM(F$2:$F21)/$F$24</f>
        <v>0.72576177285318555</v>
      </c>
      <c r="M21" s="17">
        <f>+SUM(E$2:$E21)/$E$24</f>
        <v>0.96116504854368934</v>
      </c>
      <c r="N21" s="19">
        <f t="shared" si="9"/>
        <v>0.23540327569050379</v>
      </c>
      <c r="P21" s="24" t="s">
        <v>52</v>
      </c>
      <c r="Q21" s="25" t="s">
        <v>8</v>
      </c>
      <c r="R21" s="37">
        <v>0.68568490000000004</v>
      </c>
      <c r="S21" s="37">
        <v>0.75567600000000001</v>
      </c>
      <c r="T21" s="25">
        <v>314</v>
      </c>
      <c r="U21" s="25">
        <v>353</v>
      </c>
      <c r="V21" s="25">
        <v>667</v>
      </c>
      <c r="W21" s="25">
        <v>28260000</v>
      </c>
      <c r="X21" s="25">
        <v>34110000</v>
      </c>
      <c r="Y21" s="26">
        <v>4.5400000000000003E-2</v>
      </c>
      <c r="Z21" s="26">
        <v>0.5292</v>
      </c>
      <c r="AA21" s="26">
        <v>0.1767</v>
      </c>
      <c r="AB21" s="26">
        <v>0.90859999999999996</v>
      </c>
      <c r="AC21" s="26">
        <v>0.7258</v>
      </c>
      <c r="AD21" s="26">
        <v>0.96120000000000005</v>
      </c>
      <c r="AE21" s="28">
        <f t="shared" si="10"/>
        <v>90000</v>
      </c>
      <c r="AF21" s="28">
        <f t="shared" si="10"/>
        <v>96628.895184135981</v>
      </c>
      <c r="AG21" s="25"/>
      <c r="AH21" s="29"/>
      <c r="AI21" s="29">
        <f>+SUM(X21:X23)</f>
        <v>106820000</v>
      </c>
      <c r="AJ21" s="29"/>
      <c r="AK21" s="25"/>
      <c r="AL21" s="25"/>
      <c r="AM21" s="26"/>
      <c r="AN21" s="26"/>
      <c r="AO21" s="26"/>
      <c r="AP21" s="26"/>
      <c r="AQ21" s="26"/>
      <c r="AR21" s="26"/>
    </row>
    <row r="22" spans="2:44" x14ac:dyDescent="0.45">
      <c r="B22" t="s">
        <v>8</v>
      </c>
      <c r="C22" s="22">
        <f t="shared" si="2"/>
        <v>0.75567569999999995</v>
      </c>
      <c r="D22" s="22">
        <f t="shared" si="3"/>
        <v>0.82044899999999998</v>
      </c>
      <c r="E22">
        <f t="shared" si="4"/>
        <v>253</v>
      </c>
      <c r="F22">
        <f t="shared" si="5"/>
        <v>414</v>
      </c>
      <c r="G22">
        <f t="shared" si="6"/>
        <v>667</v>
      </c>
      <c r="H22" s="17">
        <f t="shared" si="7"/>
        <v>4.5429777959406073E-2</v>
      </c>
      <c r="I22" s="17">
        <f t="shared" si="8"/>
        <v>0.62068965517241381</v>
      </c>
      <c r="J22" s="18">
        <f>+SUM(F$2:$F22)/SUM(G$2:$G22)</f>
        <v>0.19780219780219779</v>
      </c>
      <c r="K22" s="19">
        <f t="shared" si="11"/>
        <v>0.95450211142896046</v>
      </c>
      <c r="L22" s="17">
        <f>+SUM(F$2:$F22)/$F$24</f>
        <v>0.85318559556786699</v>
      </c>
      <c r="M22" s="17">
        <f>+SUM(E$2:$E22)/$E$24</f>
        <v>0.98329397358523574</v>
      </c>
      <c r="N22" s="19">
        <f t="shared" si="9"/>
        <v>0.13010837801736874</v>
      </c>
      <c r="P22" s="24" t="s">
        <v>53</v>
      </c>
      <c r="Q22" s="25" t="s">
        <v>8</v>
      </c>
      <c r="R22" s="37">
        <v>0.75567569999999995</v>
      </c>
      <c r="S22" s="37">
        <v>0.82044899999999998</v>
      </c>
      <c r="T22" s="25">
        <v>253</v>
      </c>
      <c r="U22" s="25">
        <v>414</v>
      </c>
      <c r="V22" s="25">
        <v>667</v>
      </c>
      <c r="W22" s="25">
        <v>19510000</v>
      </c>
      <c r="X22" s="25">
        <v>37080000</v>
      </c>
      <c r="Y22" s="26">
        <v>4.5400000000000003E-2</v>
      </c>
      <c r="Z22" s="26">
        <v>0.62070000000000003</v>
      </c>
      <c r="AA22" s="26">
        <v>0.1978</v>
      </c>
      <c r="AB22" s="26">
        <v>0.95399999999999996</v>
      </c>
      <c r="AC22" s="26">
        <v>0.85319999999999996</v>
      </c>
      <c r="AD22" s="26">
        <v>0.98329999999999995</v>
      </c>
      <c r="AE22" s="28">
        <f t="shared" si="10"/>
        <v>77114.624505928849</v>
      </c>
      <c r="AF22" s="28">
        <f t="shared" si="10"/>
        <v>89565.217391304352</v>
      </c>
      <c r="AG22" s="25"/>
      <c r="AH22" s="29"/>
      <c r="AI22" s="29">
        <f>+SUM(W21:W23)+SUM(X21:X23)</f>
        <v>166726000</v>
      </c>
      <c r="AJ22" s="31">
        <f>+AI22/(W24+X24)</f>
        <v>6.7748303305780425E-2</v>
      </c>
      <c r="AK22" s="19">
        <f>+Y21+Y22+Y23</f>
        <v>0.1363</v>
      </c>
      <c r="AL22" s="25"/>
      <c r="AM22" s="26"/>
      <c r="AN22" s="26"/>
      <c r="AO22" s="26"/>
      <c r="AP22" s="26"/>
      <c r="AQ22" s="26"/>
      <c r="AR22" s="26"/>
    </row>
    <row r="23" spans="2:44" x14ac:dyDescent="0.45">
      <c r="B23" t="s">
        <v>8</v>
      </c>
      <c r="C23" s="22">
        <f t="shared" si="2"/>
        <v>0.82044850000000002</v>
      </c>
      <c r="D23" s="22">
        <f t="shared" si="3"/>
        <v>0.99729500000000004</v>
      </c>
      <c r="E23">
        <f t="shared" si="4"/>
        <v>191</v>
      </c>
      <c r="F23">
        <f t="shared" si="5"/>
        <v>477</v>
      </c>
      <c r="G23">
        <f t="shared" si="6"/>
        <v>668</v>
      </c>
      <c r="H23" s="17">
        <f t="shared" si="7"/>
        <v>4.5497888571039369E-2</v>
      </c>
      <c r="I23" s="17">
        <f t="shared" si="8"/>
        <v>0.7140718562874252</v>
      </c>
      <c r="J23" s="18">
        <f>+SUM(F$2:$F23)/SUM(G$2:$G23)</f>
        <v>0.22129137719656722</v>
      </c>
      <c r="K23" s="19">
        <f t="shared" si="11"/>
        <v>0.99999999999999978</v>
      </c>
      <c r="L23" s="17">
        <f>+SUM(F$2:$F23)/$F$24</f>
        <v>1</v>
      </c>
      <c r="M23" s="17">
        <f>+SUM(E$2:$E23)/$E$24</f>
        <v>1</v>
      </c>
      <c r="N23" s="19">
        <f t="shared" si="9"/>
        <v>0</v>
      </c>
      <c r="P23" s="24" t="s">
        <v>54</v>
      </c>
      <c r="Q23" s="25" t="s">
        <v>8</v>
      </c>
      <c r="R23" s="37">
        <v>0.82044850000000002</v>
      </c>
      <c r="S23" s="37">
        <v>0.99729500000000004</v>
      </c>
      <c r="T23" s="25">
        <v>191</v>
      </c>
      <c r="U23" s="25">
        <v>477</v>
      </c>
      <c r="V23" s="25">
        <v>668</v>
      </c>
      <c r="W23" s="25">
        <v>12136000</v>
      </c>
      <c r="X23" s="25">
        <v>35630000</v>
      </c>
      <c r="Y23" s="26">
        <v>4.5499999999999999E-2</v>
      </c>
      <c r="Z23" s="26">
        <v>0.71409999999999996</v>
      </c>
      <c r="AA23" s="26">
        <v>0.2213</v>
      </c>
      <c r="AB23" s="26">
        <v>1.0009999999999999</v>
      </c>
      <c r="AC23" s="26">
        <v>1</v>
      </c>
      <c r="AD23" s="26">
        <v>1</v>
      </c>
      <c r="AE23" s="28">
        <f>+W23/T23</f>
        <v>63539.267015706806</v>
      </c>
      <c r="AF23" s="28">
        <f t="shared" si="10"/>
        <v>74696.016771488474</v>
      </c>
      <c r="AG23" s="25"/>
      <c r="AH23" s="29"/>
      <c r="AI23" s="32">
        <f>+AI21/AI22</f>
        <v>0.64069191367873035</v>
      </c>
      <c r="AJ23" s="29"/>
      <c r="AK23" s="25"/>
      <c r="AL23" s="25"/>
      <c r="AM23" s="26"/>
      <c r="AN23" s="26"/>
      <c r="AO23" s="26"/>
      <c r="AP23" s="26"/>
      <c r="AQ23" s="26"/>
      <c r="AR23" s="26"/>
    </row>
    <row r="24" spans="2:44" x14ac:dyDescent="0.45">
      <c r="E24">
        <f>SUM(E2:E23)</f>
        <v>11433</v>
      </c>
      <c r="F24">
        <f t="shared" ref="F24:G24" si="12">SUM(F2:F23)</f>
        <v>3249</v>
      </c>
      <c r="G24">
        <f t="shared" si="12"/>
        <v>14682</v>
      </c>
      <c r="H24" s="17"/>
      <c r="I24" s="17">
        <f>+F24/G24</f>
        <v>0.22129137719656722</v>
      </c>
      <c r="P24" s="24" t="s">
        <v>31</v>
      </c>
      <c r="Q24" s="25" t="s">
        <v>31</v>
      </c>
      <c r="R24" s="25" t="s">
        <v>32</v>
      </c>
      <c r="S24" s="25" t="s">
        <v>32</v>
      </c>
      <c r="T24" s="25">
        <v>11433</v>
      </c>
      <c r="U24" s="25">
        <v>3249</v>
      </c>
      <c r="V24" s="25">
        <v>14682</v>
      </c>
      <c r="W24" s="25">
        <v>2039052000</v>
      </c>
      <c r="X24" s="25">
        <v>421910000</v>
      </c>
      <c r="Y24" s="25"/>
      <c r="Z24" s="26">
        <v>0.2213</v>
      </c>
      <c r="AA24" s="25"/>
      <c r="AB24" s="25"/>
      <c r="AC24" s="25"/>
      <c r="AD24" s="25"/>
      <c r="AE24" s="28">
        <f t="shared" si="10"/>
        <v>178347.9401731829</v>
      </c>
      <c r="AF24" s="28">
        <f t="shared" si="10"/>
        <v>129858.41797476147</v>
      </c>
      <c r="AG24" s="25"/>
      <c r="AH24" s="29"/>
      <c r="AI24" s="29"/>
      <c r="AJ24" s="29"/>
      <c r="AK24" s="25"/>
      <c r="AL24" s="25"/>
      <c r="AM24" s="25"/>
      <c r="AN24" s="26"/>
      <c r="AO24" s="25"/>
      <c r="AP24" s="25"/>
      <c r="AQ24" s="25"/>
      <c r="AR24" s="25"/>
    </row>
    <row r="25" spans="2:44" x14ac:dyDescent="0.45"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</row>
    <row r="26" spans="2:44" x14ac:dyDescent="0.45">
      <c r="P26" s="24"/>
      <c r="Q26" s="25"/>
      <c r="R26" s="27"/>
      <c r="S26" s="25"/>
      <c r="T26" s="25"/>
      <c r="U26" s="25"/>
      <c r="V26" s="25"/>
      <c r="W26" s="25"/>
      <c r="X26" s="25"/>
      <c r="Y26" s="26"/>
      <c r="Z26" s="26"/>
      <c r="AA26" s="26"/>
      <c r="AB26" s="26"/>
      <c r="AC26" s="26"/>
      <c r="AD26" s="26"/>
      <c r="AE26" s="25"/>
      <c r="AF26" s="27"/>
      <c r="AG26" s="25"/>
      <c r="AH26" s="25"/>
      <c r="AI26" s="25"/>
      <c r="AJ26" s="25"/>
      <c r="AK26" s="25"/>
      <c r="AL26" s="25"/>
      <c r="AM26" s="26"/>
      <c r="AN26" s="26"/>
      <c r="AO26" s="26"/>
      <c r="AP26" s="26"/>
      <c r="AQ26" s="26"/>
      <c r="AR26" s="26"/>
    </row>
    <row r="27" spans="2:44" ht="55.5" x14ac:dyDescent="0.45">
      <c r="B27" t="s">
        <v>1</v>
      </c>
      <c r="E27" s="9" t="s">
        <v>13</v>
      </c>
      <c r="F27" s="9" t="s">
        <v>14</v>
      </c>
      <c r="G27" s="9" t="s">
        <v>15</v>
      </c>
      <c r="H27" s="9" t="s">
        <v>16</v>
      </c>
      <c r="I27" s="9" t="s">
        <v>17</v>
      </c>
      <c r="J27" s="9" t="s">
        <v>28</v>
      </c>
      <c r="K27" s="9" t="s">
        <v>6</v>
      </c>
      <c r="L27" s="9" t="s">
        <v>7</v>
      </c>
      <c r="M27" s="9" t="s">
        <v>29</v>
      </c>
      <c r="P27" s="23"/>
      <c r="Q27" s="23" t="s">
        <v>1</v>
      </c>
      <c r="R27" s="23" t="s">
        <v>11</v>
      </c>
      <c r="S27" s="23" t="s">
        <v>12</v>
      </c>
      <c r="T27" s="23" t="s">
        <v>13</v>
      </c>
      <c r="U27" s="23" t="s">
        <v>14</v>
      </c>
      <c r="V27" s="23" t="s">
        <v>15</v>
      </c>
      <c r="W27" s="23" t="s">
        <v>104</v>
      </c>
      <c r="X27" s="23" t="s">
        <v>105</v>
      </c>
      <c r="Y27" s="23" t="s">
        <v>16</v>
      </c>
      <c r="Z27" s="23" t="s">
        <v>17</v>
      </c>
      <c r="AA27" s="23" t="s">
        <v>28</v>
      </c>
      <c r="AB27" s="23" t="s">
        <v>6</v>
      </c>
      <c r="AC27" s="23" t="s">
        <v>7</v>
      </c>
      <c r="AD27" s="23" t="s">
        <v>29</v>
      </c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</row>
    <row r="28" spans="2:44" x14ac:dyDescent="0.45">
      <c r="B28" t="s">
        <v>9</v>
      </c>
      <c r="C28" s="22">
        <f t="shared" ref="C28:C49" si="13">+R28</f>
        <v>4.1461299999999999E-11</v>
      </c>
      <c r="D28" s="22">
        <f t="shared" ref="D28:D49" si="14">+S28</f>
        <v>0.16147300000000001</v>
      </c>
      <c r="E28">
        <f>+T28</f>
        <v>266</v>
      </c>
      <c r="F28">
        <f t="shared" ref="F28:F49" si="15">+U28</f>
        <v>24</v>
      </c>
      <c r="G28">
        <f t="shared" ref="G28:G49" si="16">+V28</f>
        <v>290</v>
      </c>
      <c r="H28" s="17">
        <f>+G28/$G$50</f>
        <v>4.6082949308755762E-2</v>
      </c>
      <c r="I28" s="17">
        <f>+F28/G28</f>
        <v>8.2758620689655171E-2</v>
      </c>
      <c r="J28" s="18">
        <f>+SUM(F$28:$F28)/SUM(G$28:$G28)</f>
        <v>8.2758620689655171E-2</v>
      </c>
      <c r="K28" s="17">
        <f>+H28</f>
        <v>4.6082949308755762E-2</v>
      </c>
      <c r="L28" s="17">
        <f>+SUM(F$28:$F28)/$F$50</f>
        <v>1.7241379310344827E-2</v>
      </c>
      <c r="M28" s="17">
        <f>+SUM(E$28:$E28)/$E$50</f>
        <v>5.427463782901449E-2</v>
      </c>
      <c r="N28" s="19">
        <f>ABS(L28-M28)</f>
        <v>3.7033258518669662E-2</v>
      </c>
      <c r="P28" s="24" t="s">
        <v>33</v>
      </c>
      <c r="Q28" s="25" t="s">
        <v>9</v>
      </c>
      <c r="R28" s="37">
        <v>4.1461299999999999E-11</v>
      </c>
      <c r="S28" s="37">
        <v>0.16147300000000001</v>
      </c>
      <c r="T28" s="25">
        <v>266</v>
      </c>
      <c r="U28" s="25">
        <v>24</v>
      </c>
      <c r="V28" s="25">
        <v>290</v>
      </c>
      <c r="W28" s="25">
        <v>91960000</v>
      </c>
      <c r="X28" s="25">
        <v>7780000</v>
      </c>
      <c r="Y28" s="26">
        <v>4.6100000000000002E-2</v>
      </c>
      <c r="Z28" s="26">
        <v>8.2799999999999999E-2</v>
      </c>
      <c r="AA28" s="26">
        <v>8.2799999999999999E-2</v>
      </c>
      <c r="AB28" s="26">
        <v>4.6100000000000002E-2</v>
      </c>
      <c r="AC28" s="26">
        <v>1.72E-2</v>
      </c>
      <c r="AD28" s="26">
        <v>5.4300000000000001E-2</v>
      </c>
      <c r="AE28" s="25"/>
      <c r="AF28" s="27"/>
      <c r="AG28" s="25"/>
      <c r="AH28" s="25"/>
      <c r="AI28" s="25"/>
      <c r="AJ28" s="25"/>
      <c r="AK28" s="25"/>
      <c r="AL28" s="25"/>
      <c r="AM28" s="26"/>
      <c r="AN28" s="26"/>
      <c r="AO28" s="26"/>
      <c r="AP28" s="26"/>
      <c r="AQ28" s="26"/>
      <c r="AR28" s="26"/>
    </row>
    <row r="29" spans="2:44" x14ac:dyDescent="0.45">
      <c r="B29" t="s">
        <v>9</v>
      </c>
      <c r="C29" s="22">
        <f t="shared" si="13"/>
        <v>0.1614727</v>
      </c>
      <c r="D29" s="22">
        <f t="shared" si="14"/>
        <v>0.20689299999999999</v>
      </c>
      <c r="E29">
        <f t="shared" ref="E29:E49" si="17">+T29</f>
        <v>204</v>
      </c>
      <c r="F29">
        <f t="shared" si="15"/>
        <v>17</v>
      </c>
      <c r="G29">
        <f t="shared" si="16"/>
        <v>221</v>
      </c>
      <c r="H29" s="17">
        <f t="shared" ref="H29:H49" si="18">+G29/$G$50</f>
        <v>3.5118385507706976E-2</v>
      </c>
      <c r="I29" s="17">
        <f t="shared" ref="I29:I49" si="19">+F29/G29</f>
        <v>7.6923076923076927E-2</v>
      </c>
      <c r="J29" s="18">
        <f>+SUM(F$28:$F29)/SUM(G$28:$G29)</f>
        <v>8.0234833659491189E-2</v>
      </c>
      <c r="K29" s="19">
        <f>+K28+H29</f>
        <v>8.1201334816462745E-2</v>
      </c>
      <c r="L29" s="17">
        <f>+SUM(F$28:$F29)/$F$50</f>
        <v>2.9454022988505746E-2</v>
      </c>
      <c r="M29" s="17">
        <f>+SUM(E$28:$E29)/$E$50</f>
        <v>9.5898796164048158E-2</v>
      </c>
      <c r="N29" s="19">
        <f t="shared" ref="N29:N49" si="20">ABS(L29-M29)</f>
        <v>6.6444773175542413E-2</v>
      </c>
      <c r="P29" s="24" t="s">
        <v>34</v>
      </c>
      <c r="Q29" s="25" t="s">
        <v>9</v>
      </c>
      <c r="R29" s="37">
        <v>0.1614727</v>
      </c>
      <c r="S29" s="37">
        <v>0.20689299999999999</v>
      </c>
      <c r="T29" s="25">
        <v>204</v>
      </c>
      <c r="U29" s="25">
        <v>17</v>
      </c>
      <c r="V29" s="25">
        <v>221</v>
      </c>
      <c r="W29" s="25">
        <v>62410000</v>
      </c>
      <c r="X29" s="25">
        <v>5180000</v>
      </c>
      <c r="Y29" s="26">
        <v>3.5099999999999999E-2</v>
      </c>
      <c r="Z29" s="26">
        <v>7.6899999999999996E-2</v>
      </c>
      <c r="AA29" s="26">
        <v>8.0199999999999994E-2</v>
      </c>
      <c r="AB29" s="26">
        <v>7.0199999999999999E-2</v>
      </c>
      <c r="AC29" s="26">
        <v>2.9499999999999998E-2</v>
      </c>
      <c r="AD29" s="26">
        <v>9.5899999999999999E-2</v>
      </c>
      <c r="AE29" s="25"/>
      <c r="AF29" s="27"/>
      <c r="AG29" s="25"/>
      <c r="AH29" s="25"/>
      <c r="AI29" s="25"/>
      <c r="AJ29" s="25"/>
      <c r="AK29" s="25"/>
      <c r="AL29" s="25"/>
      <c r="AM29" s="26"/>
      <c r="AN29" s="26"/>
      <c r="AO29" s="26"/>
      <c r="AP29" s="26"/>
      <c r="AQ29" s="26"/>
      <c r="AR29" s="26"/>
    </row>
    <row r="30" spans="2:44" x14ac:dyDescent="0.45">
      <c r="B30" t="s">
        <v>9</v>
      </c>
      <c r="C30" s="22">
        <f t="shared" si="13"/>
        <v>0.20689270000000001</v>
      </c>
      <c r="D30" s="22">
        <f t="shared" si="14"/>
        <v>0.23838000000000001</v>
      </c>
      <c r="E30">
        <f t="shared" si="17"/>
        <v>257</v>
      </c>
      <c r="F30">
        <f t="shared" si="15"/>
        <v>41</v>
      </c>
      <c r="G30">
        <f t="shared" si="16"/>
        <v>298</v>
      </c>
      <c r="H30" s="17">
        <f t="shared" si="18"/>
        <v>4.7354203082790404E-2</v>
      </c>
      <c r="I30" s="17">
        <f t="shared" si="19"/>
        <v>0.13758389261744966</v>
      </c>
      <c r="J30" s="18">
        <f>+SUM(F$28:$F30)/SUM(G$28:$G30)</f>
        <v>0.10135970333745364</v>
      </c>
      <c r="K30" s="19">
        <f t="shared" ref="K30:K49" si="21">+K29+H30</f>
        <v>0.12855553789925314</v>
      </c>
      <c r="L30" s="17">
        <f>+SUM(F$28:$F30)/$F$50</f>
        <v>5.8908045977011492E-2</v>
      </c>
      <c r="M30" s="17">
        <f>+SUM(E$28:$E30)/$E$50</f>
        <v>0.14833707406651703</v>
      </c>
      <c r="N30" s="19">
        <f t="shared" si="20"/>
        <v>8.9429028089505536E-2</v>
      </c>
      <c r="P30" s="24" t="s">
        <v>35</v>
      </c>
      <c r="Q30" s="25" t="s">
        <v>9</v>
      </c>
      <c r="R30" s="37">
        <v>0.20689270000000001</v>
      </c>
      <c r="S30" s="37">
        <v>0.23838000000000001</v>
      </c>
      <c r="T30" s="25">
        <v>257</v>
      </c>
      <c r="U30" s="25">
        <v>41</v>
      </c>
      <c r="V30" s="25">
        <v>298</v>
      </c>
      <c r="W30" s="25">
        <v>69790000</v>
      </c>
      <c r="X30" s="25">
        <v>10950000</v>
      </c>
      <c r="Y30" s="26">
        <v>4.7399999999999998E-2</v>
      </c>
      <c r="Z30" s="26">
        <v>0.1376</v>
      </c>
      <c r="AA30" s="26">
        <v>0.1014</v>
      </c>
      <c r="AB30" s="26">
        <v>0.1421</v>
      </c>
      <c r="AC30" s="26">
        <v>5.8900000000000001E-2</v>
      </c>
      <c r="AD30" s="26">
        <v>0.14829999999999999</v>
      </c>
      <c r="AE30" s="25"/>
      <c r="AF30" s="27"/>
      <c r="AG30" s="25"/>
      <c r="AH30" s="25"/>
      <c r="AI30" s="25"/>
      <c r="AJ30" s="25"/>
      <c r="AK30" s="25"/>
      <c r="AL30" s="25"/>
      <c r="AM30" s="26"/>
      <c r="AN30" s="26"/>
      <c r="AO30" s="26"/>
      <c r="AP30" s="26"/>
      <c r="AQ30" s="26"/>
      <c r="AR30" s="26"/>
    </row>
    <row r="31" spans="2:44" x14ac:dyDescent="0.45">
      <c r="B31" t="s">
        <v>9</v>
      </c>
      <c r="C31" s="22">
        <f t="shared" si="13"/>
        <v>0.2383796</v>
      </c>
      <c r="D31" s="22">
        <f t="shared" si="14"/>
        <v>0.269071</v>
      </c>
      <c r="E31">
        <f t="shared" si="17"/>
        <v>260</v>
      </c>
      <c r="F31">
        <f t="shared" si="15"/>
        <v>29</v>
      </c>
      <c r="G31">
        <f t="shared" si="16"/>
        <v>289</v>
      </c>
      <c r="H31" s="17">
        <f t="shared" si="18"/>
        <v>4.5924042587001432E-2</v>
      </c>
      <c r="I31" s="17">
        <f t="shared" si="19"/>
        <v>0.10034602076124567</v>
      </c>
      <c r="J31" s="18">
        <f>+SUM(F$28:$F31)/SUM(G$28:$G31)</f>
        <v>0.10109289617486339</v>
      </c>
      <c r="K31" s="19">
        <f t="shared" si="21"/>
        <v>0.17447958048625456</v>
      </c>
      <c r="L31" s="17">
        <f>+SUM(F$28:$F31)/$F$50</f>
        <v>7.9741379310344834E-2</v>
      </c>
      <c r="M31" s="17">
        <f>+SUM(E$28:$E31)/$E$50</f>
        <v>0.20138747194450113</v>
      </c>
      <c r="N31" s="19">
        <f t="shared" si="20"/>
        <v>0.12164609263415629</v>
      </c>
      <c r="P31" s="24" t="s">
        <v>36</v>
      </c>
      <c r="Q31" s="25" t="s">
        <v>9</v>
      </c>
      <c r="R31" s="37">
        <v>0.2383796</v>
      </c>
      <c r="S31" s="37">
        <v>0.269071</v>
      </c>
      <c r="T31" s="25">
        <v>260</v>
      </c>
      <c r="U31" s="25">
        <v>29</v>
      </c>
      <c r="V31" s="25">
        <v>289</v>
      </c>
      <c r="W31" s="25">
        <v>63100000</v>
      </c>
      <c r="X31" s="25">
        <v>7710000</v>
      </c>
      <c r="Y31" s="26">
        <v>4.5900000000000003E-2</v>
      </c>
      <c r="Z31" s="26">
        <v>0.1003</v>
      </c>
      <c r="AA31" s="26">
        <v>0.1011</v>
      </c>
      <c r="AB31" s="26">
        <v>0.1837</v>
      </c>
      <c r="AC31" s="26">
        <v>7.9699999999999993E-2</v>
      </c>
      <c r="AD31" s="26">
        <v>0.2014</v>
      </c>
      <c r="AE31" s="25"/>
      <c r="AF31" s="27"/>
      <c r="AG31" s="25"/>
      <c r="AH31" s="25"/>
      <c r="AI31" s="25"/>
      <c r="AJ31" s="25"/>
      <c r="AK31" s="25"/>
      <c r="AL31" s="25"/>
      <c r="AM31" s="26"/>
      <c r="AN31" s="26"/>
      <c r="AO31" s="26"/>
      <c r="AP31" s="26"/>
      <c r="AQ31" s="26"/>
      <c r="AR31" s="26"/>
    </row>
    <row r="32" spans="2:44" x14ac:dyDescent="0.45">
      <c r="B32" t="s">
        <v>9</v>
      </c>
      <c r="C32" s="22">
        <f t="shared" si="13"/>
        <v>0.2690708</v>
      </c>
      <c r="D32" s="22">
        <f t="shared" si="14"/>
        <v>0.30308600000000002</v>
      </c>
      <c r="E32">
        <f t="shared" si="17"/>
        <v>276</v>
      </c>
      <c r="F32">
        <f t="shared" si="15"/>
        <v>37</v>
      </c>
      <c r="G32">
        <f t="shared" si="16"/>
        <v>313</v>
      </c>
      <c r="H32" s="17">
        <f t="shared" si="18"/>
        <v>4.9737803909105358E-2</v>
      </c>
      <c r="I32" s="17">
        <f t="shared" si="19"/>
        <v>0.1182108626198083</v>
      </c>
      <c r="J32" s="18">
        <f>+SUM(F$28:$F32)/SUM(G$28:$G32)</f>
        <v>0.10489014883061658</v>
      </c>
      <c r="K32" s="19">
        <f t="shared" si="21"/>
        <v>0.22421738439535993</v>
      </c>
      <c r="L32" s="17">
        <f>+SUM(F$28:$F32)/$F$50</f>
        <v>0.10632183908045977</v>
      </c>
      <c r="M32" s="17">
        <f>+SUM(E$28:$E32)/$E$50</f>
        <v>0.25770250969189962</v>
      </c>
      <c r="N32" s="19">
        <f t="shared" si="20"/>
        <v>0.15138067061143984</v>
      </c>
      <c r="P32" s="24" t="s">
        <v>37</v>
      </c>
      <c r="Q32" s="25" t="s">
        <v>9</v>
      </c>
      <c r="R32" s="37">
        <v>0.2690708</v>
      </c>
      <c r="S32" s="37">
        <v>0.30308600000000002</v>
      </c>
      <c r="T32" s="25">
        <v>276</v>
      </c>
      <c r="U32" s="25">
        <v>37</v>
      </c>
      <c r="V32" s="25">
        <v>313</v>
      </c>
      <c r="W32" s="25">
        <v>66310000</v>
      </c>
      <c r="X32" s="25">
        <v>8737680</v>
      </c>
      <c r="Y32" s="26">
        <v>4.9700000000000001E-2</v>
      </c>
      <c r="Z32" s="26">
        <v>0.1182</v>
      </c>
      <c r="AA32" s="26">
        <v>0.10489999999999999</v>
      </c>
      <c r="AB32" s="26">
        <v>0.2487</v>
      </c>
      <c r="AC32" s="26">
        <v>0.10630000000000001</v>
      </c>
      <c r="AD32" s="26">
        <v>0.25769999999999998</v>
      </c>
      <c r="AE32" s="25"/>
      <c r="AF32" s="27"/>
      <c r="AG32" s="25"/>
      <c r="AH32" s="25"/>
      <c r="AI32" s="25"/>
      <c r="AJ32" s="25"/>
      <c r="AK32" s="25"/>
      <c r="AL32" s="25"/>
      <c r="AM32" s="26"/>
      <c r="AN32" s="26"/>
      <c r="AO32" s="26"/>
      <c r="AP32" s="26"/>
      <c r="AQ32" s="26"/>
      <c r="AR32" s="26"/>
    </row>
    <row r="33" spans="2:44" x14ac:dyDescent="0.45">
      <c r="B33" t="s">
        <v>9</v>
      </c>
      <c r="C33" s="22">
        <f t="shared" si="13"/>
        <v>0.30308590000000002</v>
      </c>
      <c r="D33" s="22">
        <f t="shared" si="14"/>
        <v>0.33277899999999999</v>
      </c>
      <c r="E33">
        <f t="shared" si="17"/>
        <v>277</v>
      </c>
      <c r="F33">
        <f t="shared" si="15"/>
        <v>35</v>
      </c>
      <c r="G33">
        <f t="shared" si="16"/>
        <v>312</v>
      </c>
      <c r="H33" s="17">
        <f t="shared" si="18"/>
        <v>4.9578897187351027E-2</v>
      </c>
      <c r="I33" s="17">
        <f t="shared" si="19"/>
        <v>0.11217948717948718</v>
      </c>
      <c r="J33" s="18">
        <f>+SUM(F$28:$F33)/SUM(G$28:$G33)</f>
        <v>0.10621009866511898</v>
      </c>
      <c r="K33" s="19">
        <f t="shared" si="21"/>
        <v>0.27379628158271097</v>
      </c>
      <c r="L33" s="17">
        <f>+SUM(F$28:$F33)/$F$50</f>
        <v>0.13146551724137931</v>
      </c>
      <c r="M33" s="17">
        <f>+SUM(E$28:$E33)/$E$50</f>
        <v>0.31422158743113648</v>
      </c>
      <c r="N33" s="19">
        <f t="shared" si="20"/>
        <v>0.18275607018975717</v>
      </c>
      <c r="P33" s="24" t="s">
        <v>38</v>
      </c>
      <c r="Q33" s="25" t="s">
        <v>9</v>
      </c>
      <c r="R33" s="37">
        <v>0.30308590000000002</v>
      </c>
      <c r="S33" s="37">
        <v>0.33277899999999999</v>
      </c>
      <c r="T33" s="25">
        <v>277</v>
      </c>
      <c r="U33" s="25">
        <v>35</v>
      </c>
      <c r="V33" s="25">
        <v>312</v>
      </c>
      <c r="W33" s="25">
        <v>66880000</v>
      </c>
      <c r="X33" s="25">
        <v>6740000</v>
      </c>
      <c r="Y33" s="26">
        <v>4.9599999999999998E-2</v>
      </c>
      <c r="Z33" s="26">
        <v>0.11219999999999999</v>
      </c>
      <c r="AA33" s="26">
        <v>0.1062</v>
      </c>
      <c r="AB33" s="26">
        <v>0.29749999999999999</v>
      </c>
      <c r="AC33" s="26">
        <v>0.13150000000000001</v>
      </c>
      <c r="AD33" s="26">
        <v>0.31419999999999998</v>
      </c>
      <c r="AE33" s="25"/>
      <c r="AF33" s="27"/>
      <c r="AG33" s="25"/>
      <c r="AH33" s="25"/>
      <c r="AI33" s="25"/>
      <c r="AJ33" s="25"/>
      <c r="AK33" s="25"/>
      <c r="AL33" s="25"/>
      <c r="AM33" s="26"/>
      <c r="AN33" s="26"/>
      <c r="AO33" s="26"/>
      <c r="AP33" s="26"/>
      <c r="AQ33" s="26"/>
      <c r="AR33" s="26"/>
    </row>
    <row r="34" spans="2:44" x14ac:dyDescent="0.45">
      <c r="B34" t="s">
        <v>9</v>
      </c>
      <c r="C34" s="22">
        <f t="shared" si="13"/>
        <v>0.33277869999999998</v>
      </c>
      <c r="D34" s="22">
        <f t="shared" si="14"/>
        <v>0.35652899999999998</v>
      </c>
      <c r="E34">
        <f t="shared" si="17"/>
        <v>242</v>
      </c>
      <c r="F34">
        <f t="shared" si="15"/>
        <v>44</v>
      </c>
      <c r="G34">
        <f t="shared" si="16"/>
        <v>286</v>
      </c>
      <c r="H34" s="17">
        <f t="shared" si="18"/>
        <v>4.5447322421738441E-2</v>
      </c>
      <c r="I34" s="17">
        <f t="shared" si="19"/>
        <v>0.15384615384615385</v>
      </c>
      <c r="J34" s="18">
        <f>+SUM(F$28:$F34)/SUM(G$28:$G34)</f>
        <v>0.11299153807864609</v>
      </c>
      <c r="K34" s="19">
        <f t="shared" si="21"/>
        <v>0.3192436040044494</v>
      </c>
      <c r="L34" s="17">
        <f>+SUM(F$28:$F34)/$F$50</f>
        <v>0.16307471264367815</v>
      </c>
      <c r="M34" s="17">
        <f>+SUM(E$28:$E34)/$E$50</f>
        <v>0.36359926545602939</v>
      </c>
      <c r="N34" s="19">
        <f t="shared" si="20"/>
        <v>0.20052455281235124</v>
      </c>
      <c r="P34" s="24" t="s">
        <v>39</v>
      </c>
      <c r="Q34" s="25" t="s">
        <v>9</v>
      </c>
      <c r="R34" s="37">
        <v>0.33277869999999998</v>
      </c>
      <c r="S34" s="37">
        <v>0.35652899999999998</v>
      </c>
      <c r="T34" s="25">
        <v>242</v>
      </c>
      <c r="U34" s="25">
        <v>44</v>
      </c>
      <c r="V34" s="25">
        <v>286</v>
      </c>
      <c r="W34" s="25">
        <v>54100000</v>
      </c>
      <c r="X34" s="25">
        <v>8180000</v>
      </c>
      <c r="Y34" s="26">
        <v>4.5400000000000003E-2</v>
      </c>
      <c r="Z34" s="26">
        <v>0.15379999999999999</v>
      </c>
      <c r="AA34" s="26">
        <v>0.113</v>
      </c>
      <c r="AB34" s="26">
        <v>0.31809999999999999</v>
      </c>
      <c r="AC34" s="26">
        <v>0.16309999999999999</v>
      </c>
      <c r="AD34" s="26">
        <v>0.36359999999999998</v>
      </c>
      <c r="AE34" s="25"/>
      <c r="AF34" s="27"/>
      <c r="AG34" s="25"/>
      <c r="AH34" s="25"/>
      <c r="AI34" s="25"/>
      <c r="AJ34" s="25"/>
      <c r="AK34" s="25"/>
      <c r="AL34" s="25"/>
      <c r="AM34" s="26"/>
      <c r="AN34" s="26"/>
      <c r="AO34" s="26"/>
      <c r="AP34" s="26"/>
      <c r="AQ34" s="26"/>
      <c r="AR34" s="26"/>
    </row>
    <row r="35" spans="2:44" x14ac:dyDescent="0.45">
      <c r="B35" t="s">
        <v>9</v>
      </c>
      <c r="C35" s="22">
        <f t="shared" si="13"/>
        <v>0.3565294</v>
      </c>
      <c r="D35" s="22">
        <f t="shared" si="14"/>
        <v>0.38161499999999998</v>
      </c>
      <c r="E35">
        <f t="shared" si="17"/>
        <v>275</v>
      </c>
      <c r="F35">
        <f t="shared" si="15"/>
        <v>39</v>
      </c>
      <c r="G35">
        <f t="shared" si="16"/>
        <v>314</v>
      </c>
      <c r="H35" s="17">
        <f t="shared" si="18"/>
        <v>4.9896710630859688E-2</v>
      </c>
      <c r="I35" s="17">
        <f t="shared" si="19"/>
        <v>0.12420382165605096</v>
      </c>
      <c r="J35" s="18">
        <f>+SUM(F$28:$F35)/SUM(G$28:$G35)</f>
        <v>0.11450710288420146</v>
      </c>
      <c r="K35" s="19">
        <f t="shared" si="21"/>
        <v>0.36914031463530911</v>
      </c>
      <c r="L35" s="17">
        <f>+SUM(F$28:$F35)/$F$50</f>
        <v>0.19109195402298851</v>
      </c>
      <c r="M35" s="17">
        <f>+SUM(E$28:$E35)/$E$50</f>
        <v>0.4197102632115895</v>
      </c>
      <c r="N35" s="19">
        <f t="shared" si="20"/>
        <v>0.22861830918860099</v>
      </c>
      <c r="P35" s="24" t="s">
        <v>40</v>
      </c>
      <c r="Q35" s="25" t="s">
        <v>9</v>
      </c>
      <c r="R35" s="37">
        <v>0.3565294</v>
      </c>
      <c r="S35" s="37">
        <v>0.38161499999999998</v>
      </c>
      <c r="T35" s="25">
        <v>275</v>
      </c>
      <c r="U35" s="25">
        <v>39</v>
      </c>
      <c r="V35" s="25">
        <v>314</v>
      </c>
      <c r="W35" s="25">
        <v>56020000</v>
      </c>
      <c r="X35" s="25">
        <v>6600000</v>
      </c>
      <c r="Y35" s="26">
        <v>4.99E-2</v>
      </c>
      <c r="Z35" s="26">
        <v>0.1242</v>
      </c>
      <c r="AA35" s="26">
        <v>0.1145</v>
      </c>
      <c r="AB35" s="26">
        <v>0.3992</v>
      </c>
      <c r="AC35" s="26">
        <v>0.19109999999999999</v>
      </c>
      <c r="AD35" s="26">
        <v>0.41970000000000002</v>
      </c>
      <c r="AE35" s="25"/>
      <c r="AF35" s="27"/>
      <c r="AG35" s="25"/>
      <c r="AH35" s="25"/>
      <c r="AI35" s="25"/>
      <c r="AJ35" s="25"/>
      <c r="AK35" s="25"/>
      <c r="AL35" s="25"/>
      <c r="AM35" s="26"/>
      <c r="AN35" s="26"/>
      <c r="AO35" s="26"/>
      <c r="AP35" s="26"/>
      <c r="AQ35" s="26"/>
      <c r="AR35" s="26"/>
    </row>
    <row r="36" spans="2:44" x14ac:dyDescent="0.45">
      <c r="B36" t="s">
        <v>9</v>
      </c>
      <c r="C36" s="22">
        <f t="shared" si="13"/>
        <v>0.38161529999999999</v>
      </c>
      <c r="D36" s="22">
        <f t="shared" si="14"/>
        <v>0.40477400000000002</v>
      </c>
      <c r="E36">
        <f t="shared" si="17"/>
        <v>237</v>
      </c>
      <c r="F36">
        <f t="shared" si="15"/>
        <v>45</v>
      </c>
      <c r="G36">
        <f t="shared" si="16"/>
        <v>282</v>
      </c>
      <c r="H36" s="17">
        <f t="shared" si="18"/>
        <v>4.481169553472112E-2</v>
      </c>
      <c r="I36" s="17">
        <f t="shared" si="19"/>
        <v>0.15957446808510639</v>
      </c>
      <c r="J36" s="18">
        <f>+SUM(F$28:$F36)/SUM(G$28:$G36)</f>
        <v>0.11938579654510556</v>
      </c>
      <c r="K36" s="19">
        <f t="shared" si="21"/>
        <v>0.41395201017003025</v>
      </c>
      <c r="L36" s="17">
        <f>+SUM(F$28:$F36)/$F$50</f>
        <v>0.22341954022988506</v>
      </c>
      <c r="M36" s="17">
        <f>+SUM(E$28:$E36)/$E$50</f>
        <v>0.46806774127729034</v>
      </c>
      <c r="N36" s="19">
        <f t="shared" si="20"/>
        <v>0.24464820104740528</v>
      </c>
      <c r="P36" s="24" t="s">
        <v>41</v>
      </c>
      <c r="Q36" s="25" t="s">
        <v>9</v>
      </c>
      <c r="R36" s="37">
        <v>0.38161529999999999</v>
      </c>
      <c r="S36" s="37">
        <v>0.40477400000000002</v>
      </c>
      <c r="T36" s="25">
        <v>237</v>
      </c>
      <c r="U36" s="25">
        <v>45</v>
      </c>
      <c r="V36" s="25">
        <v>282</v>
      </c>
      <c r="W36" s="25">
        <v>46420000</v>
      </c>
      <c r="X36" s="25">
        <v>7960000</v>
      </c>
      <c r="Y36" s="26">
        <v>4.48E-2</v>
      </c>
      <c r="Z36" s="26">
        <v>0.15959999999999999</v>
      </c>
      <c r="AA36" s="26">
        <v>0.11940000000000001</v>
      </c>
      <c r="AB36" s="26">
        <v>0.40329999999999999</v>
      </c>
      <c r="AC36" s="26">
        <v>0.22339999999999999</v>
      </c>
      <c r="AD36" s="26">
        <v>0.46810000000000002</v>
      </c>
      <c r="AE36" s="25"/>
      <c r="AF36" s="27"/>
      <c r="AG36" s="25"/>
      <c r="AH36" s="25"/>
      <c r="AI36" s="25"/>
      <c r="AJ36" s="25"/>
      <c r="AK36" s="25"/>
      <c r="AL36" s="25"/>
      <c r="AM36" s="26"/>
      <c r="AN36" s="26"/>
      <c r="AO36" s="26"/>
      <c r="AP36" s="26"/>
      <c r="AQ36" s="26"/>
      <c r="AR36" s="26"/>
    </row>
    <row r="37" spans="2:44" x14ac:dyDescent="0.45">
      <c r="B37" t="s">
        <v>9</v>
      </c>
      <c r="C37" s="22">
        <f t="shared" si="13"/>
        <v>0.40477360000000001</v>
      </c>
      <c r="D37" s="22">
        <f t="shared" si="14"/>
        <v>0.42414499999999999</v>
      </c>
      <c r="E37">
        <f t="shared" si="17"/>
        <v>241</v>
      </c>
      <c r="F37">
        <f t="shared" si="15"/>
        <v>30</v>
      </c>
      <c r="G37">
        <f t="shared" si="16"/>
        <v>271</v>
      </c>
      <c r="H37" s="17">
        <f t="shared" si="18"/>
        <v>4.3063721595423488E-2</v>
      </c>
      <c r="I37" s="17">
        <f t="shared" si="19"/>
        <v>0.11070110701107011</v>
      </c>
      <c r="J37" s="18">
        <f>+SUM(F$28:$F37)/SUM(G$28:$G37)</f>
        <v>0.11856745479833102</v>
      </c>
      <c r="K37" s="19">
        <f t="shared" si="21"/>
        <v>0.45701573176545374</v>
      </c>
      <c r="L37" s="17">
        <f>+SUM(F$28:$F37)/$F$50</f>
        <v>0.24497126436781611</v>
      </c>
      <c r="M37" s="17">
        <f>+SUM(E$28:$E37)/$E$50</f>
        <v>0.51724137931034486</v>
      </c>
      <c r="N37" s="19">
        <f t="shared" si="20"/>
        <v>0.27227011494252873</v>
      </c>
      <c r="P37" s="24" t="s">
        <v>42</v>
      </c>
      <c r="Q37" s="25" t="s">
        <v>9</v>
      </c>
      <c r="R37" s="37">
        <v>0.40477360000000001</v>
      </c>
      <c r="S37" s="37">
        <v>0.42414499999999999</v>
      </c>
      <c r="T37" s="25">
        <v>241</v>
      </c>
      <c r="U37" s="25">
        <v>30</v>
      </c>
      <c r="V37" s="25">
        <v>271</v>
      </c>
      <c r="W37" s="25">
        <v>43600000</v>
      </c>
      <c r="X37" s="25">
        <v>5160000</v>
      </c>
      <c r="Y37" s="26">
        <v>4.3099999999999999E-2</v>
      </c>
      <c r="Z37" s="26">
        <v>0.11070000000000001</v>
      </c>
      <c r="AA37" s="26">
        <v>0.1186</v>
      </c>
      <c r="AB37" s="26">
        <v>0.43059999999999998</v>
      </c>
      <c r="AC37" s="26">
        <v>0.245</v>
      </c>
      <c r="AD37" s="26">
        <v>0.51719999999999999</v>
      </c>
      <c r="AE37" s="25"/>
      <c r="AF37" s="27"/>
      <c r="AG37" s="25"/>
      <c r="AH37" s="25"/>
      <c r="AI37" s="25"/>
      <c r="AJ37" s="25"/>
      <c r="AK37" s="25"/>
      <c r="AL37" s="25"/>
      <c r="AM37" s="26"/>
      <c r="AN37" s="26"/>
      <c r="AO37" s="26"/>
      <c r="AP37" s="26"/>
      <c r="AQ37" s="26"/>
      <c r="AR37" s="26"/>
    </row>
    <row r="38" spans="2:44" x14ac:dyDescent="0.45">
      <c r="B38" t="s">
        <v>9</v>
      </c>
      <c r="C38" s="22">
        <f t="shared" si="13"/>
        <v>0.42414540000000001</v>
      </c>
      <c r="D38" s="22">
        <f t="shared" si="14"/>
        <v>0.44233499999999998</v>
      </c>
      <c r="E38">
        <f t="shared" si="17"/>
        <v>232</v>
      </c>
      <c r="F38">
        <f t="shared" si="15"/>
        <v>28</v>
      </c>
      <c r="G38">
        <f t="shared" si="16"/>
        <v>260</v>
      </c>
      <c r="H38" s="17">
        <f t="shared" si="18"/>
        <v>4.1315747656125855E-2</v>
      </c>
      <c r="I38" s="17">
        <f t="shared" si="19"/>
        <v>0.1076923076923077</v>
      </c>
      <c r="J38" s="18">
        <f>+SUM(F$28:$F38)/SUM(G$28:$G38)</f>
        <v>0.11766581632653061</v>
      </c>
      <c r="K38" s="19">
        <f t="shared" si="21"/>
        <v>0.49833147942157957</v>
      </c>
      <c r="L38" s="17">
        <f>+SUM(F$28:$F38)/$F$50</f>
        <v>0.26508620689655171</v>
      </c>
      <c r="M38" s="17">
        <f>+SUM(E$28:$E38)/$E$50</f>
        <v>0.56457865741685376</v>
      </c>
      <c r="N38" s="19">
        <f t="shared" si="20"/>
        <v>0.29949245052030204</v>
      </c>
      <c r="P38" s="24" t="s">
        <v>43</v>
      </c>
      <c r="Q38" s="25" t="s">
        <v>9</v>
      </c>
      <c r="R38" s="37">
        <v>0.42414540000000001</v>
      </c>
      <c r="S38" s="37">
        <v>0.44233499999999998</v>
      </c>
      <c r="T38" s="25">
        <v>232</v>
      </c>
      <c r="U38" s="25">
        <v>28</v>
      </c>
      <c r="V38" s="25">
        <v>260</v>
      </c>
      <c r="W38" s="25">
        <v>34290000</v>
      </c>
      <c r="X38" s="25">
        <v>3700000</v>
      </c>
      <c r="Y38" s="26">
        <v>4.1300000000000003E-2</v>
      </c>
      <c r="Z38" s="26">
        <v>0.1077</v>
      </c>
      <c r="AA38" s="26">
        <v>0.1177</v>
      </c>
      <c r="AB38" s="26">
        <v>0.45450000000000002</v>
      </c>
      <c r="AC38" s="26">
        <v>0.2651</v>
      </c>
      <c r="AD38" s="26">
        <v>0.56459999999999999</v>
      </c>
      <c r="AE38" s="25"/>
      <c r="AF38" s="27"/>
      <c r="AG38" s="25"/>
      <c r="AH38" s="25"/>
      <c r="AI38" s="25"/>
      <c r="AJ38" s="25"/>
      <c r="AK38" s="25"/>
      <c r="AL38" s="25"/>
      <c r="AM38" s="26"/>
      <c r="AN38" s="26"/>
      <c r="AO38" s="26"/>
      <c r="AP38" s="26"/>
      <c r="AQ38" s="26"/>
      <c r="AR38" s="26"/>
    </row>
    <row r="39" spans="2:44" x14ac:dyDescent="0.45">
      <c r="B39" t="s">
        <v>9</v>
      </c>
      <c r="C39" s="22">
        <f t="shared" si="13"/>
        <v>0.44233460000000002</v>
      </c>
      <c r="D39" s="22">
        <f t="shared" si="14"/>
        <v>0.45867799999999997</v>
      </c>
      <c r="E39">
        <f t="shared" si="17"/>
        <v>248</v>
      </c>
      <c r="F39">
        <f t="shared" si="15"/>
        <v>38</v>
      </c>
      <c r="G39">
        <f t="shared" si="16"/>
        <v>286</v>
      </c>
      <c r="H39" s="17">
        <f t="shared" si="18"/>
        <v>4.5447322421738441E-2</v>
      </c>
      <c r="I39" s="17">
        <f t="shared" si="19"/>
        <v>0.13286713286713286</v>
      </c>
      <c r="J39" s="18">
        <f>+SUM(F$28:$F39)/SUM(G$28:$G39)</f>
        <v>0.11893629456458212</v>
      </c>
      <c r="K39" s="19">
        <f t="shared" si="21"/>
        <v>0.54377880184331806</v>
      </c>
      <c r="L39" s="17">
        <f>+SUM(F$28:$F39)/$F$50</f>
        <v>0.29238505747126436</v>
      </c>
      <c r="M39" s="17">
        <f>+SUM(E$28:$E39)/$E$50</f>
        <v>0.61518057539277693</v>
      </c>
      <c r="N39" s="19">
        <f t="shared" si="20"/>
        <v>0.32279551792151256</v>
      </c>
      <c r="P39" s="24" t="s">
        <v>44</v>
      </c>
      <c r="Q39" s="25" t="s">
        <v>9</v>
      </c>
      <c r="R39" s="37">
        <v>0.44233460000000002</v>
      </c>
      <c r="S39" s="37">
        <v>0.45867799999999997</v>
      </c>
      <c r="T39" s="25">
        <v>248</v>
      </c>
      <c r="U39" s="25">
        <v>38</v>
      </c>
      <c r="V39" s="25">
        <v>286</v>
      </c>
      <c r="W39" s="25">
        <v>31360000</v>
      </c>
      <c r="X39" s="25">
        <v>4210000</v>
      </c>
      <c r="Y39" s="26">
        <v>4.5400000000000003E-2</v>
      </c>
      <c r="Z39" s="26">
        <v>0.13289999999999999</v>
      </c>
      <c r="AA39" s="26">
        <v>0.11890000000000001</v>
      </c>
      <c r="AB39" s="26">
        <v>0.5454</v>
      </c>
      <c r="AC39" s="26">
        <v>0.29239999999999999</v>
      </c>
      <c r="AD39" s="26">
        <v>0.61519999999999997</v>
      </c>
      <c r="AE39" s="25"/>
      <c r="AF39" s="27"/>
      <c r="AG39" s="25"/>
      <c r="AH39" s="25"/>
      <c r="AI39" s="25"/>
      <c r="AJ39" s="25"/>
      <c r="AK39" s="25"/>
      <c r="AL39" s="25"/>
      <c r="AM39" s="26"/>
      <c r="AN39" s="26"/>
      <c r="AO39" s="26"/>
      <c r="AP39" s="26"/>
      <c r="AQ39" s="26"/>
      <c r="AR39" s="26"/>
    </row>
    <row r="40" spans="2:44" x14ac:dyDescent="0.45">
      <c r="B40" t="s">
        <v>9</v>
      </c>
      <c r="C40" s="22">
        <f t="shared" si="13"/>
        <v>0.45867829999999998</v>
      </c>
      <c r="D40" s="22">
        <f t="shared" si="14"/>
        <v>0.47303600000000001</v>
      </c>
      <c r="E40">
        <f t="shared" si="17"/>
        <v>246</v>
      </c>
      <c r="F40">
        <f t="shared" si="15"/>
        <v>39</v>
      </c>
      <c r="G40">
        <f t="shared" si="16"/>
        <v>285</v>
      </c>
      <c r="H40" s="17">
        <f t="shared" si="18"/>
        <v>4.5288415699984111E-2</v>
      </c>
      <c r="I40" s="17">
        <f t="shared" si="19"/>
        <v>0.1368421052631579</v>
      </c>
      <c r="J40" s="18">
        <f>+SUM(F$28:$F40)/SUM(G$28:$G40)</f>
        <v>0.12031292149986512</v>
      </c>
      <c r="K40" s="19">
        <f t="shared" si="21"/>
        <v>0.58906721754330216</v>
      </c>
      <c r="L40" s="17">
        <f>+SUM(F$28:$F40)/$F$50</f>
        <v>0.3204022988505747</v>
      </c>
      <c r="M40" s="17">
        <f>+SUM(E$28:$E40)/$E$50</f>
        <v>0.66537441338502346</v>
      </c>
      <c r="N40" s="19">
        <f t="shared" si="20"/>
        <v>0.34497211453444876</v>
      </c>
      <c r="P40" s="24" t="s">
        <v>45</v>
      </c>
      <c r="Q40" s="25" t="s">
        <v>9</v>
      </c>
      <c r="R40" s="37">
        <v>0.45867829999999998</v>
      </c>
      <c r="S40" s="37">
        <v>0.47303600000000001</v>
      </c>
      <c r="T40" s="25">
        <v>246</v>
      </c>
      <c r="U40" s="25">
        <v>39</v>
      </c>
      <c r="V40" s="25">
        <v>285</v>
      </c>
      <c r="W40" s="25">
        <v>24290000</v>
      </c>
      <c r="X40" s="25">
        <v>3340000</v>
      </c>
      <c r="Y40" s="26">
        <v>4.53E-2</v>
      </c>
      <c r="Z40" s="26">
        <v>0.1368</v>
      </c>
      <c r="AA40" s="26">
        <v>0.1203</v>
      </c>
      <c r="AB40" s="26">
        <v>0.5887</v>
      </c>
      <c r="AC40" s="26">
        <v>0.32040000000000002</v>
      </c>
      <c r="AD40" s="26">
        <v>0.66539999999999999</v>
      </c>
      <c r="AE40" s="25"/>
      <c r="AF40" s="27"/>
      <c r="AG40" s="25"/>
      <c r="AH40" s="25"/>
      <c r="AI40" s="25"/>
      <c r="AJ40" s="25"/>
      <c r="AK40" s="25"/>
      <c r="AL40" s="25"/>
      <c r="AM40" s="26"/>
      <c r="AN40" s="26"/>
      <c r="AO40" s="26"/>
      <c r="AP40" s="26"/>
      <c r="AQ40" s="26"/>
      <c r="AR40" s="26"/>
    </row>
    <row r="41" spans="2:44" x14ac:dyDescent="0.45">
      <c r="B41" t="s">
        <v>9</v>
      </c>
      <c r="C41" s="22">
        <f t="shared" si="13"/>
        <v>0.47303650000000003</v>
      </c>
      <c r="D41" s="22">
        <f t="shared" si="14"/>
        <v>0.48832999999999999</v>
      </c>
      <c r="E41">
        <f t="shared" si="17"/>
        <v>260</v>
      </c>
      <c r="F41">
        <f t="shared" si="15"/>
        <v>44</v>
      </c>
      <c r="G41">
        <f t="shared" si="16"/>
        <v>304</v>
      </c>
      <c r="H41" s="17">
        <f t="shared" si="18"/>
        <v>4.8307643413316385E-2</v>
      </c>
      <c r="I41" s="17">
        <f t="shared" si="19"/>
        <v>0.14473684210526316</v>
      </c>
      <c r="J41" s="18">
        <f>+SUM(F$28:$F41)/SUM(G$28:$G41)</f>
        <v>0.12216404886561955</v>
      </c>
      <c r="K41" s="19">
        <f t="shared" si="21"/>
        <v>0.63737486095661855</v>
      </c>
      <c r="L41" s="17">
        <f>+SUM(F$28:$F41)/$F$50</f>
        <v>0.35201149425287354</v>
      </c>
      <c r="M41" s="17">
        <f>+SUM(E$28:$E41)/$E$50</f>
        <v>0.7184248112630075</v>
      </c>
      <c r="N41" s="19">
        <f t="shared" si="20"/>
        <v>0.36641331701013397</v>
      </c>
      <c r="P41" s="24" t="s">
        <v>46</v>
      </c>
      <c r="Q41" s="25" t="s">
        <v>9</v>
      </c>
      <c r="R41" s="37">
        <v>0.47303650000000003</v>
      </c>
      <c r="S41" s="37">
        <v>0.48832999999999999</v>
      </c>
      <c r="T41" s="25">
        <v>260</v>
      </c>
      <c r="U41" s="25">
        <v>44</v>
      </c>
      <c r="V41" s="25">
        <v>304</v>
      </c>
      <c r="W41" s="25">
        <v>21130000</v>
      </c>
      <c r="X41" s="25">
        <v>5060000</v>
      </c>
      <c r="Y41" s="26">
        <v>4.8300000000000003E-2</v>
      </c>
      <c r="Z41" s="26">
        <v>0.1447</v>
      </c>
      <c r="AA41" s="26">
        <v>0.1222</v>
      </c>
      <c r="AB41" s="26">
        <v>0.67630000000000001</v>
      </c>
      <c r="AC41" s="26">
        <v>0.35199999999999998</v>
      </c>
      <c r="AD41" s="26">
        <v>0.71840000000000004</v>
      </c>
      <c r="AE41" s="25"/>
      <c r="AF41" s="27"/>
      <c r="AG41" s="25"/>
      <c r="AH41" s="25"/>
      <c r="AI41" s="25"/>
      <c r="AJ41" s="25"/>
      <c r="AK41" s="25"/>
      <c r="AL41" s="25"/>
      <c r="AM41" s="26"/>
      <c r="AN41" s="26"/>
      <c r="AO41" s="26"/>
      <c r="AP41" s="26"/>
      <c r="AQ41" s="26"/>
      <c r="AR41" s="26"/>
    </row>
    <row r="42" spans="2:44" x14ac:dyDescent="0.45">
      <c r="B42" t="s">
        <v>9</v>
      </c>
      <c r="C42" s="22">
        <f t="shared" si="13"/>
        <v>0.48832969999999998</v>
      </c>
      <c r="D42" s="22">
        <f t="shared" si="14"/>
        <v>0.50494099999999997</v>
      </c>
      <c r="E42">
        <f t="shared" si="17"/>
        <v>227</v>
      </c>
      <c r="F42">
        <f t="shared" si="15"/>
        <v>50</v>
      </c>
      <c r="G42">
        <f t="shared" si="16"/>
        <v>277</v>
      </c>
      <c r="H42" s="17">
        <f t="shared" si="18"/>
        <v>4.4017161925949469E-2</v>
      </c>
      <c r="I42" s="17">
        <f t="shared" si="19"/>
        <v>0.18050541516245489</v>
      </c>
      <c r="J42" s="18">
        <f>+SUM(F$28:$F42)/SUM(G$28:$G42)</f>
        <v>0.12593283582089551</v>
      </c>
      <c r="K42" s="19">
        <f t="shared" si="21"/>
        <v>0.68139202288256806</v>
      </c>
      <c r="L42" s="17">
        <f>+SUM(F$28:$F42)/$F$50</f>
        <v>0.38793103448275862</v>
      </c>
      <c r="M42" s="17">
        <f>+SUM(E$28:$E42)/$E$50</f>
        <v>0.76474188941032439</v>
      </c>
      <c r="N42" s="19">
        <f t="shared" si="20"/>
        <v>0.37681085492756577</v>
      </c>
      <c r="P42" s="24" t="s">
        <v>47</v>
      </c>
      <c r="Q42" s="25" t="s">
        <v>9</v>
      </c>
      <c r="R42" s="37">
        <v>0.48832969999999998</v>
      </c>
      <c r="S42" s="37">
        <v>0.50494099999999997</v>
      </c>
      <c r="T42" s="25">
        <v>227</v>
      </c>
      <c r="U42" s="25">
        <v>50</v>
      </c>
      <c r="V42" s="25">
        <v>277</v>
      </c>
      <c r="W42" s="25">
        <v>19710000</v>
      </c>
      <c r="X42" s="25">
        <v>4650000</v>
      </c>
      <c r="Y42" s="26">
        <v>4.3999999999999997E-2</v>
      </c>
      <c r="Z42" s="26">
        <v>0.18049999999999999</v>
      </c>
      <c r="AA42" s="26">
        <v>0.12590000000000001</v>
      </c>
      <c r="AB42" s="26">
        <v>0.6603</v>
      </c>
      <c r="AC42" s="26">
        <v>0.38790000000000002</v>
      </c>
      <c r="AD42" s="26">
        <v>0.76470000000000005</v>
      </c>
      <c r="AE42" s="25"/>
      <c r="AF42" s="27"/>
      <c r="AG42" s="25"/>
      <c r="AH42" s="25"/>
      <c r="AI42" s="25"/>
      <c r="AJ42" s="25"/>
      <c r="AK42" s="25"/>
      <c r="AL42" s="25"/>
      <c r="AM42" s="26"/>
      <c r="AN42" s="26"/>
      <c r="AO42" s="26"/>
      <c r="AP42" s="26"/>
      <c r="AQ42" s="26"/>
      <c r="AR42" s="26"/>
    </row>
    <row r="43" spans="2:44" x14ac:dyDescent="0.45">
      <c r="B43" t="s">
        <v>9</v>
      </c>
      <c r="C43" s="22">
        <f t="shared" si="13"/>
        <v>0.50494119999999998</v>
      </c>
      <c r="D43" s="22">
        <f t="shared" si="14"/>
        <v>0.52815800000000002</v>
      </c>
      <c r="E43">
        <f t="shared" si="17"/>
        <v>236</v>
      </c>
      <c r="F43">
        <f t="shared" si="15"/>
        <v>44</v>
      </c>
      <c r="G43">
        <f t="shared" si="16"/>
        <v>280</v>
      </c>
      <c r="H43" s="17">
        <f t="shared" si="18"/>
        <v>4.449388209121246E-2</v>
      </c>
      <c r="I43" s="17">
        <f t="shared" si="19"/>
        <v>0.15714285714285714</v>
      </c>
      <c r="J43" s="18">
        <f>+SUM(F$28:$F43)/SUM(G$28:$G43)</f>
        <v>0.12784588441330999</v>
      </c>
      <c r="K43" s="19">
        <f t="shared" si="21"/>
        <v>0.72588590497378047</v>
      </c>
      <c r="L43" s="17">
        <f>+SUM(F$28:$F43)/$F$50</f>
        <v>0.41954022988505746</v>
      </c>
      <c r="M43" s="17">
        <f>+SUM(E$28:$E43)/$E$50</f>
        <v>0.81289532748418691</v>
      </c>
      <c r="N43" s="19">
        <f t="shared" si="20"/>
        <v>0.39335509759912946</v>
      </c>
      <c r="P43" s="24" t="s">
        <v>48</v>
      </c>
      <c r="Q43" s="25" t="s">
        <v>9</v>
      </c>
      <c r="R43" s="37">
        <v>0.50494119999999998</v>
      </c>
      <c r="S43" s="37">
        <v>0.52815800000000002</v>
      </c>
      <c r="T43" s="25">
        <v>236</v>
      </c>
      <c r="U43" s="25">
        <v>44</v>
      </c>
      <c r="V43" s="25">
        <v>280</v>
      </c>
      <c r="W43" s="25">
        <v>21140000</v>
      </c>
      <c r="X43" s="25">
        <v>4120000</v>
      </c>
      <c r="Y43" s="26">
        <v>4.4499999999999998E-2</v>
      </c>
      <c r="Z43" s="26">
        <v>0.15709999999999999</v>
      </c>
      <c r="AA43" s="26">
        <v>0.1278</v>
      </c>
      <c r="AB43" s="26">
        <v>0.71189999999999998</v>
      </c>
      <c r="AC43" s="26">
        <v>0.41949999999999998</v>
      </c>
      <c r="AD43" s="26">
        <v>0.81289999999999996</v>
      </c>
      <c r="AE43" s="25"/>
      <c r="AF43" s="27"/>
      <c r="AG43" s="25"/>
      <c r="AH43" s="25"/>
      <c r="AI43" s="25"/>
      <c r="AJ43" s="25"/>
      <c r="AK43" s="25"/>
      <c r="AL43" s="25"/>
      <c r="AM43" s="26"/>
      <c r="AN43" s="26"/>
      <c r="AO43" s="26"/>
      <c r="AP43" s="26"/>
      <c r="AQ43" s="26"/>
      <c r="AR43" s="26"/>
    </row>
    <row r="44" spans="2:44" x14ac:dyDescent="0.45">
      <c r="B44" t="s">
        <v>9</v>
      </c>
      <c r="C44" s="22">
        <f t="shared" si="13"/>
        <v>0.52815800000000002</v>
      </c>
      <c r="D44" s="22">
        <f t="shared" si="14"/>
        <v>0.56128100000000003</v>
      </c>
      <c r="E44">
        <f t="shared" si="17"/>
        <v>193</v>
      </c>
      <c r="F44">
        <f t="shared" si="15"/>
        <v>64</v>
      </c>
      <c r="G44">
        <f t="shared" si="16"/>
        <v>257</v>
      </c>
      <c r="H44" s="17">
        <f t="shared" si="18"/>
        <v>4.0839027490862864E-2</v>
      </c>
      <c r="I44" s="17">
        <f t="shared" si="19"/>
        <v>0.24902723735408561</v>
      </c>
      <c r="J44" s="18">
        <f>+SUM(F$28:$F44)/SUM(G$28:$G44)</f>
        <v>0.13430051813471502</v>
      </c>
      <c r="K44" s="19">
        <f t="shared" si="21"/>
        <v>0.76672493246464335</v>
      </c>
      <c r="L44" s="17">
        <f>+SUM(F$28:$F44)/$F$50</f>
        <v>0.46551724137931033</v>
      </c>
      <c r="M44" s="17">
        <f>+SUM(E$28:$E44)/$E$50</f>
        <v>0.85227504590899816</v>
      </c>
      <c r="N44" s="19">
        <f t="shared" si="20"/>
        <v>0.38675780452968783</v>
      </c>
      <c r="P44" s="24" t="s">
        <v>49</v>
      </c>
      <c r="Q44" s="25" t="s">
        <v>9</v>
      </c>
      <c r="R44" s="37">
        <v>0.52815800000000002</v>
      </c>
      <c r="S44" s="37">
        <v>0.56128100000000003</v>
      </c>
      <c r="T44" s="25">
        <v>193</v>
      </c>
      <c r="U44" s="25">
        <v>64</v>
      </c>
      <c r="V44" s="25">
        <v>257</v>
      </c>
      <c r="W44" s="25">
        <v>20590000</v>
      </c>
      <c r="X44" s="25">
        <v>9370000</v>
      </c>
      <c r="Y44" s="26">
        <v>4.0800000000000003E-2</v>
      </c>
      <c r="Z44" s="26">
        <v>0.249</v>
      </c>
      <c r="AA44" s="26">
        <v>0.1343</v>
      </c>
      <c r="AB44" s="26">
        <v>0.69430000000000003</v>
      </c>
      <c r="AC44" s="26">
        <v>0.46550000000000002</v>
      </c>
      <c r="AD44" s="26">
        <v>0.85229999999999995</v>
      </c>
      <c r="AE44" s="25"/>
      <c r="AF44" s="27"/>
      <c r="AG44" s="25"/>
      <c r="AH44" s="25"/>
      <c r="AI44" s="25"/>
      <c r="AJ44" s="25"/>
      <c r="AK44" s="25"/>
      <c r="AL44" s="25"/>
      <c r="AM44" s="26"/>
      <c r="AN44" s="26"/>
      <c r="AO44" s="26"/>
      <c r="AP44" s="26"/>
      <c r="AQ44" s="26"/>
      <c r="AR44" s="26"/>
    </row>
    <row r="45" spans="2:44" x14ac:dyDescent="0.45">
      <c r="B45" t="s">
        <v>9</v>
      </c>
      <c r="C45" s="22">
        <f t="shared" si="13"/>
        <v>0.56128049999999996</v>
      </c>
      <c r="D45" s="22">
        <f t="shared" si="14"/>
        <v>0.61699800000000005</v>
      </c>
      <c r="E45">
        <f t="shared" si="17"/>
        <v>237</v>
      </c>
      <c r="F45">
        <f t="shared" si="15"/>
        <v>104</v>
      </c>
      <c r="G45">
        <f t="shared" si="16"/>
        <v>341</v>
      </c>
      <c r="H45" s="17">
        <f t="shared" si="18"/>
        <v>5.4187192118226604E-2</v>
      </c>
      <c r="I45" s="17">
        <f t="shared" si="19"/>
        <v>0.30498533724340177</v>
      </c>
      <c r="J45" s="18">
        <f>+SUM(F$28:$F45)/SUM(G$28:$G45)</f>
        <v>0.14556716995741387</v>
      </c>
      <c r="K45" s="19">
        <f t="shared" si="21"/>
        <v>0.82091212458287</v>
      </c>
      <c r="L45" s="17">
        <f>+SUM(F$28:$F45)/$F$50</f>
        <v>0.54022988505747127</v>
      </c>
      <c r="M45" s="17">
        <f>+SUM(E$28:$E45)/$E$50</f>
        <v>0.90063252397469906</v>
      </c>
      <c r="N45" s="19">
        <f t="shared" si="20"/>
        <v>0.36040263891722779</v>
      </c>
      <c r="P45" s="24" t="s">
        <v>50</v>
      </c>
      <c r="Q45" s="25" t="s">
        <v>9</v>
      </c>
      <c r="R45" s="37">
        <v>0.56128049999999996</v>
      </c>
      <c r="S45" s="37">
        <v>0.61699800000000005</v>
      </c>
      <c r="T45" s="25">
        <v>237</v>
      </c>
      <c r="U45" s="25">
        <v>104</v>
      </c>
      <c r="V45" s="25">
        <v>341</v>
      </c>
      <c r="W45" s="25">
        <v>30160000</v>
      </c>
      <c r="X45" s="25">
        <v>15780000</v>
      </c>
      <c r="Y45" s="26">
        <v>5.4199999999999998E-2</v>
      </c>
      <c r="Z45" s="26">
        <v>0.30499999999999999</v>
      </c>
      <c r="AA45" s="26">
        <v>0.14560000000000001</v>
      </c>
      <c r="AB45" s="26">
        <v>0.97540000000000004</v>
      </c>
      <c r="AC45" s="26">
        <v>0.54020000000000001</v>
      </c>
      <c r="AD45" s="26">
        <v>0.90059999999999996</v>
      </c>
      <c r="AE45" s="25"/>
      <c r="AF45" s="27"/>
      <c r="AG45" s="25"/>
      <c r="AH45" s="25"/>
      <c r="AI45" s="25"/>
      <c r="AJ45" s="25"/>
      <c r="AK45" s="25"/>
      <c r="AL45" s="25"/>
      <c r="AM45" s="26"/>
      <c r="AN45" s="26"/>
      <c r="AO45" s="26"/>
      <c r="AP45" s="26"/>
      <c r="AQ45" s="26"/>
      <c r="AR45" s="26"/>
    </row>
    <row r="46" spans="2:44" x14ac:dyDescent="0.45">
      <c r="B46" t="s">
        <v>9</v>
      </c>
      <c r="C46" s="22">
        <f t="shared" si="13"/>
        <v>0.61699809999999999</v>
      </c>
      <c r="D46" s="22">
        <f t="shared" si="14"/>
        <v>0.68568499999999999</v>
      </c>
      <c r="E46">
        <f t="shared" si="17"/>
        <v>164</v>
      </c>
      <c r="F46">
        <f t="shared" si="15"/>
        <v>106</v>
      </c>
      <c r="G46">
        <f t="shared" si="16"/>
        <v>270</v>
      </c>
      <c r="H46" s="17">
        <f t="shared" si="18"/>
        <v>4.2904814873669157E-2</v>
      </c>
      <c r="I46" s="17">
        <f t="shared" si="19"/>
        <v>0.3925925925925926</v>
      </c>
      <c r="J46" s="18">
        <f>+SUM(F$28:$F46)/SUM(G$28:$G46)</f>
        <v>0.15783664459161148</v>
      </c>
      <c r="K46" s="19">
        <f t="shared" si="21"/>
        <v>0.86381693945653915</v>
      </c>
      <c r="L46" s="17">
        <f>+SUM(F$28:$F46)/$F$50</f>
        <v>0.61637931034482762</v>
      </c>
      <c r="M46" s="17">
        <f>+SUM(E$28:$E46)/$E$50</f>
        <v>0.93409508263619667</v>
      </c>
      <c r="N46" s="19">
        <f t="shared" si="20"/>
        <v>0.31771577229136905</v>
      </c>
      <c r="P46" s="24" t="s">
        <v>51</v>
      </c>
      <c r="Q46" s="25" t="s">
        <v>9</v>
      </c>
      <c r="R46" s="37">
        <v>0.61699809999999999</v>
      </c>
      <c r="S46" s="37">
        <v>0.68568499999999999</v>
      </c>
      <c r="T46" s="25">
        <v>164</v>
      </c>
      <c r="U46" s="25">
        <v>106</v>
      </c>
      <c r="V46" s="25">
        <v>270</v>
      </c>
      <c r="W46" s="25">
        <v>18640000</v>
      </c>
      <c r="X46" s="25">
        <v>13010000</v>
      </c>
      <c r="Y46" s="26">
        <v>4.2900000000000001E-2</v>
      </c>
      <c r="Z46" s="26">
        <v>0.3926</v>
      </c>
      <c r="AA46" s="26">
        <v>0.1578</v>
      </c>
      <c r="AB46" s="26">
        <v>0.81520000000000004</v>
      </c>
      <c r="AC46" s="26">
        <v>0.61639999999999995</v>
      </c>
      <c r="AD46" s="26">
        <v>0.93410000000000004</v>
      </c>
      <c r="AE46" s="25"/>
      <c r="AF46" s="27"/>
      <c r="AG46" s="25"/>
      <c r="AH46" s="25"/>
      <c r="AI46" s="25"/>
      <c r="AJ46" s="25"/>
      <c r="AK46" s="25"/>
      <c r="AL46" s="25"/>
      <c r="AM46" s="26"/>
      <c r="AN46" s="26"/>
      <c r="AO46" s="26"/>
      <c r="AP46" s="26"/>
      <c r="AQ46" s="26"/>
      <c r="AR46" s="26"/>
    </row>
    <row r="47" spans="2:44" x14ac:dyDescent="0.45">
      <c r="B47" t="s">
        <v>9</v>
      </c>
      <c r="C47" s="22">
        <f t="shared" si="13"/>
        <v>0.68568490000000004</v>
      </c>
      <c r="D47" s="22">
        <f t="shared" si="14"/>
        <v>0.75567600000000001</v>
      </c>
      <c r="E47">
        <f t="shared" si="17"/>
        <v>134</v>
      </c>
      <c r="F47">
        <f t="shared" si="15"/>
        <v>157</v>
      </c>
      <c r="G47">
        <f t="shared" si="16"/>
        <v>291</v>
      </c>
      <c r="H47" s="17">
        <f t="shared" si="18"/>
        <v>4.6241856030510092E-2</v>
      </c>
      <c r="I47" s="17">
        <f t="shared" si="19"/>
        <v>0.53951890034364258</v>
      </c>
      <c r="J47" s="18">
        <f>+SUM(F$28:$F47)/SUM(G$28:$G47)</f>
        <v>0.17723066177754496</v>
      </c>
      <c r="K47" s="19">
        <f t="shared" si="21"/>
        <v>0.91005879548704927</v>
      </c>
      <c r="L47" s="17">
        <f>+SUM(F$28:$F47)/$F$50</f>
        <v>0.72916666666666663</v>
      </c>
      <c r="M47" s="17">
        <f>+SUM(E$28:$E47)/$E$50</f>
        <v>0.96143644154254237</v>
      </c>
      <c r="N47" s="19">
        <f t="shared" si="20"/>
        <v>0.23226977487587575</v>
      </c>
      <c r="P47" s="24" t="s">
        <v>52</v>
      </c>
      <c r="Q47" s="25" t="s">
        <v>9</v>
      </c>
      <c r="R47" s="37">
        <v>0.68568490000000004</v>
      </c>
      <c r="S47" s="37">
        <v>0.75567600000000001</v>
      </c>
      <c r="T47" s="25">
        <v>134</v>
      </c>
      <c r="U47" s="25">
        <v>157</v>
      </c>
      <c r="V47" s="25">
        <v>291</v>
      </c>
      <c r="W47" s="25">
        <v>12230000</v>
      </c>
      <c r="X47" s="25">
        <v>13640000</v>
      </c>
      <c r="Y47" s="26">
        <v>4.6199999999999998E-2</v>
      </c>
      <c r="Z47" s="26">
        <v>0.53949999999999998</v>
      </c>
      <c r="AA47" s="26">
        <v>0.1772</v>
      </c>
      <c r="AB47" s="26">
        <v>0.92479999999999996</v>
      </c>
      <c r="AC47" s="26">
        <v>0.72919999999999996</v>
      </c>
      <c r="AD47" s="26">
        <v>0.96140000000000003</v>
      </c>
      <c r="AE47" s="25"/>
      <c r="AF47" s="27"/>
      <c r="AG47" s="25"/>
      <c r="AH47" s="25"/>
      <c r="AI47" s="25"/>
      <c r="AJ47" s="25"/>
      <c r="AK47" s="25"/>
      <c r="AL47" s="25"/>
      <c r="AM47" s="26"/>
      <c r="AN47" s="26"/>
      <c r="AO47" s="26"/>
      <c r="AP47" s="26"/>
      <c r="AQ47" s="26"/>
      <c r="AR47" s="26"/>
    </row>
    <row r="48" spans="2:44" x14ac:dyDescent="0.45">
      <c r="B48" t="s">
        <v>9</v>
      </c>
      <c r="C48" s="22">
        <f t="shared" si="13"/>
        <v>0.75567569999999995</v>
      </c>
      <c r="D48" s="22">
        <f t="shared" si="14"/>
        <v>0.82044899999999998</v>
      </c>
      <c r="E48">
        <f t="shared" si="17"/>
        <v>123</v>
      </c>
      <c r="F48">
        <f t="shared" si="15"/>
        <v>194</v>
      </c>
      <c r="G48">
        <f t="shared" si="16"/>
        <v>317</v>
      </c>
      <c r="H48" s="17">
        <f t="shared" si="18"/>
        <v>5.0373430796122678E-2</v>
      </c>
      <c r="I48" s="17">
        <f t="shared" si="19"/>
        <v>0.61198738170347</v>
      </c>
      <c r="J48" s="18">
        <f>+SUM(F$28:$F48)/SUM(G$28:$G48)</f>
        <v>0.2000330906684315</v>
      </c>
      <c r="K48" s="19">
        <f t="shared" si="21"/>
        <v>0.96043222628317193</v>
      </c>
      <c r="L48" s="17">
        <f>+SUM(F$28:$F48)/$F$50</f>
        <v>0.86853448275862066</v>
      </c>
      <c r="M48" s="17">
        <f>+SUM(E$28:$E48)/$E$50</f>
        <v>0.98653336053866558</v>
      </c>
      <c r="N48" s="19">
        <f t="shared" si="20"/>
        <v>0.11799887778004492</v>
      </c>
      <c r="P48" s="24" t="s">
        <v>53</v>
      </c>
      <c r="Q48" s="25" t="s">
        <v>9</v>
      </c>
      <c r="R48" s="37">
        <v>0.75567569999999995</v>
      </c>
      <c r="S48" s="37">
        <v>0.82044899999999998</v>
      </c>
      <c r="T48" s="25">
        <v>123</v>
      </c>
      <c r="U48" s="25">
        <v>194</v>
      </c>
      <c r="V48" s="25">
        <v>317</v>
      </c>
      <c r="W48" s="25">
        <v>10050000</v>
      </c>
      <c r="X48" s="25">
        <v>17110000</v>
      </c>
      <c r="Y48" s="26">
        <v>5.04E-2</v>
      </c>
      <c r="Z48" s="26">
        <v>0.61199999999999999</v>
      </c>
      <c r="AA48" s="26">
        <v>0.2</v>
      </c>
      <c r="AB48" s="26">
        <v>1.0578000000000001</v>
      </c>
      <c r="AC48" s="26">
        <v>0.86850000000000005</v>
      </c>
      <c r="AD48" s="26">
        <v>0.98650000000000004</v>
      </c>
      <c r="AE48" s="25"/>
      <c r="AF48" s="27"/>
      <c r="AG48" s="25"/>
      <c r="AH48" s="25"/>
      <c r="AI48" s="25"/>
      <c r="AJ48" s="25"/>
      <c r="AK48" s="25"/>
      <c r="AL48" s="25"/>
      <c r="AM48" s="26"/>
      <c r="AN48" s="26"/>
      <c r="AO48" s="26"/>
      <c r="AP48" s="26"/>
      <c r="AQ48" s="26"/>
      <c r="AR48" s="26"/>
    </row>
    <row r="49" spans="2:44" x14ac:dyDescent="0.45">
      <c r="B49" t="s">
        <v>9</v>
      </c>
      <c r="C49" s="22">
        <f t="shared" si="13"/>
        <v>0.82044850000000002</v>
      </c>
      <c r="D49" s="22">
        <f t="shared" si="14"/>
        <v>0.99729500000000004</v>
      </c>
      <c r="E49">
        <f t="shared" si="17"/>
        <v>66</v>
      </c>
      <c r="F49">
        <f t="shared" si="15"/>
        <v>183</v>
      </c>
      <c r="G49">
        <f t="shared" si="16"/>
        <v>249</v>
      </c>
      <c r="H49" s="17">
        <f t="shared" si="18"/>
        <v>3.9567773716828222E-2</v>
      </c>
      <c r="I49" s="17">
        <f t="shared" si="19"/>
        <v>0.73493975903614461</v>
      </c>
      <c r="J49" s="18">
        <f>+SUM(F$28:$F49)/SUM(G$28:$G49)</f>
        <v>0.22119815668202766</v>
      </c>
      <c r="K49" s="19">
        <f t="shared" si="21"/>
        <v>1.0000000000000002</v>
      </c>
      <c r="L49" s="17">
        <f>+SUM(F$28:$F49)/$F$50</f>
        <v>1</v>
      </c>
      <c r="M49" s="17">
        <f>+SUM(E$28:$E49)/$E$50</f>
        <v>1</v>
      </c>
      <c r="N49" s="19">
        <f t="shared" si="20"/>
        <v>0</v>
      </c>
      <c r="P49" s="24" t="s">
        <v>54</v>
      </c>
      <c r="Q49" s="25" t="s">
        <v>9</v>
      </c>
      <c r="R49" s="37">
        <v>0.82044850000000002</v>
      </c>
      <c r="S49" s="37">
        <v>0.99729500000000004</v>
      </c>
      <c r="T49" s="25">
        <v>66</v>
      </c>
      <c r="U49" s="25">
        <v>183</v>
      </c>
      <c r="V49" s="25">
        <v>249</v>
      </c>
      <c r="W49" s="25">
        <v>4640000</v>
      </c>
      <c r="X49" s="25">
        <v>13050000</v>
      </c>
      <c r="Y49" s="26">
        <v>3.9600000000000003E-2</v>
      </c>
      <c r="Z49" s="26">
        <v>0.7349</v>
      </c>
      <c r="AA49" s="26">
        <v>0.22120000000000001</v>
      </c>
      <c r="AB49" s="26">
        <v>0.87050000000000005</v>
      </c>
      <c r="AC49" s="26">
        <v>1</v>
      </c>
      <c r="AD49" s="26">
        <v>1</v>
      </c>
      <c r="AE49" s="25"/>
      <c r="AF49" s="27"/>
      <c r="AG49" s="25"/>
      <c r="AH49" s="25"/>
      <c r="AI49" s="25"/>
      <c r="AJ49" s="25"/>
      <c r="AK49" s="25"/>
      <c r="AL49" s="25"/>
      <c r="AM49" s="26"/>
      <c r="AN49" s="26"/>
      <c r="AO49" s="26"/>
      <c r="AP49" s="26"/>
      <c r="AQ49" s="26"/>
      <c r="AR49" s="26"/>
    </row>
    <row r="50" spans="2:44" x14ac:dyDescent="0.45">
      <c r="E50">
        <f>SUM(E28:E49)</f>
        <v>4901</v>
      </c>
      <c r="F50">
        <f t="shared" ref="F50:G50" si="22">SUM(F28:F49)</f>
        <v>1392</v>
      </c>
      <c r="G50">
        <f t="shared" si="22"/>
        <v>6293</v>
      </c>
      <c r="H50" s="17"/>
      <c r="I50" s="17">
        <f>+F50/G50</f>
        <v>0.22119815668202766</v>
      </c>
      <c r="P50" s="24" t="s">
        <v>31</v>
      </c>
      <c r="Q50" s="25" t="s">
        <v>31</v>
      </c>
      <c r="R50" s="25" t="s">
        <v>32</v>
      </c>
      <c r="S50" s="25" t="s">
        <v>32</v>
      </c>
      <c r="T50" s="25">
        <v>4901</v>
      </c>
      <c r="U50" s="25">
        <v>1392</v>
      </c>
      <c r="V50" s="25">
        <v>6293</v>
      </c>
      <c r="W50" s="25">
        <v>868820000</v>
      </c>
      <c r="X50" s="25">
        <v>182037680</v>
      </c>
      <c r="Y50" s="25"/>
      <c r="Z50" s="26">
        <v>0.22120000000000001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6"/>
      <c r="AO50" s="25"/>
      <c r="AP50" s="25"/>
      <c r="AQ50" s="25"/>
      <c r="AR50" s="25"/>
    </row>
    <row r="51" spans="2:44" x14ac:dyDescent="0.45"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</row>
    <row r="52" spans="2:44" x14ac:dyDescent="0.45">
      <c r="P52" s="24"/>
      <c r="Q52" s="25"/>
      <c r="R52" s="27"/>
      <c r="S52" s="25"/>
      <c r="T52" s="25"/>
      <c r="U52" s="25"/>
      <c r="V52" s="25"/>
      <c r="W52" s="25"/>
      <c r="X52" s="25"/>
      <c r="Y52" s="26"/>
      <c r="Z52" s="26"/>
      <c r="AA52" s="26"/>
      <c r="AB52" s="26"/>
      <c r="AC52" s="26"/>
      <c r="AD52" s="26"/>
      <c r="AE52" s="25"/>
      <c r="AF52" s="27"/>
      <c r="AG52" s="25"/>
      <c r="AH52" s="25"/>
      <c r="AI52" s="25"/>
      <c r="AJ52" s="25"/>
      <c r="AK52" s="25"/>
      <c r="AL52" s="25"/>
      <c r="AM52" s="26"/>
      <c r="AN52" s="26"/>
      <c r="AO52" s="26"/>
      <c r="AP52" s="26"/>
      <c r="AQ52" s="26"/>
      <c r="AR52" s="26"/>
    </row>
    <row r="53" spans="2:44" ht="55.5" x14ac:dyDescent="0.45">
      <c r="B53" t="s">
        <v>1</v>
      </c>
      <c r="E53" s="9" t="s">
        <v>13</v>
      </c>
      <c r="F53" s="9" t="s">
        <v>14</v>
      </c>
      <c r="G53" s="9" t="s">
        <v>15</v>
      </c>
      <c r="H53" s="9" t="s">
        <v>16</v>
      </c>
      <c r="I53" s="9" t="s">
        <v>17</v>
      </c>
      <c r="J53" s="9" t="s">
        <v>28</v>
      </c>
      <c r="K53" s="9" t="s">
        <v>6</v>
      </c>
      <c r="L53" s="9" t="s">
        <v>7</v>
      </c>
      <c r="M53" s="9" t="s">
        <v>29</v>
      </c>
      <c r="P53" s="23"/>
      <c r="Q53" s="23" t="s">
        <v>1</v>
      </c>
      <c r="R53" s="23" t="s">
        <v>11</v>
      </c>
      <c r="S53" s="23" t="s">
        <v>12</v>
      </c>
      <c r="T53" s="23" t="s">
        <v>13</v>
      </c>
      <c r="U53" s="23" t="s">
        <v>14</v>
      </c>
      <c r="V53" s="23" t="s">
        <v>15</v>
      </c>
      <c r="W53" s="23" t="s">
        <v>104</v>
      </c>
      <c r="X53" s="23" t="s">
        <v>105</v>
      </c>
      <c r="Y53" s="23" t="s">
        <v>16</v>
      </c>
      <c r="Z53" s="23" t="s">
        <v>17</v>
      </c>
      <c r="AA53" s="23" t="s">
        <v>28</v>
      </c>
      <c r="AB53" s="23" t="s">
        <v>6</v>
      </c>
      <c r="AC53" s="23" t="s">
        <v>7</v>
      </c>
      <c r="AD53" s="23" t="s">
        <v>29</v>
      </c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</row>
    <row r="54" spans="2:44" x14ac:dyDescent="0.45">
      <c r="B54" t="s">
        <v>10</v>
      </c>
      <c r="C54" s="22">
        <f t="shared" ref="C54:C75" si="23">+R54</f>
        <v>4.1461299999999999E-11</v>
      </c>
      <c r="D54" s="22">
        <f t="shared" ref="D54:D75" si="24">+S54</f>
        <v>0.16147300000000001</v>
      </c>
      <c r="E54">
        <f>+T54</f>
        <v>378</v>
      </c>
      <c r="F54">
        <f t="shared" ref="F54:F75" si="25">+U54</f>
        <v>39</v>
      </c>
      <c r="G54">
        <f t="shared" ref="G54:G75" si="26">+V54</f>
        <v>417</v>
      </c>
      <c r="H54" s="17">
        <f>+G54/$G$76</f>
        <v>4.6384872080088985E-2</v>
      </c>
      <c r="I54" s="17">
        <f>+F54/G54</f>
        <v>9.3525179856115109E-2</v>
      </c>
      <c r="J54" s="18">
        <f>+SUM(F$54:$F54)/SUM(G$54:$G54)</f>
        <v>9.3525179856115109E-2</v>
      </c>
      <c r="K54" s="17">
        <f>+H54</f>
        <v>4.6384872080088985E-2</v>
      </c>
      <c r="L54" s="17">
        <f>+SUM(F$54:$F54)/$F$76</f>
        <v>1.9607843137254902E-2</v>
      </c>
      <c r="M54" s="17">
        <f>+SUM(E$54:$E54)/$E$76</f>
        <v>5.3992286816169119E-2</v>
      </c>
      <c r="N54" s="19">
        <f>ABS(L54-M54)</f>
        <v>3.4384443678914217E-2</v>
      </c>
      <c r="P54" s="24" t="s">
        <v>33</v>
      </c>
      <c r="Q54" s="25" t="s">
        <v>10</v>
      </c>
      <c r="R54" s="37">
        <v>4.1461299999999999E-11</v>
      </c>
      <c r="S54" s="37">
        <v>0.16147300000000001</v>
      </c>
      <c r="T54" s="25">
        <v>378</v>
      </c>
      <c r="U54" s="25">
        <v>39</v>
      </c>
      <c r="V54" s="25">
        <v>417</v>
      </c>
      <c r="W54" s="25">
        <v>130420000</v>
      </c>
      <c r="X54" s="25">
        <v>13730000</v>
      </c>
      <c r="Y54" s="26">
        <v>4.6399999999999997E-2</v>
      </c>
      <c r="Z54" s="26">
        <v>9.35E-2</v>
      </c>
      <c r="AA54" s="26">
        <v>9.35E-2</v>
      </c>
      <c r="AB54" s="26">
        <v>4.6399999999999997E-2</v>
      </c>
      <c r="AC54" s="26">
        <v>1.9599999999999999E-2</v>
      </c>
      <c r="AD54" s="26">
        <v>5.3999999999999999E-2</v>
      </c>
      <c r="AE54" s="25"/>
      <c r="AF54" s="27"/>
      <c r="AG54" s="25"/>
      <c r="AH54" s="25"/>
      <c r="AI54" s="25"/>
      <c r="AJ54" s="25"/>
      <c r="AK54" s="25"/>
      <c r="AL54" s="25"/>
      <c r="AM54" s="26"/>
      <c r="AN54" s="26"/>
      <c r="AO54" s="26"/>
      <c r="AP54" s="26"/>
      <c r="AQ54" s="26"/>
      <c r="AR54" s="26"/>
    </row>
    <row r="55" spans="2:44" x14ac:dyDescent="0.45">
      <c r="B55" t="s">
        <v>10</v>
      </c>
      <c r="C55" s="22">
        <f t="shared" si="23"/>
        <v>0.1614727</v>
      </c>
      <c r="D55" s="22">
        <f t="shared" si="24"/>
        <v>0.20689299999999999</v>
      </c>
      <c r="E55">
        <f t="shared" ref="E55:E75" si="27">+T55</f>
        <v>363</v>
      </c>
      <c r="F55">
        <f t="shared" si="25"/>
        <v>50</v>
      </c>
      <c r="G55">
        <f t="shared" si="26"/>
        <v>413</v>
      </c>
      <c r="H55" s="17">
        <f t="shared" ref="H55:H75" si="28">+G55/$G$76</f>
        <v>4.5939933259176863E-2</v>
      </c>
      <c r="I55" s="17">
        <f t="shared" ref="I55:I75" si="29">+F55/G55</f>
        <v>0.12106537530266344</v>
      </c>
      <c r="J55" s="18">
        <f>+SUM(F$54:$F55)/SUM(G$54:$G55)</f>
        <v>0.10722891566265061</v>
      </c>
      <c r="K55" s="19">
        <f>+K54+H55</f>
        <v>9.2324805339265847E-2</v>
      </c>
      <c r="L55" s="17">
        <f>+SUM(F$54:$F55)/$F$76</f>
        <v>4.4746103569632982E-2</v>
      </c>
      <c r="M55" s="17">
        <f>+SUM(E$54:$E55)/$E$76</f>
        <v>0.10584202256820455</v>
      </c>
      <c r="N55" s="19">
        <f t="shared" ref="N55:N75" si="30">ABS(L55-M55)</f>
        <v>6.1095918998571565E-2</v>
      </c>
      <c r="P55" s="24" t="s">
        <v>34</v>
      </c>
      <c r="Q55" s="25" t="s">
        <v>10</v>
      </c>
      <c r="R55" s="37">
        <v>0.1614727</v>
      </c>
      <c r="S55" s="37">
        <v>0.20689299999999999</v>
      </c>
      <c r="T55" s="25">
        <v>363</v>
      </c>
      <c r="U55" s="25">
        <v>50</v>
      </c>
      <c r="V55" s="25">
        <v>413</v>
      </c>
      <c r="W55" s="25">
        <v>116600000</v>
      </c>
      <c r="X55" s="25">
        <v>17780000</v>
      </c>
      <c r="Y55" s="26">
        <v>4.5900000000000003E-2</v>
      </c>
      <c r="Z55" s="26">
        <v>0.1211</v>
      </c>
      <c r="AA55" s="26">
        <v>0.1072</v>
      </c>
      <c r="AB55" s="26">
        <v>9.1899999999999996E-2</v>
      </c>
      <c r="AC55" s="26">
        <v>4.4699999999999997E-2</v>
      </c>
      <c r="AD55" s="26">
        <v>0.10580000000000001</v>
      </c>
      <c r="AE55" s="25"/>
      <c r="AF55" s="27"/>
      <c r="AG55" s="25"/>
      <c r="AH55" s="25"/>
      <c r="AI55" s="25"/>
      <c r="AJ55" s="25"/>
      <c r="AK55" s="25"/>
      <c r="AL55" s="25"/>
      <c r="AM55" s="26"/>
      <c r="AN55" s="26"/>
      <c r="AO55" s="26"/>
      <c r="AP55" s="26"/>
      <c r="AQ55" s="26"/>
      <c r="AR55" s="26"/>
    </row>
    <row r="56" spans="2:44" x14ac:dyDescent="0.45">
      <c r="B56" t="s">
        <v>10</v>
      </c>
      <c r="C56" s="22">
        <f t="shared" si="23"/>
        <v>0.20689270000000001</v>
      </c>
      <c r="D56" s="22">
        <f t="shared" si="24"/>
        <v>0.23838000000000001</v>
      </c>
      <c r="E56">
        <f t="shared" si="27"/>
        <v>363</v>
      </c>
      <c r="F56">
        <f t="shared" si="25"/>
        <v>61</v>
      </c>
      <c r="G56">
        <f t="shared" si="26"/>
        <v>424</v>
      </c>
      <c r="H56" s="17">
        <f t="shared" si="28"/>
        <v>4.7163515016685205E-2</v>
      </c>
      <c r="I56" s="17">
        <f t="shared" si="29"/>
        <v>0.14386792452830188</v>
      </c>
      <c r="J56" s="18">
        <f>+SUM(F$54:$F56)/SUM(G$54:$G56)</f>
        <v>0.11961722488038277</v>
      </c>
      <c r="K56" s="19">
        <f t="shared" ref="K56:K75" si="31">+K55+H56</f>
        <v>0.13948832035595105</v>
      </c>
      <c r="L56" s="17">
        <f>+SUM(F$54:$F56)/$F$76</f>
        <v>7.5414781297134234E-2</v>
      </c>
      <c r="M56" s="17">
        <f>+SUM(E$54:$E56)/$E$76</f>
        <v>0.15769175832023996</v>
      </c>
      <c r="N56" s="19">
        <f t="shared" si="30"/>
        <v>8.2276977023105727E-2</v>
      </c>
      <c r="P56" s="24" t="s">
        <v>35</v>
      </c>
      <c r="Q56" s="25" t="s">
        <v>10</v>
      </c>
      <c r="R56" s="37">
        <v>0.20689270000000001</v>
      </c>
      <c r="S56" s="37">
        <v>0.23838000000000001</v>
      </c>
      <c r="T56" s="25">
        <v>363</v>
      </c>
      <c r="U56" s="25">
        <v>61</v>
      </c>
      <c r="V56" s="25">
        <v>424</v>
      </c>
      <c r="W56" s="25">
        <v>95420000</v>
      </c>
      <c r="X56" s="25">
        <v>16250000</v>
      </c>
      <c r="Y56" s="26">
        <v>4.7199999999999999E-2</v>
      </c>
      <c r="Z56" s="26">
        <v>0.1439</v>
      </c>
      <c r="AA56" s="26">
        <v>0.1196</v>
      </c>
      <c r="AB56" s="26">
        <v>0.14149999999999999</v>
      </c>
      <c r="AC56" s="26">
        <v>7.5399999999999995E-2</v>
      </c>
      <c r="AD56" s="26">
        <v>0.15770000000000001</v>
      </c>
      <c r="AE56" s="25"/>
      <c r="AF56" s="27"/>
      <c r="AG56" s="25"/>
      <c r="AH56" s="25"/>
      <c r="AI56" s="25"/>
      <c r="AJ56" s="25"/>
      <c r="AK56" s="25"/>
      <c r="AL56" s="25"/>
      <c r="AM56" s="26"/>
      <c r="AN56" s="26"/>
      <c r="AO56" s="26"/>
      <c r="AP56" s="26"/>
      <c r="AQ56" s="26"/>
      <c r="AR56" s="26"/>
    </row>
    <row r="57" spans="2:44" x14ac:dyDescent="0.45">
      <c r="B57" t="s">
        <v>10</v>
      </c>
      <c r="C57" s="22">
        <f t="shared" si="23"/>
        <v>0.2383796</v>
      </c>
      <c r="D57" s="22">
        <f t="shared" si="24"/>
        <v>0.269071</v>
      </c>
      <c r="E57">
        <f t="shared" si="27"/>
        <v>358</v>
      </c>
      <c r="F57">
        <f t="shared" si="25"/>
        <v>37</v>
      </c>
      <c r="G57">
        <f t="shared" si="26"/>
        <v>395</v>
      </c>
      <c r="H57" s="17">
        <f t="shared" si="28"/>
        <v>4.39377085650723E-2</v>
      </c>
      <c r="I57" s="17">
        <f t="shared" si="29"/>
        <v>9.3670886075949367E-2</v>
      </c>
      <c r="J57" s="18">
        <f>+SUM(F$54:$F57)/SUM(G$54:$G57)</f>
        <v>0.1134020618556701</v>
      </c>
      <c r="K57" s="19">
        <f t="shared" si="31"/>
        <v>0.18342602892102333</v>
      </c>
      <c r="L57" s="17">
        <f>+SUM(F$54:$F57)/$F$76</f>
        <v>9.4017094017094016E-2</v>
      </c>
      <c r="M57" s="17">
        <f>+SUM(E$54:$E57)/$E$76</f>
        <v>0.20882731038423083</v>
      </c>
      <c r="N57" s="19">
        <f t="shared" si="30"/>
        <v>0.11481021636713681</v>
      </c>
      <c r="P57" s="24" t="s">
        <v>36</v>
      </c>
      <c r="Q57" s="25" t="s">
        <v>10</v>
      </c>
      <c r="R57" s="37">
        <v>0.2383796</v>
      </c>
      <c r="S57" s="37">
        <v>0.269071</v>
      </c>
      <c r="T57" s="25">
        <v>358</v>
      </c>
      <c r="U57" s="25">
        <v>37</v>
      </c>
      <c r="V57" s="25">
        <v>395</v>
      </c>
      <c r="W57" s="25">
        <v>88560000</v>
      </c>
      <c r="X57" s="25">
        <v>9890000</v>
      </c>
      <c r="Y57" s="26">
        <v>4.3900000000000002E-2</v>
      </c>
      <c r="Z57" s="26">
        <v>9.3700000000000006E-2</v>
      </c>
      <c r="AA57" s="26">
        <v>0.1134</v>
      </c>
      <c r="AB57" s="26">
        <v>0.17580000000000001</v>
      </c>
      <c r="AC57" s="26">
        <v>9.4E-2</v>
      </c>
      <c r="AD57" s="26">
        <v>0.20880000000000001</v>
      </c>
      <c r="AE57" s="25"/>
      <c r="AF57" s="27"/>
      <c r="AG57" s="25"/>
      <c r="AH57" s="25"/>
      <c r="AI57" s="25"/>
      <c r="AJ57" s="25"/>
      <c r="AK57" s="25"/>
      <c r="AL57" s="25"/>
      <c r="AM57" s="26"/>
      <c r="AN57" s="26"/>
      <c r="AO57" s="26"/>
      <c r="AP57" s="26"/>
      <c r="AQ57" s="26"/>
      <c r="AR57" s="26"/>
    </row>
    <row r="58" spans="2:44" x14ac:dyDescent="0.45">
      <c r="B58" t="s">
        <v>10</v>
      </c>
      <c r="C58" s="22">
        <f t="shared" si="23"/>
        <v>0.2690708</v>
      </c>
      <c r="D58" s="22">
        <f t="shared" si="24"/>
        <v>0.30308600000000002</v>
      </c>
      <c r="E58">
        <f t="shared" si="27"/>
        <v>337</v>
      </c>
      <c r="F58">
        <f t="shared" si="25"/>
        <v>58</v>
      </c>
      <c r="G58">
        <f t="shared" si="26"/>
        <v>395</v>
      </c>
      <c r="H58" s="17">
        <f t="shared" si="28"/>
        <v>4.39377085650723E-2</v>
      </c>
      <c r="I58" s="17">
        <f t="shared" si="29"/>
        <v>0.14683544303797469</v>
      </c>
      <c r="J58" s="18">
        <f>+SUM(F$54:$F58)/SUM(G$54:$G58)</f>
        <v>0.11986301369863013</v>
      </c>
      <c r="K58" s="19">
        <f t="shared" si="31"/>
        <v>0.22736373748609562</v>
      </c>
      <c r="L58" s="17">
        <f>+SUM(F$54:$F58)/$F$76</f>
        <v>0.1231774761186526</v>
      </c>
      <c r="M58" s="17">
        <f>+SUM(E$54:$E58)/$E$76</f>
        <v>0.25696329095843451</v>
      </c>
      <c r="N58" s="19">
        <f t="shared" si="30"/>
        <v>0.13378581483978191</v>
      </c>
      <c r="P58" s="24" t="s">
        <v>37</v>
      </c>
      <c r="Q58" s="25" t="s">
        <v>10</v>
      </c>
      <c r="R58" s="37">
        <v>0.2690708</v>
      </c>
      <c r="S58" s="37">
        <v>0.30308600000000002</v>
      </c>
      <c r="T58" s="25">
        <v>337</v>
      </c>
      <c r="U58" s="25">
        <v>58</v>
      </c>
      <c r="V58" s="25">
        <v>395</v>
      </c>
      <c r="W58" s="25">
        <v>85240000</v>
      </c>
      <c r="X58" s="25">
        <v>13290000</v>
      </c>
      <c r="Y58" s="26">
        <v>4.3900000000000002E-2</v>
      </c>
      <c r="Z58" s="26">
        <v>0.14680000000000001</v>
      </c>
      <c r="AA58" s="26">
        <v>0.11990000000000001</v>
      </c>
      <c r="AB58" s="26">
        <v>0.21970000000000001</v>
      </c>
      <c r="AC58" s="26">
        <v>0.1232</v>
      </c>
      <c r="AD58" s="26">
        <v>0.25700000000000001</v>
      </c>
      <c r="AE58" s="25"/>
      <c r="AF58" s="27"/>
      <c r="AG58" s="25"/>
      <c r="AH58" s="25"/>
      <c r="AI58" s="25"/>
      <c r="AJ58" s="25"/>
      <c r="AK58" s="25"/>
      <c r="AL58" s="25"/>
      <c r="AM58" s="26"/>
      <c r="AN58" s="26"/>
      <c r="AO58" s="26"/>
      <c r="AP58" s="26"/>
      <c r="AQ58" s="26"/>
      <c r="AR58" s="26"/>
    </row>
    <row r="59" spans="2:44" x14ac:dyDescent="0.45">
      <c r="B59" t="s">
        <v>10</v>
      </c>
      <c r="C59" s="22">
        <f t="shared" si="23"/>
        <v>0.30308590000000002</v>
      </c>
      <c r="D59" s="22">
        <f t="shared" si="24"/>
        <v>0.33277899999999999</v>
      </c>
      <c r="E59">
        <f t="shared" si="27"/>
        <v>381</v>
      </c>
      <c r="F59">
        <f t="shared" si="25"/>
        <v>61</v>
      </c>
      <c r="G59">
        <f t="shared" si="26"/>
        <v>442</v>
      </c>
      <c r="H59" s="17">
        <f t="shared" si="28"/>
        <v>4.9165739710789767E-2</v>
      </c>
      <c r="I59" s="17">
        <f t="shared" si="29"/>
        <v>0.13800904977375567</v>
      </c>
      <c r="J59" s="18">
        <f>+SUM(F$54:$F59)/SUM(G$54:$G59)</f>
        <v>0.12308930008045052</v>
      </c>
      <c r="K59" s="19">
        <f t="shared" si="31"/>
        <v>0.27652947719688536</v>
      </c>
      <c r="L59" s="17">
        <f>+SUM(F$54:$F59)/$F$76</f>
        <v>0.15384615384615385</v>
      </c>
      <c r="M59" s="17">
        <f>+SUM(E$54:$E59)/$E$76</f>
        <v>0.31138408798743039</v>
      </c>
      <c r="N59" s="19">
        <f t="shared" si="30"/>
        <v>0.15753793414127654</v>
      </c>
      <c r="P59" s="24" t="s">
        <v>38</v>
      </c>
      <c r="Q59" s="25" t="s">
        <v>10</v>
      </c>
      <c r="R59" s="37">
        <v>0.30308590000000002</v>
      </c>
      <c r="S59" s="37">
        <v>0.33277899999999999</v>
      </c>
      <c r="T59" s="25">
        <v>381</v>
      </c>
      <c r="U59" s="25">
        <v>61</v>
      </c>
      <c r="V59" s="25">
        <v>442</v>
      </c>
      <c r="W59" s="25">
        <v>88430000</v>
      </c>
      <c r="X59" s="25">
        <v>11910000</v>
      </c>
      <c r="Y59" s="26">
        <v>4.9200000000000001E-2</v>
      </c>
      <c r="Z59" s="26">
        <v>0.13800000000000001</v>
      </c>
      <c r="AA59" s="26">
        <v>0.1231</v>
      </c>
      <c r="AB59" s="26">
        <v>0.29499999999999998</v>
      </c>
      <c r="AC59" s="26">
        <v>0.15379999999999999</v>
      </c>
      <c r="AD59" s="26">
        <v>0.31140000000000001</v>
      </c>
      <c r="AE59" s="25"/>
      <c r="AF59" s="27"/>
      <c r="AG59" s="25"/>
      <c r="AH59" s="25"/>
      <c r="AI59" s="25"/>
      <c r="AJ59" s="25"/>
      <c r="AK59" s="25"/>
      <c r="AL59" s="25"/>
      <c r="AM59" s="26"/>
      <c r="AN59" s="26"/>
      <c r="AO59" s="26"/>
      <c r="AP59" s="26"/>
      <c r="AQ59" s="26"/>
      <c r="AR59" s="26"/>
    </row>
    <row r="60" spans="2:44" x14ac:dyDescent="0.45">
      <c r="B60" t="s">
        <v>10</v>
      </c>
      <c r="C60" s="22">
        <f t="shared" si="23"/>
        <v>0.33277869999999998</v>
      </c>
      <c r="D60" s="22">
        <f t="shared" si="24"/>
        <v>0.35652899999999998</v>
      </c>
      <c r="E60">
        <f t="shared" si="27"/>
        <v>360</v>
      </c>
      <c r="F60">
        <f t="shared" si="25"/>
        <v>52</v>
      </c>
      <c r="G60">
        <f t="shared" si="26"/>
        <v>412</v>
      </c>
      <c r="H60" s="17">
        <f t="shared" si="28"/>
        <v>4.5828698553948832E-2</v>
      </c>
      <c r="I60" s="17">
        <f t="shared" si="29"/>
        <v>0.12621359223300971</v>
      </c>
      <c r="J60" s="18">
        <f>+SUM(F$54:$F60)/SUM(G$54:$G60)</f>
        <v>0.12353347135955832</v>
      </c>
      <c r="K60" s="19">
        <f t="shared" si="31"/>
        <v>0.3223581757508342</v>
      </c>
      <c r="L60" s="17">
        <f>+SUM(F$54:$F60)/$F$76</f>
        <v>0.17998994469582705</v>
      </c>
      <c r="M60" s="17">
        <f>+SUM(E$54:$E60)/$E$76</f>
        <v>0.36280531352663903</v>
      </c>
      <c r="N60" s="19">
        <f t="shared" si="30"/>
        <v>0.18281536883081198</v>
      </c>
      <c r="P60" s="24" t="s">
        <v>39</v>
      </c>
      <c r="Q60" s="25" t="s">
        <v>10</v>
      </c>
      <c r="R60" s="37">
        <v>0.33277869999999998</v>
      </c>
      <c r="S60" s="37">
        <v>0.35652899999999998</v>
      </c>
      <c r="T60" s="25">
        <v>360</v>
      </c>
      <c r="U60" s="25">
        <v>52</v>
      </c>
      <c r="V60" s="25">
        <v>412</v>
      </c>
      <c r="W60" s="25">
        <v>77870000</v>
      </c>
      <c r="X60" s="25">
        <v>9300000</v>
      </c>
      <c r="Y60" s="26">
        <v>4.58E-2</v>
      </c>
      <c r="Z60" s="26">
        <v>0.12620000000000001</v>
      </c>
      <c r="AA60" s="26">
        <v>0.1235</v>
      </c>
      <c r="AB60" s="26">
        <v>0.32079999999999997</v>
      </c>
      <c r="AC60" s="26">
        <v>0.18</v>
      </c>
      <c r="AD60" s="26">
        <v>0.36280000000000001</v>
      </c>
      <c r="AE60" s="25"/>
      <c r="AF60" s="27"/>
      <c r="AG60" s="25"/>
      <c r="AH60" s="25"/>
      <c r="AI60" s="25"/>
      <c r="AJ60" s="25"/>
      <c r="AK60" s="25"/>
      <c r="AL60" s="25"/>
      <c r="AM60" s="26"/>
      <c r="AN60" s="26"/>
      <c r="AO60" s="26"/>
      <c r="AP60" s="26"/>
      <c r="AQ60" s="26"/>
      <c r="AR60" s="26"/>
    </row>
    <row r="61" spans="2:44" x14ac:dyDescent="0.45">
      <c r="B61" t="s">
        <v>10</v>
      </c>
      <c r="C61" s="22">
        <f t="shared" si="23"/>
        <v>0.3565294</v>
      </c>
      <c r="D61" s="22">
        <f t="shared" si="24"/>
        <v>0.38161499999999998</v>
      </c>
      <c r="E61">
        <f t="shared" si="27"/>
        <v>386</v>
      </c>
      <c r="F61">
        <f t="shared" si="25"/>
        <v>48</v>
      </c>
      <c r="G61">
        <f t="shared" si="26"/>
        <v>434</v>
      </c>
      <c r="H61" s="17">
        <f t="shared" si="28"/>
        <v>4.8275862068965517E-2</v>
      </c>
      <c r="I61" s="17">
        <f t="shared" si="29"/>
        <v>0.11059907834101383</v>
      </c>
      <c r="J61" s="18">
        <f>+SUM(F$54:$F61)/SUM(G$54:$G61)</f>
        <v>0.12184873949579832</v>
      </c>
      <c r="K61" s="19">
        <f t="shared" si="31"/>
        <v>0.3706340378197997</v>
      </c>
      <c r="L61" s="17">
        <f>+SUM(F$54:$F61)/$F$76</f>
        <v>0.20412267471091</v>
      </c>
      <c r="M61" s="17">
        <f>+SUM(E$54:$E61)/$E$76</f>
        <v>0.41794029424367946</v>
      </c>
      <c r="N61" s="19">
        <f t="shared" si="30"/>
        <v>0.21381761953276945</v>
      </c>
      <c r="P61" s="24" t="s">
        <v>40</v>
      </c>
      <c r="Q61" s="25" t="s">
        <v>10</v>
      </c>
      <c r="R61" s="37">
        <v>0.3565294</v>
      </c>
      <c r="S61" s="37">
        <v>0.38161499999999998</v>
      </c>
      <c r="T61" s="25">
        <v>386</v>
      </c>
      <c r="U61" s="25">
        <v>48</v>
      </c>
      <c r="V61" s="25">
        <v>434</v>
      </c>
      <c r="W61" s="25">
        <v>80580000</v>
      </c>
      <c r="X61" s="25">
        <v>7550000</v>
      </c>
      <c r="Y61" s="26">
        <v>4.8300000000000003E-2</v>
      </c>
      <c r="Z61" s="26">
        <v>0.1106</v>
      </c>
      <c r="AA61" s="26">
        <v>0.12180000000000001</v>
      </c>
      <c r="AB61" s="26">
        <v>0.38619999999999999</v>
      </c>
      <c r="AC61" s="26">
        <v>0.2041</v>
      </c>
      <c r="AD61" s="26">
        <v>0.41789999999999999</v>
      </c>
      <c r="AE61" s="25"/>
      <c r="AF61" s="27"/>
      <c r="AG61" s="25"/>
      <c r="AH61" s="25"/>
      <c r="AI61" s="25"/>
      <c r="AJ61" s="25"/>
      <c r="AK61" s="25"/>
      <c r="AL61" s="25"/>
      <c r="AM61" s="26"/>
      <c r="AN61" s="26"/>
      <c r="AO61" s="26"/>
      <c r="AP61" s="26"/>
      <c r="AQ61" s="26"/>
      <c r="AR61" s="26"/>
    </row>
    <row r="62" spans="2:44" x14ac:dyDescent="0.45">
      <c r="B62" t="s">
        <v>10</v>
      </c>
      <c r="C62" s="22">
        <f t="shared" si="23"/>
        <v>0.38161529999999999</v>
      </c>
      <c r="D62" s="22">
        <f t="shared" si="24"/>
        <v>0.40477400000000002</v>
      </c>
      <c r="E62">
        <f t="shared" si="27"/>
        <v>374</v>
      </c>
      <c r="F62">
        <f t="shared" si="25"/>
        <v>57</v>
      </c>
      <c r="G62">
        <f t="shared" si="26"/>
        <v>431</v>
      </c>
      <c r="H62" s="17">
        <f t="shared" si="28"/>
        <v>4.7942157953281425E-2</v>
      </c>
      <c r="I62" s="17">
        <f t="shared" si="29"/>
        <v>0.13225058004640372</v>
      </c>
      <c r="J62" s="18">
        <f>+SUM(F$54:$F62)/SUM(G$54:$G62)</f>
        <v>0.12304012755779963</v>
      </c>
      <c r="K62" s="19">
        <f t="shared" si="31"/>
        <v>0.41857619577308114</v>
      </c>
      <c r="L62" s="17">
        <f>+SUM(F$54:$F62)/$F$76</f>
        <v>0.23278029160382102</v>
      </c>
      <c r="M62" s="17">
        <f>+SUM(E$54:$E62)/$E$76</f>
        <v>0.47136123410941294</v>
      </c>
      <c r="N62" s="19">
        <f t="shared" si="30"/>
        <v>0.23858094250559192</v>
      </c>
      <c r="P62" s="24" t="s">
        <v>41</v>
      </c>
      <c r="Q62" s="25" t="s">
        <v>10</v>
      </c>
      <c r="R62" s="37">
        <v>0.38161529999999999</v>
      </c>
      <c r="S62" s="37">
        <v>0.40477400000000002</v>
      </c>
      <c r="T62" s="25">
        <v>374</v>
      </c>
      <c r="U62" s="25">
        <v>57</v>
      </c>
      <c r="V62" s="25">
        <v>431</v>
      </c>
      <c r="W62" s="25">
        <v>73690000</v>
      </c>
      <c r="X62" s="25">
        <v>7240000</v>
      </c>
      <c r="Y62" s="26">
        <v>4.7899999999999998E-2</v>
      </c>
      <c r="Z62" s="26">
        <v>0.1323</v>
      </c>
      <c r="AA62" s="26">
        <v>0.123</v>
      </c>
      <c r="AB62" s="26">
        <v>0.43149999999999999</v>
      </c>
      <c r="AC62" s="26">
        <v>0.23280000000000001</v>
      </c>
      <c r="AD62" s="26">
        <v>0.47139999999999999</v>
      </c>
      <c r="AE62" s="25"/>
      <c r="AF62" s="27"/>
      <c r="AG62" s="25"/>
      <c r="AH62" s="25"/>
      <c r="AI62" s="25"/>
      <c r="AJ62" s="25"/>
      <c r="AK62" s="25"/>
      <c r="AL62" s="25"/>
      <c r="AM62" s="26"/>
      <c r="AN62" s="26"/>
      <c r="AO62" s="26"/>
      <c r="AP62" s="26"/>
      <c r="AQ62" s="26"/>
      <c r="AR62" s="26"/>
    </row>
    <row r="63" spans="2:44" x14ac:dyDescent="0.45">
      <c r="B63" t="s">
        <v>10</v>
      </c>
      <c r="C63" s="22">
        <f t="shared" si="23"/>
        <v>0.40477360000000001</v>
      </c>
      <c r="D63" s="22">
        <f t="shared" si="24"/>
        <v>0.42414499999999999</v>
      </c>
      <c r="E63">
        <f t="shared" si="27"/>
        <v>320</v>
      </c>
      <c r="F63">
        <f t="shared" si="25"/>
        <v>40</v>
      </c>
      <c r="G63">
        <f t="shared" si="26"/>
        <v>360</v>
      </c>
      <c r="H63" s="17">
        <f t="shared" si="28"/>
        <v>4.0044493882091213E-2</v>
      </c>
      <c r="I63" s="17">
        <f t="shared" si="29"/>
        <v>0.1111111111111111</v>
      </c>
      <c r="J63" s="18">
        <f>+SUM(F$54:$F63)/SUM(G$54:$G63)</f>
        <v>0.12199854474896919</v>
      </c>
      <c r="K63" s="19">
        <f t="shared" si="31"/>
        <v>0.45862068965517233</v>
      </c>
      <c r="L63" s="17">
        <f>+SUM(F$54:$F63)/$F$76</f>
        <v>0.25289089994972347</v>
      </c>
      <c r="M63" s="17">
        <f>+SUM(E$54:$E63)/$E$76</f>
        <v>0.51706899014426511</v>
      </c>
      <c r="N63" s="19">
        <f t="shared" si="30"/>
        <v>0.26417809019454164</v>
      </c>
      <c r="P63" s="24" t="s">
        <v>42</v>
      </c>
      <c r="Q63" s="25" t="s">
        <v>10</v>
      </c>
      <c r="R63" s="37">
        <v>0.40477360000000001</v>
      </c>
      <c r="S63" s="37">
        <v>0.42414499999999999</v>
      </c>
      <c r="T63" s="25">
        <v>320</v>
      </c>
      <c r="U63" s="25">
        <v>40</v>
      </c>
      <c r="V63" s="25">
        <v>360</v>
      </c>
      <c r="W63" s="25">
        <v>56710000</v>
      </c>
      <c r="X63" s="25">
        <v>5130000</v>
      </c>
      <c r="Y63" s="26">
        <v>0.04</v>
      </c>
      <c r="Z63" s="26">
        <v>0.1111</v>
      </c>
      <c r="AA63" s="26">
        <v>0.122</v>
      </c>
      <c r="AB63" s="26">
        <v>0.40039999999999998</v>
      </c>
      <c r="AC63" s="26">
        <v>0.25290000000000001</v>
      </c>
      <c r="AD63" s="26">
        <v>0.5171</v>
      </c>
      <c r="AE63" s="25"/>
      <c r="AF63" s="27"/>
      <c r="AG63" s="25"/>
      <c r="AH63" s="25"/>
      <c r="AI63" s="25"/>
      <c r="AJ63" s="25"/>
      <c r="AK63" s="25"/>
      <c r="AL63" s="25"/>
      <c r="AM63" s="26"/>
      <c r="AN63" s="26"/>
      <c r="AO63" s="26"/>
      <c r="AP63" s="26"/>
      <c r="AQ63" s="26"/>
      <c r="AR63" s="26"/>
    </row>
    <row r="64" spans="2:44" x14ac:dyDescent="0.45">
      <c r="B64" t="s">
        <v>10</v>
      </c>
      <c r="C64" s="22">
        <f t="shared" si="23"/>
        <v>0.42414540000000001</v>
      </c>
      <c r="D64" s="22">
        <f t="shared" si="24"/>
        <v>0.44233499999999998</v>
      </c>
      <c r="E64">
        <f t="shared" si="27"/>
        <v>349</v>
      </c>
      <c r="F64">
        <f t="shared" si="25"/>
        <v>49</v>
      </c>
      <c r="G64">
        <f t="shared" si="26"/>
        <v>398</v>
      </c>
      <c r="H64" s="17">
        <f t="shared" si="28"/>
        <v>4.4271412680756399E-2</v>
      </c>
      <c r="I64" s="17">
        <f t="shared" si="29"/>
        <v>0.12311557788944724</v>
      </c>
      <c r="J64" s="18">
        <f>+SUM(F$54:$F64)/SUM(G$54:$G64)</f>
        <v>0.12209688122096882</v>
      </c>
      <c r="K64" s="19">
        <f t="shared" si="31"/>
        <v>0.50289210233592874</v>
      </c>
      <c r="L64" s="17">
        <f>+SUM(F$54:$F64)/$F$76</f>
        <v>0.27752639517345401</v>
      </c>
      <c r="M64" s="17">
        <f>+SUM(E$54:$E64)/$E$76</f>
        <v>0.56691901156977575</v>
      </c>
      <c r="N64" s="19">
        <f t="shared" si="30"/>
        <v>0.28939261639632174</v>
      </c>
      <c r="P64" s="24" t="s">
        <v>43</v>
      </c>
      <c r="Q64" s="25" t="s">
        <v>10</v>
      </c>
      <c r="R64" s="37">
        <v>0.42414540000000001</v>
      </c>
      <c r="S64" s="37">
        <v>0.44233499999999998</v>
      </c>
      <c r="T64" s="25">
        <v>349</v>
      </c>
      <c r="U64" s="25">
        <v>49</v>
      </c>
      <c r="V64" s="25">
        <v>398</v>
      </c>
      <c r="W64" s="25">
        <v>51620000</v>
      </c>
      <c r="X64" s="25">
        <v>6660000</v>
      </c>
      <c r="Y64" s="26">
        <v>4.4299999999999999E-2</v>
      </c>
      <c r="Z64" s="26">
        <v>0.1231</v>
      </c>
      <c r="AA64" s="26">
        <v>0.1221</v>
      </c>
      <c r="AB64" s="26">
        <v>0.48699999999999999</v>
      </c>
      <c r="AC64" s="26">
        <v>0.27750000000000002</v>
      </c>
      <c r="AD64" s="26">
        <v>0.56689999999999996</v>
      </c>
      <c r="AE64" s="25"/>
      <c r="AF64" s="27"/>
      <c r="AG64" s="25"/>
      <c r="AH64" s="25"/>
      <c r="AI64" s="25"/>
      <c r="AJ64" s="25"/>
      <c r="AK64" s="25"/>
      <c r="AL64" s="25"/>
      <c r="AM64" s="26"/>
      <c r="AN64" s="26"/>
      <c r="AO64" s="26"/>
      <c r="AP64" s="26"/>
      <c r="AQ64" s="26"/>
      <c r="AR64" s="26"/>
    </row>
    <row r="65" spans="2:44" x14ac:dyDescent="0.45">
      <c r="B65" t="s">
        <v>10</v>
      </c>
      <c r="C65" s="22">
        <f t="shared" si="23"/>
        <v>0.44233460000000002</v>
      </c>
      <c r="D65" s="22">
        <f t="shared" si="24"/>
        <v>0.45867799999999997</v>
      </c>
      <c r="E65">
        <f t="shared" si="27"/>
        <v>342</v>
      </c>
      <c r="F65">
        <f t="shared" si="25"/>
        <v>52</v>
      </c>
      <c r="G65">
        <f t="shared" si="26"/>
        <v>394</v>
      </c>
      <c r="H65" s="17">
        <f t="shared" si="28"/>
        <v>4.382647385984427E-2</v>
      </c>
      <c r="I65" s="17">
        <f t="shared" si="29"/>
        <v>0.13197969543147209</v>
      </c>
      <c r="J65" s="18">
        <f>+SUM(F$54:$F65)/SUM(G$54:$G65)</f>
        <v>0.12288911495422176</v>
      </c>
      <c r="K65" s="19">
        <f t="shared" si="31"/>
        <v>0.54671857619577302</v>
      </c>
      <c r="L65" s="17">
        <f>+SUM(F$54:$F65)/$F$76</f>
        <v>0.30367018602312718</v>
      </c>
      <c r="M65" s="17">
        <f>+SUM(E$54:$E65)/$E$76</f>
        <v>0.61576917583202395</v>
      </c>
      <c r="N65" s="19">
        <f t="shared" si="30"/>
        <v>0.31209898980889678</v>
      </c>
      <c r="P65" s="24" t="s">
        <v>44</v>
      </c>
      <c r="Q65" s="25" t="s">
        <v>10</v>
      </c>
      <c r="R65" s="37">
        <v>0.44233460000000002</v>
      </c>
      <c r="S65" s="37">
        <v>0.45867799999999997</v>
      </c>
      <c r="T65" s="25">
        <v>342</v>
      </c>
      <c r="U65" s="25">
        <v>52</v>
      </c>
      <c r="V65" s="25">
        <v>394</v>
      </c>
      <c r="W65" s="25">
        <v>42370000</v>
      </c>
      <c r="X65" s="25">
        <v>5880000</v>
      </c>
      <c r="Y65" s="26">
        <v>4.3799999999999999E-2</v>
      </c>
      <c r="Z65" s="26">
        <v>0.13200000000000001</v>
      </c>
      <c r="AA65" s="26">
        <v>0.1229</v>
      </c>
      <c r="AB65" s="26">
        <v>0.52590000000000003</v>
      </c>
      <c r="AC65" s="26">
        <v>0.30370000000000003</v>
      </c>
      <c r="AD65" s="26">
        <v>0.61580000000000001</v>
      </c>
      <c r="AE65" s="25"/>
      <c r="AF65" s="27"/>
      <c r="AG65" s="25"/>
      <c r="AH65" s="25"/>
      <c r="AI65" s="25"/>
      <c r="AJ65" s="25"/>
      <c r="AK65" s="25"/>
      <c r="AL65" s="25"/>
      <c r="AM65" s="26"/>
      <c r="AN65" s="26"/>
      <c r="AO65" s="26"/>
      <c r="AP65" s="26"/>
      <c r="AQ65" s="26"/>
      <c r="AR65" s="26"/>
    </row>
    <row r="66" spans="2:44" x14ac:dyDescent="0.45">
      <c r="B66" t="s">
        <v>10</v>
      </c>
      <c r="C66" s="22">
        <f t="shared" si="23"/>
        <v>0.45867829999999998</v>
      </c>
      <c r="D66" s="22">
        <f t="shared" si="24"/>
        <v>0.47303600000000001</v>
      </c>
      <c r="E66">
        <f t="shared" si="27"/>
        <v>325</v>
      </c>
      <c r="F66">
        <f t="shared" si="25"/>
        <v>47</v>
      </c>
      <c r="G66">
        <f t="shared" si="26"/>
        <v>372</v>
      </c>
      <c r="H66" s="17">
        <f t="shared" si="28"/>
        <v>4.1379310344827586E-2</v>
      </c>
      <c r="I66" s="17">
        <f t="shared" si="29"/>
        <v>0.12634408602150538</v>
      </c>
      <c r="J66" s="18">
        <f>+SUM(F$54:$F66)/SUM(G$54:$G66)</f>
        <v>0.12313221108379042</v>
      </c>
      <c r="K66" s="19">
        <f t="shared" si="31"/>
        <v>0.58809788654060058</v>
      </c>
      <c r="L66" s="17">
        <f>+SUM(F$54:$F66)/$F$76</f>
        <v>0.3273001508295626</v>
      </c>
      <c r="M66" s="17">
        <f>+SUM(E$54:$E66)/$E$76</f>
        <v>0.66219111555492072</v>
      </c>
      <c r="N66" s="19">
        <f t="shared" si="30"/>
        <v>0.33489096472535812</v>
      </c>
      <c r="P66" s="24" t="s">
        <v>45</v>
      </c>
      <c r="Q66" s="25" t="s">
        <v>10</v>
      </c>
      <c r="R66" s="37">
        <v>0.45867829999999998</v>
      </c>
      <c r="S66" s="37">
        <v>0.47303600000000001</v>
      </c>
      <c r="T66" s="25">
        <v>325</v>
      </c>
      <c r="U66" s="25">
        <v>47</v>
      </c>
      <c r="V66" s="25">
        <v>372</v>
      </c>
      <c r="W66" s="25">
        <v>34600000</v>
      </c>
      <c r="X66" s="25">
        <v>4540000</v>
      </c>
      <c r="Y66" s="26">
        <v>4.1399999999999999E-2</v>
      </c>
      <c r="Z66" s="26">
        <v>0.1263</v>
      </c>
      <c r="AA66" s="26">
        <v>0.1231</v>
      </c>
      <c r="AB66" s="26">
        <v>0.53790000000000004</v>
      </c>
      <c r="AC66" s="26">
        <v>0.32729999999999998</v>
      </c>
      <c r="AD66" s="26">
        <v>0.66220000000000001</v>
      </c>
      <c r="AE66" s="25"/>
      <c r="AF66" s="27"/>
      <c r="AG66" s="25"/>
      <c r="AH66" s="25"/>
      <c r="AI66" s="25"/>
      <c r="AJ66" s="25"/>
      <c r="AK66" s="25"/>
      <c r="AL66" s="25"/>
      <c r="AM66" s="26"/>
      <c r="AN66" s="26"/>
      <c r="AO66" s="26"/>
      <c r="AP66" s="26"/>
      <c r="AQ66" s="26"/>
      <c r="AR66" s="26"/>
    </row>
    <row r="67" spans="2:44" x14ac:dyDescent="0.45">
      <c r="B67" t="s">
        <v>10</v>
      </c>
      <c r="C67" s="22">
        <f t="shared" si="23"/>
        <v>0.47303650000000003</v>
      </c>
      <c r="D67" s="22">
        <f t="shared" si="24"/>
        <v>0.48832999999999999</v>
      </c>
      <c r="E67">
        <f t="shared" si="27"/>
        <v>367</v>
      </c>
      <c r="F67">
        <f t="shared" si="25"/>
        <v>57</v>
      </c>
      <c r="G67">
        <f t="shared" si="26"/>
        <v>424</v>
      </c>
      <c r="H67" s="17">
        <f t="shared" si="28"/>
        <v>4.7163515016685205E-2</v>
      </c>
      <c r="I67" s="17">
        <f t="shared" si="29"/>
        <v>0.13443396226415094</v>
      </c>
      <c r="J67" s="18">
        <f>+SUM(F$54:$F67)/SUM(G$54:$G67)</f>
        <v>0.12397128348800561</v>
      </c>
      <c r="K67" s="19">
        <f t="shared" si="31"/>
        <v>0.63526140155728583</v>
      </c>
      <c r="L67" s="17">
        <f>+SUM(F$54:$F67)/$F$76</f>
        <v>0.35595776772247362</v>
      </c>
      <c r="M67" s="17">
        <f>+SUM(E$54:$E67)/$E$76</f>
        <v>0.71461219825739175</v>
      </c>
      <c r="N67" s="19">
        <f t="shared" si="30"/>
        <v>0.35865443053491813</v>
      </c>
      <c r="P67" s="24" t="s">
        <v>46</v>
      </c>
      <c r="Q67" s="25" t="s">
        <v>10</v>
      </c>
      <c r="R67" s="37">
        <v>0.47303650000000003</v>
      </c>
      <c r="S67" s="37">
        <v>0.48832999999999999</v>
      </c>
      <c r="T67" s="25">
        <v>367</v>
      </c>
      <c r="U67" s="25">
        <v>57</v>
      </c>
      <c r="V67" s="25">
        <v>424</v>
      </c>
      <c r="W67" s="25">
        <v>33350000</v>
      </c>
      <c r="X67" s="25">
        <v>5590000</v>
      </c>
      <c r="Y67" s="26">
        <v>4.7199999999999999E-2</v>
      </c>
      <c r="Z67" s="26">
        <v>0.13439999999999999</v>
      </c>
      <c r="AA67" s="26">
        <v>0.124</v>
      </c>
      <c r="AB67" s="26">
        <v>0.6603</v>
      </c>
      <c r="AC67" s="26">
        <v>0.35599999999999998</v>
      </c>
      <c r="AD67" s="26">
        <v>0.71460000000000001</v>
      </c>
      <c r="AE67" s="25"/>
      <c r="AF67" s="27"/>
      <c r="AG67" s="25"/>
      <c r="AH67" s="25"/>
      <c r="AI67" s="25"/>
      <c r="AJ67" s="25"/>
      <c r="AK67" s="25"/>
      <c r="AL67" s="25"/>
      <c r="AM67" s="26"/>
      <c r="AN67" s="26"/>
      <c r="AO67" s="26"/>
      <c r="AP67" s="26"/>
      <c r="AQ67" s="26"/>
      <c r="AR67" s="26"/>
    </row>
    <row r="68" spans="2:44" x14ac:dyDescent="0.45">
      <c r="B68" t="s">
        <v>10</v>
      </c>
      <c r="C68" s="22">
        <f t="shared" si="23"/>
        <v>0.48832969999999998</v>
      </c>
      <c r="D68" s="22">
        <f t="shared" si="24"/>
        <v>0.50494099999999997</v>
      </c>
      <c r="E68">
        <f t="shared" si="27"/>
        <v>336</v>
      </c>
      <c r="F68">
        <f t="shared" si="25"/>
        <v>67</v>
      </c>
      <c r="G68">
        <f t="shared" si="26"/>
        <v>403</v>
      </c>
      <c r="H68" s="17">
        <f t="shared" si="28"/>
        <v>4.4827586206896551E-2</v>
      </c>
      <c r="I68" s="17">
        <f t="shared" si="29"/>
        <v>0.16625310173697269</v>
      </c>
      <c r="J68" s="18">
        <f>+SUM(F$54:$F68)/SUM(G$54:$G68)</f>
        <v>0.12675825973176316</v>
      </c>
      <c r="K68" s="19">
        <f t="shared" si="31"/>
        <v>0.68008898776418236</v>
      </c>
      <c r="L68" s="17">
        <f>+SUM(F$54:$F68)/$F$76</f>
        <v>0.38964303670186023</v>
      </c>
      <c r="M68" s="17">
        <f>+SUM(E$54:$E68)/$E$76</f>
        <v>0.76260534209398656</v>
      </c>
      <c r="N68" s="19">
        <f t="shared" si="30"/>
        <v>0.37296230539212633</v>
      </c>
      <c r="P68" s="24" t="s">
        <v>47</v>
      </c>
      <c r="Q68" s="25" t="s">
        <v>10</v>
      </c>
      <c r="R68" s="37">
        <v>0.48832969999999998</v>
      </c>
      <c r="S68" s="37">
        <v>0.50494099999999997</v>
      </c>
      <c r="T68" s="25">
        <v>336</v>
      </c>
      <c r="U68" s="25">
        <v>67</v>
      </c>
      <c r="V68" s="25">
        <v>403</v>
      </c>
      <c r="W68" s="25">
        <v>28380000</v>
      </c>
      <c r="X68" s="25">
        <v>5380000</v>
      </c>
      <c r="Y68" s="26">
        <v>4.48E-2</v>
      </c>
      <c r="Z68" s="26">
        <v>0.1663</v>
      </c>
      <c r="AA68" s="26">
        <v>0.1268</v>
      </c>
      <c r="AB68" s="26">
        <v>0.6724</v>
      </c>
      <c r="AC68" s="26">
        <v>0.3896</v>
      </c>
      <c r="AD68" s="26">
        <v>0.76259999999999994</v>
      </c>
      <c r="AE68" s="25"/>
      <c r="AF68" s="27"/>
      <c r="AG68" s="25"/>
      <c r="AH68" s="25"/>
      <c r="AI68" s="25"/>
      <c r="AJ68" s="25"/>
      <c r="AK68" s="25"/>
      <c r="AL68" s="25"/>
      <c r="AM68" s="26"/>
      <c r="AN68" s="26"/>
      <c r="AO68" s="26"/>
      <c r="AP68" s="26"/>
      <c r="AQ68" s="26"/>
      <c r="AR68" s="26"/>
    </row>
    <row r="69" spans="2:44" x14ac:dyDescent="0.45">
      <c r="B69" t="s">
        <v>10</v>
      </c>
      <c r="C69" s="22">
        <f t="shared" si="23"/>
        <v>0.50494119999999998</v>
      </c>
      <c r="D69" s="22">
        <f t="shared" si="24"/>
        <v>0.52815800000000002</v>
      </c>
      <c r="E69">
        <f t="shared" si="27"/>
        <v>334</v>
      </c>
      <c r="F69">
        <f t="shared" si="25"/>
        <v>76</v>
      </c>
      <c r="G69">
        <f t="shared" si="26"/>
        <v>410</v>
      </c>
      <c r="H69" s="17">
        <f t="shared" si="28"/>
        <v>4.5606229143492771E-2</v>
      </c>
      <c r="I69" s="17">
        <f t="shared" si="29"/>
        <v>0.18536585365853658</v>
      </c>
      <c r="J69" s="18">
        <f>+SUM(F$54:$F69)/SUM(G$54:$G69)</f>
        <v>0.13044144696505211</v>
      </c>
      <c r="K69" s="19">
        <f t="shared" si="31"/>
        <v>0.72569521690767513</v>
      </c>
      <c r="L69" s="17">
        <f>+SUM(F$54:$F69)/$F$76</f>
        <v>0.42785319255907489</v>
      </c>
      <c r="M69" s="17">
        <f>+SUM(E$54:$E69)/$E$76</f>
        <v>0.81031281245536357</v>
      </c>
      <c r="N69" s="19">
        <f t="shared" si="30"/>
        <v>0.38245961989628868</v>
      </c>
      <c r="P69" s="24" t="s">
        <v>48</v>
      </c>
      <c r="Q69" s="25" t="s">
        <v>10</v>
      </c>
      <c r="R69" s="37">
        <v>0.50494119999999998</v>
      </c>
      <c r="S69" s="37">
        <v>0.52815800000000002</v>
      </c>
      <c r="T69" s="25">
        <v>334</v>
      </c>
      <c r="U69" s="25">
        <v>76</v>
      </c>
      <c r="V69" s="25">
        <v>410</v>
      </c>
      <c r="W69" s="25">
        <v>28770000</v>
      </c>
      <c r="X69" s="25">
        <v>6120000</v>
      </c>
      <c r="Y69" s="26">
        <v>4.5600000000000002E-2</v>
      </c>
      <c r="Z69" s="26">
        <v>0.18540000000000001</v>
      </c>
      <c r="AA69" s="26">
        <v>0.13039999999999999</v>
      </c>
      <c r="AB69" s="26">
        <v>0.72970000000000002</v>
      </c>
      <c r="AC69" s="26">
        <v>0.4279</v>
      </c>
      <c r="AD69" s="26">
        <v>0.81030000000000002</v>
      </c>
      <c r="AE69" s="25"/>
      <c r="AF69" s="27"/>
      <c r="AG69" s="25"/>
      <c r="AH69" s="25"/>
      <c r="AI69" s="25"/>
      <c r="AJ69" s="25"/>
      <c r="AK69" s="25"/>
      <c r="AL69" s="25"/>
      <c r="AM69" s="26"/>
      <c r="AN69" s="26"/>
      <c r="AO69" s="26"/>
      <c r="AP69" s="26"/>
      <c r="AQ69" s="26"/>
      <c r="AR69" s="26"/>
    </row>
    <row r="70" spans="2:44" x14ac:dyDescent="0.45">
      <c r="B70" t="s">
        <v>10</v>
      </c>
      <c r="C70" s="22">
        <f t="shared" si="23"/>
        <v>0.52815800000000002</v>
      </c>
      <c r="D70" s="22">
        <f t="shared" si="24"/>
        <v>0.56128100000000003</v>
      </c>
      <c r="E70">
        <f t="shared" si="27"/>
        <v>304</v>
      </c>
      <c r="F70">
        <f t="shared" si="25"/>
        <v>101</v>
      </c>
      <c r="G70">
        <f t="shared" si="26"/>
        <v>405</v>
      </c>
      <c r="H70" s="17">
        <f t="shared" si="28"/>
        <v>4.5050055617352612E-2</v>
      </c>
      <c r="I70" s="17">
        <f t="shared" si="29"/>
        <v>0.24938271604938272</v>
      </c>
      <c r="J70" s="18">
        <f>+SUM(F$54:$F70)/SUM(G$54:$G70)</f>
        <v>0.13739356328474528</v>
      </c>
      <c r="K70" s="19">
        <f t="shared" si="31"/>
        <v>0.77074527252502778</v>
      </c>
      <c r="L70" s="17">
        <f>+SUM(F$54:$F70)/$F$76</f>
        <v>0.47863247863247865</v>
      </c>
      <c r="M70" s="17">
        <f>+SUM(E$54:$E70)/$E$76</f>
        <v>0.85373518068847309</v>
      </c>
      <c r="N70" s="19">
        <f t="shared" si="30"/>
        <v>0.37510270205599444</v>
      </c>
      <c r="P70" s="24" t="s">
        <v>49</v>
      </c>
      <c r="Q70" s="25" t="s">
        <v>10</v>
      </c>
      <c r="R70" s="37">
        <v>0.52815800000000002</v>
      </c>
      <c r="S70" s="37">
        <v>0.56128100000000003</v>
      </c>
      <c r="T70" s="25">
        <v>304</v>
      </c>
      <c r="U70" s="25">
        <v>101</v>
      </c>
      <c r="V70" s="25">
        <v>405</v>
      </c>
      <c r="W70" s="25">
        <v>30900000</v>
      </c>
      <c r="X70" s="25">
        <v>12830000</v>
      </c>
      <c r="Y70" s="26">
        <v>4.5100000000000001E-2</v>
      </c>
      <c r="Z70" s="26">
        <v>0.24940000000000001</v>
      </c>
      <c r="AA70" s="26">
        <v>0.13739999999999999</v>
      </c>
      <c r="AB70" s="26">
        <v>0.76590000000000003</v>
      </c>
      <c r="AC70" s="26">
        <v>0.47860000000000003</v>
      </c>
      <c r="AD70" s="26">
        <v>0.85370000000000001</v>
      </c>
      <c r="AE70" s="25"/>
      <c r="AF70" s="27"/>
      <c r="AG70" s="25"/>
      <c r="AH70" s="25"/>
      <c r="AI70" s="25"/>
      <c r="AJ70" s="25"/>
      <c r="AK70" s="25"/>
      <c r="AL70" s="25"/>
      <c r="AM70" s="26"/>
      <c r="AN70" s="26"/>
      <c r="AO70" s="26"/>
      <c r="AP70" s="26"/>
      <c r="AQ70" s="26"/>
      <c r="AR70" s="26"/>
    </row>
    <row r="71" spans="2:44" x14ac:dyDescent="0.45">
      <c r="B71" t="s">
        <v>10</v>
      </c>
      <c r="C71" s="22">
        <f t="shared" si="23"/>
        <v>0.56128049999999996</v>
      </c>
      <c r="D71" s="22">
        <f t="shared" si="24"/>
        <v>0.61699800000000005</v>
      </c>
      <c r="E71">
        <f t="shared" si="27"/>
        <v>332</v>
      </c>
      <c r="F71">
        <f t="shared" si="25"/>
        <v>127</v>
      </c>
      <c r="G71">
        <f t="shared" si="26"/>
        <v>459</v>
      </c>
      <c r="H71" s="17">
        <f t="shared" si="28"/>
        <v>5.1056729699666299E-2</v>
      </c>
      <c r="I71" s="17">
        <f t="shared" si="29"/>
        <v>0.27668845315904139</v>
      </c>
      <c r="J71" s="18">
        <f>+SUM(F$54:$F71)/SUM(G$54:$G71)</f>
        <v>0.14604764482945318</v>
      </c>
      <c r="K71" s="19">
        <f t="shared" si="31"/>
        <v>0.82180200222469413</v>
      </c>
      <c r="L71" s="17">
        <f>+SUM(F$54:$F71)/$F$76</f>
        <v>0.54248366013071891</v>
      </c>
      <c r="M71" s="17">
        <f>+SUM(E$54:$E71)/$E$76</f>
        <v>0.9011569775746322</v>
      </c>
      <c r="N71" s="19">
        <f t="shared" si="30"/>
        <v>0.35867331744391329</v>
      </c>
      <c r="P71" s="24" t="s">
        <v>50</v>
      </c>
      <c r="Q71" s="25" t="s">
        <v>10</v>
      </c>
      <c r="R71" s="37">
        <v>0.56128049999999996</v>
      </c>
      <c r="S71" s="37">
        <v>0.61699800000000005</v>
      </c>
      <c r="T71" s="25">
        <v>332</v>
      </c>
      <c r="U71" s="25">
        <v>127</v>
      </c>
      <c r="V71" s="25">
        <v>459</v>
      </c>
      <c r="W71" s="25">
        <v>41120000</v>
      </c>
      <c r="X71" s="25">
        <v>16530000</v>
      </c>
      <c r="Y71" s="26">
        <v>5.11E-2</v>
      </c>
      <c r="Z71" s="26">
        <v>0.2767</v>
      </c>
      <c r="AA71" s="26">
        <v>0.14599999999999999</v>
      </c>
      <c r="AB71" s="26">
        <v>0.91900000000000004</v>
      </c>
      <c r="AC71" s="26">
        <v>0.54249999999999998</v>
      </c>
      <c r="AD71" s="26">
        <v>0.9012</v>
      </c>
      <c r="AE71" s="25"/>
      <c r="AF71" s="27"/>
      <c r="AG71" s="25"/>
      <c r="AH71" s="25"/>
      <c r="AI71" s="25"/>
      <c r="AJ71" s="25"/>
      <c r="AK71" s="25"/>
      <c r="AL71" s="25"/>
      <c r="AM71" s="26"/>
      <c r="AN71" s="26"/>
      <c r="AO71" s="26"/>
      <c r="AP71" s="26"/>
      <c r="AQ71" s="26"/>
      <c r="AR71" s="26"/>
    </row>
    <row r="72" spans="2:44" x14ac:dyDescent="0.45">
      <c r="B72" t="s">
        <v>10</v>
      </c>
      <c r="C72" s="22">
        <f t="shared" si="23"/>
        <v>0.61699809999999999</v>
      </c>
      <c r="D72" s="22">
        <f t="shared" si="24"/>
        <v>0.68568499999999999</v>
      </c>
      <c r="E72">
        <f t="shared" si="27"/>
        <v>237</v>
      </c>
      <c r="F72">
        <f t="shared" si="25"/>
        <v>152</v>
      </c>
      <c r="G72">
        <f t="shared" si="26"/>
        <v>389</v>
      </c>
      <c r="H72" s="17">
        <f t="shared" si="28"/>
        <v>4.3270300333704118E-2</v>
      </c>
      <c r="I72" s="17">
        <f t="shared" si="29"/>
        <v>0.39074550128534702</v>
      </c>
      <c r="J72" s="18">
        <f>+SUM(F$54:$F72)/SUM(G$54:$G72)</f>
        <v>0.15828725729715828</v>
      </c>
      <c r="K72" s="19">
        <f t="shared" si="31"/>
        <v>0.86507230255839829</v>
      </c>
      <c r="L72" s="17">
        <f>+SUM(F$54:$F72)/$F$76</f>
        <v>0.61890397184514834</v>
      </c>
      <c r="M72" s="17">
        <f>+SUM(E$54:$E72)/$E$76</f>
        <v>0.93500928438794462</v>
      </c>
      <c r="N72" s="19">
        <f t="shared" si="30"/>
        <v>0.31610531254279628</v>
      </c>
      <c r="P72" s="24" t="s">
        <v>51</v>
      </c>
      <c r="Q72" s="25" t="s">
        <v>10</v>
      </c>
      <c r="R72" s="37">
        <v>0.61699809999999999</v>
      </c>
      <c r="S72" s="37">
        <v>0.68568499999999999</v>
      </c>
      <c r="T72" s="25">
        <v>237</v>
      </c>
      <c r="U72" s="25">
        <v>152</v>
      </c>
      <c r="V72" s="25">
        <v>389</v>
      </c>
      <c r="W72" s="25">
        <v>25550000</v>
      </c>
      <c r="X72" s="25">
        <v>18280000</v>
      </c>
      <c r="Y72" s="26">
        <v>4.3299999999999998E-2</v>
      </c>
      <c r="Z72" s="26">
        <v>0.39069999999999999</v>
      </c>
      <c r="AA72" s="26">
        <v>0.1583</v>
      </c>
      <c r="AB72" s="26">
        <v>0.82210000000000005</v>
      </c>
      <c r="AC72" s="26">
        <v>0.61890000000000001</v>
      </c>
      <c r="AD72" s="26">
        <v>0.93500000000000005</v>
      </c>
      <c r="AE72" s="25"/>
      <c r="AF72" s="27"/>
      <c r="AG72" s="25"/>
      <c r="AH72" s="25"/>
      <c r="AI72" s="25"/>
      <c r="AJ72" s="25"/>
      <c r="AK72" s="25"/>
      <c r="AL72" s="25"/>
      <c r="AM72" s="26"/>
      <c r="AN72" s="26"/>
      <c r="AO72" s="26"/>
      <c r="AP72" s="26"/>
      <c r="AQ72" s="26"/>
      <c r="AR72" s="26"/>
    </row>
    <row r="73" spans="2:44" x14ac:dyDescent="0.45">
      <c r="B73" t="s">
        <v>10</v>
      </c>
      <c r="C73" s="22">
        <f t="shared" si="23"/>
        <v>0.68568490000000004</v>
      </c>
      <c r="D73" s="22">
        <f t="shared" si="24"/>
        <v>0.75567600000000001</v>
      </c>
      <c r="E73">
        <f t="shared" si="27"/>
        <v>200</v>
      </c>
      <c r="F73">
        <f t="shared" si="25"/>
        <v>211</v>
      </c>
      <c r="G73">
        <f t="shared" si="26"/>
        <v>411</v>
      </c>
      <c r="H73" s="17">
        <f t="shared" si="28"/>
        <v>4.5717463848720802E-2</v>
      </c>
      <c r="I73" s="17">
        <f t="shared" si="29"/>
        <v>0.51338199513381999</v>
      </c>
      <c r="J73" s="18">
        <f>+SUM(F$54:$F73)/SUM(G$54:$G73)</f>
        <v>0.1761113825109917</v>
      </c>
      <c r="K73" s="19">
        <f t="shared" si="31"/>
        <v>0.91078976640711906</v>
      </c>
      <c r="L73" s="17">
        <f>+SUM(F$54:$F73)/$F$76</f>
        <v>0.72498743086978379</v>
      </c>
      <c r="M73" s="17">
        <f>+SUM(E$54:$E73)/$E$76</f>
        <v>0.9635766319097272</v>
      </c>
      <c r="N73" s="19">
        <f t="shared" si="30"/>
        <v>0.23858920103994341</v>
      </c>
      <c r="P73" s="24" t="s">
        <v>52</v>
      </c>
      <c r="Q73" s="25" t="s">
        <v>10</v>
      </c>
      <c r="R73" s="37">
        <v>0.68568490000000004</v>
      </c>
      <c r="S73" s="37">
        <v>0.75567600000000001</v>
      </c>
      <c r="T73" s="25">
        <v>200</v>
      </c>
      <c r="U73" s="25">
        <v>211</v>
      </c>
      <c r="V73" s="25">
        <v>411</v>
      </c>
      <c r="W73" s="25">
        <v>19450000</v>
      </c>
      <c r="X73" s="25">
        <v>19130000</v>
      </c>
      <c r="Y73" s="26">
        <v>4.5699999999999998E-2</v>
      </c>
      <c r="Z73" s="26">
        <v>0.51339999999999997</v>
      </c>
      <c r="AA73" s="26">
        <v>0.17610000000000001</v>
      </c>
      <c r="AB73" s="26">
        <v>0.9143</v>
      </c>
      <c r="AC73" s="26">
        <v>0.72499999999999998</v>
      </c>
      <c r="AD73" s="26">
        <v>0.96360000000000001</v>
      </c>
      <c r="AE73" s="25"/>
      <c r="AF73" s="27"/>
      <c r="AG73" s="25"/>
      <c r="AH73" s="25"/>
      <c r="AI73" s="25"/>
      <c r="AJ73" s="25"/>
      <c r="AK73" s="25"/>
      <c r="AL73" s="25"/>
      <c r="AM73" s="26"/>
      <c r="AN73" s="26"/>
      <c r="AO73" s="26"/>
      <c r="AP73" s="26"/>
      <c r="AQ73" s="26"/>
      <c r="AR73" s="26"/>
    </row>
    <row r="74" spans="2:44" x14ac:dyDescent="0.45">
      <c r="B74" t="s">
        <v>10</v>
      </c>
      <c r="C74" s="22">
        <f t="shared" si="23"/>
        <v>0.75567569999999995</v>
      </c>
      <c r="D74" s="22">
        <f t="shared" si="24"/>
        <v>0.82044899999999998</v>
      </c>
      <c r="E74">
        <f t="shared" si="27"/>
        <v>148</v>
      </c>
      <c r="F74">
        <f t="shared" si="25"/>
        <v>263</v>
      </c>
      <c r="G74">
        <f t="shared" si="26"/>
        <v>411</v>
      </c>
      <c r="H74" s="17">
        <f t="shared" si="28"/>
        <v>4.5717463848720802E-2</v>
      </c>
      <c r="I74" s="17">
        <f t="shared" si="29"/>
        <v>0.63990267639902676</v>
      </c>
      <c r="J74" s="18">
        <f>+SUM(F$54:$F74)/SUM(G$54:$G74)</f>
        <v>0.19827886963600419</v>
      </c>
      <c r="K74" s="19">
        <f t="shared" si="31"/>
        <v>0.95650723025583984</v>
      </c>
      <c r="L74" s="17">
        <f>+SUM(F$54:$F74)/$F$76</f>
        <v>0.85721468074409246</v>
      </c>
      <c r="M74" s="17">
        <f>+SUM(E$54:$E74)/$E$76</f>
        <v>0.98471646907584631</v>
      </c>
      <c r="N74" s="19">
        <f t="shared" si="30"/>
        <v>0.12750178833175385</v>
      </c>
      <c r="P74" s="24" t="s">
        <v>53</v>
      </c>
      <c r="Q74" s="25" t="s">
        <v>10</v>
      </c>
      <c r="R74" s="37">
        <v>0.75567569999999995</v>
      </c>
      <c r="S74" s="37">
        <v>0.82044899999999998</v>
      </c>
      <c r="T74" s="25">
        <v>148</v>
      </c>
      <c r="U74" s="25">
        <v>263</v>
      </c>
      <c r="V74" s="25">
        <v>411</v>
      </c>
      <c r="W74" s="25">
        <v>12270000</v>
      </c>
      <c r="X74" s="25">
        <v>22280000</v>
      </c>
      <c r="Y74" s="26">
        <v>4.5699999999999998E-2</v>
      </c>
      <c r="Z74" s="26">
        <v>0.63990000000000002</v>
      </c>
      <c r="AA74" s="26">
        <v>0.1983</v>
      </c>
      <c r="AB74" s="26">
        <v>0.96009999999999995</v>
      </c>
      <c r="AC74" s="26">
        <v>0.85719999999999996</v>
      </c>
      <c r="AD74" s="26">
        <v>0.98470000000000002</v>
      </c>
      <c r="AE74" s="25"/>
      <c r="AF74" s="27"/>
      <c r="AG74" s="25"/>
      <c r="AH74" s="25"/>
      <c r="AI74" s="25"/>
      <c r="AJ74" s="25"/>
      <c r="AK74" s="25"/>
      <c r="AL74" s="25"/>
      <c r="AM74" s="26"/>
      <c r="AN74" s="26"/>
      <c r="AO74" s="26"/>
      <c r="AP74" s="26"/>
      <c r="AQ74" s="26"/>
      <c r="AR74" s="26"/>
    </row>
    <row r="75" spans="2:44" x14ac:dyDescent="0.45">
      <c r="B75" t="s">
        <v>10</v>
      </c>
      <c r="C75" s="22">
        <f t="shared" si="23"/>
        <v>0.82044850000000002</v>
      </c>
      <c r="D75" s="22">
        <f t="shared" si="24"/>
        <v>0.99729500000000004</v>
      </c>
      <c r="E75">
        <f t="shared" si="27"/>
        <v>107</v>
      </c>
      <c r="F75">
        <f t="shared" si="25"/>
        <v>284</v>
      </c>
      <c r="G75">
        <f t="shared" si="26"/>
        <v>391</v>
      </c>
      <c r="H75" s="17">
        <f t="shared" si="28"/>
        <v>4.3492769744160178E-2</v>
      </c>
      <c r="I75" s="17">
        <f t="shared" si="29"/>
        <v>0.72634271099744241</v>
      </c>
      <c r="J75" s="18">
        <f>+SUM(F$54:$F75)/SUM(G$54:$G75)</f>
        <v>0.22124582869855394</v>
      </c>
      <c r="K75" s="19">
        <f t="shared" si="31"/>
        <v>1</v>
      </c>
      <c r="L75" s="17">
        <f>+SUM(F$54:$F75)/$F$76</f>
        <v>1</v>
      </c>
      <c r="M75" s="17">
        <f>+SUM(E$54:$E75)/$E$76</f>
        <v>1</v>
      </c>
      <c r="N75" s="19">
        <f t="shared" si="30"/>
        <v>0</v>
      </c>
      <c r="P75" s="24" t="s">
        <v>54</v>
      </c>
      <c r="Q75" s="25" t="s">
        <v>10</v>
      </c>
      <c r="R75" s="37">
        <v>0.82044850000000002</v>
      </c>
      <c r="S75" s="37">
        <v>0.99729500000000004</v>
      </c>
      <c r="T75" s="25">
        <v>107</v>
      </c>
      <c r="U75" s="25">
        <v>284</v>
      </c>
      <c r="V75" s="25">
        <v>391</v>
      </c>
      <c r="W75" s="25">
        <v>5830000</v>
      </c>
      <c r="X75" s="25">
        <v>22560000</v>
      </c>
      <c r="Y75" s="26">
        <v>4.3499999999999997E-2</v>
      </c>
      <c r="Z75" s="26">
        <v>0.72629999999999995</v>
      </c>
      <c r="AA75" s="26">
        <v>0.22120000000000001</v>
      </c>
      <c r="AB75" s="26">
        <v>0.95679999999999998</v>
      </c>
      <c r="AC75" s="26">
        <v>1</v>
      </c>
      <c r="AD75" s="26">
        <v>1</v>
      </c>
      <c r="AE75" s="25"/>
      <c r="AF75" s="27"/>
      <c r="AG75" s="25"/>
      <c r="AH75" s="25"/>
      <c r="AI75" s="25"/>
      <c r="AJ75" s="25"/>
      <c r="AK75" s="25"/>
      <c r="AL75" s="25"/>
      <c r="AM75" s="26"/>
      <c r="AN75" s="26"/>
      <c r="AO75" s="26"/>
      <c r="AP75" s="26"/>
      <c r="AQ75" s="26"/>
      <c r="AR75" s="26"/>
    </row>
    <row r="76" spans="2:44" x14ac:dyDescent="0.45">
      <c r="E76">
        <f>SUM(E54:E75)</f>
        <v>7001</v>
      </c>
      <c r="F76">
        <f t="shared" ref="F76:G76" si="32">SUM(F54:F75)</f>
        <v>1989</v>
      </c>
      <c r="G76">
        <f t="shared" si="32"/>
        <v>8990</v>
      </c>
      <c r="H76" s="17"/>
      <c r="I76" s="17">
        <f>+F76/G76</f>
        <v>0.22124582869855394</v>
      </c>
      <c r="P76" s="24" t="s">
        <v>31</v>
      </c>
      <c r="Q76" s="25" t="s">
        <v>31</v>
      </c>
      <c r="R76" s="25" t="s">
        <v>32</v>
      </c>
      <c r="S76" s="25" t="s">
        <v>32</v>
      </c>
      <c r="T76" s="25">
        <v>7001</v>
      </c>
      <c r="U76" s="25">
        <v>1989</v>
      </c>
      <c r="V76" s="25">
        <v>8990</v>
      </c>
      <c r="W76" s="25">
        <v>1247730000</v>
      </c>
      <c r="X76" s="25">
        <v>257850000</v>
      </c>
      <c r="Y76" s="25"/>
      <c r="Z76" s="26">
        <v>0.22120000000000001</v>
      </c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6"/>
      <c r="AO76" s="25"/>
      <c r="AP76" s="25"/>
      <c r="AQ76" s="25"/>
      <c r="AR76" s="25"/>
    </row>
    <row r="77" spans="2:44" x14ac:dyDescent="0.45">
      <c r="P77" s="24"/>
      <c r="Q77" s="25"/>
      <c r="R77" s="27"/>
      <c r="S77" s="25"/>
      <c r="T77" s="25"/>
      <c r="U77" s="25"/>
      <c r="V77" s="25"/>
      <c r="W77" s="27"/>
      <c r="X77" s="25"/>
      <c r="Y77" s="26"/>
      <c r="Z77" s="26"/>
      <c r="AA77" s="26"/>
      <c r="AB77" s="26"/>
      <c r="AC77" s="26"/>
      <c r="AD77" s="26"/>
      <c r="AE77" s="25"/>
      <c r="AF77" s="27"/>
      <c r="AG77" s="25"/>
      <c r="AH77" s="25"/>
      <c r="AI77" s="25"/>
      <c r="AJ77" s="25"/>
      <c r="AK77" s="27"/>
      <c r="AL77" s="25"/>
      <c r="AM77" s="26"/>
      <c r="AN77" s="26"/>
      <c r="AO77" s="26"/>
      <c r="AP77" s="26"/>
      <c r="AQ77" s="26"/>
      <c r="AR77" s="26"/>
    </row>
    <row r="78" spans="2:44" x14ac:dyDescent="0.45">
      <c r="P78" s="24"/>
      <c r="Q78" s="25"/>
      <c r="R78" s="27"/>
      <c r="S78" s="25"/>
      <c r="T78" s="25"/>
      <c r="U78" s="25"/>
      <c r="V78" s="25"/>
      <c r="W78" s="27"/>
      <c r="X78" s="25"/>
      <c r="Y78" s="26"/>
      <c r="Z78" s="26"/>
      <c r="AA78" s="26"/>
      <c r="AB78" s="26"/>
      <c r="AC78" s="26"/>
      <c r="AD78" s="26"/>
      <c r="AE78" s="25"/>
      <c r="AF78" s="27"/>
      <c r="AG78" s="25"/>
      <c r="AH78" s="25"/>
      <c r="AI78" s="25"/>
      <c r="AJ78" s="25"/>
      <c r="AK78" s="27"/>
      <c r="AL78" s="25"/>
      <c r="AM78" s="26"/>
      <c r="AN78" s="26"/>
      <c r="AO78" s="26"/>
      <c r="AP78" s="26"/>
      <c r="AQ78" s="26"/>
      <c r="AR78" s="26"/>
    </row>
    <row r="79" spans="2:44" x14ac:dyDescent="0.45">
      <c r="P79" s="24"/>
      <c r="Q79" s="25"/>
      <c r="R79" s="27"/>
      <c r="S79" s="25"/>
      <c r="T79" s="25"/>
      <c r="U79" s="25"/>
      <c r="V79" s="25"/>
      <c r="W79" s="27"/>
      <c r="X79" s="25"/>
      <c r="Y79" s="26"/>
      <c r="Z79" s="26"/>
      <c r="AA79" s="26"/>
      <c r="AB79" s="26"/>
      <c r="AC79" s="26"/>
      <c r="AD79" s="26"/>
      <c r="AE79" s="25"/>
      <c r="AF79" s="27"/>
      <c r="AG79" s="25"/>
      <c r="AH79" s="25"/>
      <c r="AI79" s="25"/>
      <c r="AJ79" s="25"/>
      <c r="AK79" s="27"/>
      <c r="AL79" s="25"/>
      <c r="AM79" s="26"/>
      <c r="AN79" s="26"/>
      <c r="AO79" s="26"/>
      <c r="AP79" s="26"/>
      <c r="AQ79" s="26"/>
      <c r="AR79" s="26"/>
    </row>
    <row r="80" spans="2:44" x14ac:dyDescent="0.45">
      <c r="P80" s="24"/>
      <c r="Q80" s="25"/>
      <c r="R80" s="25"/>
      <c r="S80" s="25"/>
      <c r="T80" s="25"/>
      <c r="U80" s="25"/>
      <c r="V80" s="25"/>
      <c r="W80" s="27"/>
      <c r="X80" s="25"/>
      <c r="Y80" s="25"/>
      <c r="Z80" s="26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7"/>
      <c r="AL80" s="25"/>
      <c r="AM80" s="25"/>
      <c r="AN80" s="26"/>
      <c r="AO80" s="25"/>
      <c r="AP80" s="25"/>
      <c r="AQ80" s="25"/>
      <c r="AR80" s="25"/>
    </row>
  </sheetData>
  <conditionalFormatting sqref="I2:I2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{03FC39C9-EDF7-4DE5-9243-1B79097AA048}</x14:id>
        </ext>
      </extLst>
    </cfRule>
  </conditionalFormatting>
  <conditionalFormatting sqref="I28:I5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{A011ACDD-FC8B-4CF7-9C61-C646107657F5}</x14:id>
        </ext>
      </extLst>
    </cfRule>
  </conditionalFormatting>
  <conditionalFormatting sqref="I54:I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{9FC1ECBE-C09E-463B-B0E0-33CC70D3C025}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FC39C9-EDF7-4DE5-9243-1B79097AA0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I2:I24</xm:sqref>
        </x14:conditionalFormatting>
        <x14:conditionalFormatting xmlns:xm="http://schemas.microsoft.com/office/excel/2006/main">
          <x14:cfRule type="dataBar" id="{A011ACDD-FC8B-4CF7-9C61-C646107657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I28:I50</xm:sqref>
        </x14:conditionalFormatting>
        <x14:conditionalFormatting xmlns:xm="http://schemas.microsoft.com/office/excel/2006/main">
          <x14:cfRule type="dataBar" id="{9FC1ECBE-C09E-463B-B0E0-33CC70D3C0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I54:I76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8341-7C08-46E0-8E79-FECDEF58389A}">
  <dimension ref="A1:Z76"/>
  <sheetViews>
    <sheetView tabSelected="1" topLeftCell="A50" zoomScale="85" zoomScaleNormal="85" workbookViewId="0">
      <selection activeCell="M1" sqref="A1:M76"/>
    </sheetView>
  </sheetViews>
  <sheetFormatPr defaultRowHeight="14.25" x14ac:dyDescent="0.45"/>
  <cols>
    <col min="1" max="1" width="6.59765625" customWidth="1"/>
    <col min="5" max="5" width="11.6640625" bestFit="1" customWidth="1"/>
    <col min="6" max="6" width="13.33203125" customWidth="1"/>
    <col min="9" max="10" width="10.3984375" customWidth="1"/>
    <col min="11" max="11" width="11" customWidth="1"/>
    <col min="12" max="12" width="16.46484375" bestFit="1" customWidth="1"/>
    <col min="13" max="13" width="15.3984375" bestFit="1" customWidth="1"/>
    <col min="14" max="15" width="12.73046875" bestFit="1" customWidth="1"/>
    <col min="18" max="18" width="13.9296875" bestFit="1" customWidth="1"/>
    <col min="19" max="19" width="16.46484375" bestFit="1" customWidth="1"/>
    <col min="20" max="20" width="18.53125" bestFit="1" customWidth="1"/>
    <col min="21" max="21" width="16.19921875" bestFit="1" customWidth="1"/>
    <col min="22" max="22" width="11.19921875" customWidth="1"/>
    <col min="23" max="23" width="17.73046875" customWidth="1"/>
    <col min="24" max="24" width="17.19921875" customWidth="1"/>
  </cols>
  <sheetData>
    <row r="1" spans="1:26" ht="27.75" x14ac:dyDescent="0.45">
      <c r="A1" t="s">
        <v>111</v>
      </c>
      <c r="B1" t="s">
        <v>1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28</v>
      </c>
      <c r="I1" s="9" t="s">
        <v>6</v>
      </c>
      <c r="J1" s="9" t="s">
        <v>7</v>
      </c>
      <c r="K1" s="9" t="s">
        <v>29</v>
      </c>
      <c r="L1" s="23" t="s">
        <v>104</v>
      </c>
      <c r="M1" s="23" t="s">
        <v>105</v>
      </c>
      <c r="N1" s="23" t="s">
        <v>108</v>
      </c>
      <c r="O1" s="23" t="s">
        <v>109</v>
      </c>
    </row>
    <row r="2" spans="1:26" x14ac:dyDescent="0.45">
      <c r="A2">
        <v>30</v>
      </c>
      <c r="B2" t="s">
        <v>8</v>
      </c>
      <c r="C2">
        <f>+VLOOKUP(A2&amp;B2,leaf_statistics_table!$A:$L,5,0)</f>
        <v>881</v>
      </c>
      <c r="D2">
        <f>+VLOOKUP(A2&amp;B2,leaf_statistics_table!$A:$L,6,0)</f>
        <v>47</v>
      </c>
      <c r="E2">
        <f>+VLOOKUP(A2&amp;B2,leaf_statistics_table!$A:$L,9,0)</f>
        <v>928</v>
      </c>
      <c r="F2" s="17">
        <f>+E2/$E$24</f>
        <v>6.3206647595695414E-2</v>
      </c>
      <c r="G2" s="17">
        <f>+D2/E2</f>
        <v>5.0646551724137928E-2</v>
      </c>
      <c r="H2" s="18">
        <f>+SUM(D2:$D$2)/SUM(E2:$E$2)</f>
        <v>5.0646551724137928E-2</v>
      </c>
      <c r="I2" s="17">
        <f>+F2</f>
        <v>6.3206647595695414E-2</v>
      </c>
      <c r="J2" s="17">
        <f>+SUM(D2:$D$2)/$D$24</f>
        <v>1.4465989535241613E-2</v>
      </c>
      <c r="K2" s="17">
        <f>+SUM(C2:$C$2)/$C$24</f>
        <v>7.7057640164436281E-2</v>
      </c>
      <c r="L2" s="28">
        <f>+VLOOKUP(A2&amp;B2,leaf_statistics_table!$A:$L,7,0)</f>
        <v>389990000</v>
      </c>
      <c r="M2" s="28">
        <f>+VLOOKUP(A2&amp;B2,leaf_statistics_table!$A:$L,8,0)</f>
        <v>21340000</v>
      </c>
      <c r="N2" s="28">
        <f>+L2/C2</f>
        <v>442667.42338251986</v>
      </c>
      <c r="O2" s="28">
        <f>+M2/D2</f>
        <v>454042.55319148937</v>
      </c>
    </row>
    <row r="3" spans="1:26" x14ac:dyDescent="0.45">
      <c r="A3">
        <v>16</v>
      </c>
      <c r="B3" t="s">
        <v>8</v>
      </c>
      <c r="C3">
        <f>+VLOOKUP(A3&amp;B3,leaf_statistics_table!$A:$L,5,0)</f>
        <v>301</v>
      </c>
      <c r="D3">
        <f>+VLOOKUP(A3&amp;B3,leaf_statistics_table!$A:$L,6,0)</f>
        <v>21</v>
      </c>
      <c r="E3">
        <f>+VLOOKUP(A3&amp;B3,leaf_statistics_table!$A:$L,9,0)</f>
        <v>322</v>
      </c>
      <c r="F3" s="17">
        <f t="shared" ref="F3:F23" si="0">+E3/$E$24</f>
        <v>2.1931616945920173E-2</v>
      </c>
      <c r="G3" s="17">
        <f t="shared" ref="G3:G23" si="1">+D3/E3</f>
        <v>6.5217391304347824E-2</v>
      </c>
      <c r="H3" s="18">
        <f>+SUM(D$2:$D3)/SUM(E$2:$E3)</f>
        <v>5.4399999999999997E-2</v>
      </c>
      <c r="I3" s="19">
        <f>+I2+F3</f>
        <v>8.5138264541615591E-2</v>
      </c>
      <c r="J3" s="17">
        <f>+SUM(D$2:$D3)/$D$24</f>
        <v>2.0929516774392122E-2</v>
      </c>
      <c r="K3" s="17">
        <f>+SUM(C$2:$C3)/$C$24</f>
        <v>0.10338493833639464</v>
      </c>
      <c r="L3" s="28">
        <f>+VLOOKUP(A3&amp;B3,leaf_statistics_table!$A:$L,7,0)</f>
        <v>118210000</v>
      </c>
      <c r="M3" s="28">
        <f>+VLOOKUP(A3&amp;B3,leaf_statistics_table!$A:$L,8,0)</f>
        <v>8250000</v>
      </c>
      <c r="N3" s="28">
        <f>+L3/C3</f>
        <v>392724.25249169435</v>
      </c>
      <c r="O3" s="28">
        <f>+M3/D3</f>
        <v>392857.14285714284</v>
      </c>
    </row>
    <row r="4" spans="1:26" x14ac:dyDescent="0.45">
      <c r="A4">
        <v>28</v>
      </c>
      <c r="B4" t="s">
        <v>8</v>
      </c>
      <c r="C4">
        <f>+VLOOKUP(A4&amp;B4,leaf_statistics_table!$A:$L,5,0)</f>
        <v>1481</v>
      </c>
      <c r="D4">
        <f>+VLOOKUP(A4&amp;B4,leaf_statistics_table!$A:$L,6,0)</f>
        <v>110</v>
      </c>
      <c r="E4">
        <f>+VLOOKUP(A4&amp;B4,leaf_statistics_table!$A:$L,9,0)</f>
        <v>1591</v>
      </c>
      <c r="F4" s="17">
        <f t="shared" si="0"/>
        <v>0.10836398310856832</v>
      </c>
      <c r="G4" s="17">
        <f t="shared" si="1"/>
        <v>6.913890634820867E-2</v>
      </c>
      <c r="H4" s="18">
        <f>+SUM(D$2:$D4)/SUM(E$2:$E4)</f>
        <v>6.2653995072157687E-2</v>
      </c>
      <c r="I4" s="19">
        <f t="shared" ref="I4:I23" si="2">+I3+F4</f>
        <v>0.19350224765018392</v>
      </c>
      <c r="J4" s="17">
        <f>+SUM(D$2:$D4)/$D$24</f>
        <v>5.4786088027085254E-2</v>
      </c>
      <c r="K4" s="17">
        <f>+SUM(C$2:$C4)/$C$24</f>
        <v>0.23292224263098049</v>
      </c>
      <c r="L4" s="28">
        <f>+VLOOKUP(A4&amp;B4,leaf_statistics_table!$A:$L,7,0)</f>
        <v>376250000</v>
      </c>
      <c r="M4" s="28">
        <f>+VLOOKUP(A4&amp;B4,leaf_statistics_table!$A:$L,8,0)</f>
        <v>27760000</v>
      </c>
      <c r="N4" s="28">
        <f>+L4/C4</f>
        <v>254051.31667792032</v>
      </c>
      <c r="O4" s="28">
        <f>+M4/D4</f>
        <v>252363.63636363635</v>
      </c>
    </row>
    <row r="5" spans="1:26" x14ac:dyDescent="0.45">
      <c r="A5">
        <v>26</v>
      </c>
      <c r="B5" t="s">
        <v>8</v>
      </c>
      <c r="C5">
        <f>+VLOOKUP(A5&amp;B5,leaf_statistics_table!$A:$L,5,0)</f>
        <v>739</v>
      </c>
      <c r="D5">
        <f>+VLOOKUP(A5&amp;B5,leaf_statistics_table!$A:$L,6,0)</f>
        <v>59</v>
      </c>
      <c r="E5">
        <f>+VLOOKUP(A5&amp;B5,leaf_statistics_table!$A:$L,9,0)</f>
        <v>798</v>
      </c>
      <c r="F5" s="17">
        <f t="shared" si="0"/>
        <v>5.4352268083367392E-2</v>
      </c>
      <c r="G5" s="17">
        <f t="shared" si="1"/>
        <v>7.3934837092731825E-2</v>
      </c>
      <c r="H5" s="18">
        <f>+SUM(D$2:$D5)/SUM(E$2:$E5)</f>
        <v>6.5127782357790598E-2</v>
      </c>
      <c r="I5" s="19">
        <f t="shared" si="2"/>
        <v>0.24785451573355133</v>
      </c>
      <c r="J5" s="17">
        <f>+SUM(D$2:$D5)/$D$24</f>
        <v>7.29455216989843E-2</v>
      </c>
      <c r="K5" s="17">
        <f>+SUM(C$2:$C5)/$C$24</f>
        <v>0.29755969561794804</v>
      </c>
      <c r="L5" s="28">
        <f>+VLOOKUP(A5&amp;B5,leaf_statistics_table!$A:$L,7,0)</f>
        <v>95600000</v>
      </c>
      <c r="M5" s="28">
        <f>+VLOOKUP(A5&amp;B5,leaf_statistics_table!$A:$L,8,0)</f>
        <v>6870000</v>
      </c>
      <c r="N5" s="28">
        <f>+L5/C5</f>
        <v>129364.0054127199</v>
      </c>
      <c r="O5" s="28">
        <f>+M5/D5</f>
        <v>116440.67796610169</v>
      </c>
    </row>
    <row r="6" spans="1:26" x14ac:dyDescent="0.45">
      <c r="A6">
        <v>14</v>
      </c>
      <c r="B6" t="s">
        <v>8</v>
      </c>
      <c r="C6">
        <f>+VLOOKUP(A6&amp;B6,leaf_statistics_table!$A:$L,5,0)</f>
        <v>291</v>
      </c>
      <c r="D6">
        <f>+VLOOKUP(A6&amp;B6,leaf_statistics_table!$A:$L,6,0)</f>
        <v>37</v>
      </c>
      <c r="E6">
        <f>+VLOOKUP(A6&amp;B6,leaf_statistics_table!$A:$L,9,0)</f>
        <v>328</v>
      </c>
      <c r="F6" s="17">
        <f t="shared" si="0"/>
        <v>2.234028061571993E-2</v>
      </c>
      <c r="G6" s="17">
        <f t="shared" si="1"/>
        <v>0.11280487804878049</v>
      </c>
      <c r="H6" s="18">
        <f>+SUM(D$2:$D6)/SUM(E$2:$E6)</f>
        <v>6.9069826065036546E-2</v>
      </c>
      <c r="I6" s="19">
        <f t="shared" si="2"/>
        <v>0.27019479634927124</v>
      </c>
      <c r="J6" s="17">
        <f>+SUM(D$2:$D6)/$D$24</f>
        <v>8.4333641120344721E-2</v>
      </c>
      <c r="K6" s="17">
        <f>+SUM(C$2:$C6)/$C$24</f>
        <v>0.32301233272107061</v>
      </c>
      <c r="L6" s="28">
        <f>+VLOOKUP(A6&amp;B6,leaf_statistics_table!$A:$L,7,0)</f>
        <v>23180000</v>
      </c>
      <c r="M6" s="28">
        <f>+VLOOKUP(A6&amp;B6,leaf_statistics_table!$A:$L,8,0)</f>
        <v>2410000</v>
      </c>
      <c r="N6" s="28">
        <f>+L6/C6</f>
        <v>79656.357388316144</v>
      </c>
      <c r="O6" s="28">
        <f>+M6/D6</f>
        <v>65135.135135135133</v>
      </c>
    </row>
    <row r="7" spans="1:26" x14ac:dyDescent="0.45">
      <c r="A7">
        <v>25</v>
      </c>
      <c r="B7" t="s">
        <v>8</v>
      </c>
      <c r="C7">
        <f>+VLOOKUP(A7&amp;B7,leaf_statistics_table!$A:$L,5,0)</f>
        <v>1357</v>
      </c>
      <c r="D7">
        <f>+VLOOKUP(A7&amp;B7,leaf_statistics_table!$A:$L,6,0)</f>
        <v>186</v>
      </c>
      <c r="E7">
        <f>+VLOOKUP(A7&amp;B7,leaf_statistics_table!$A:$L,9,0)</f>
        <v>1543</v>
      </c>
      <c r="F7" s="17">
        <f t="shared" si="0"/>
        <v>0.10509467375017027</v>
      </c>
      <c r="G7" s="17">
        <f t="shared" si="1"/>
        <v>0.12054439403758911</v>
      </c>
      <c r="H7" s="18">
        <f>+SUM(D$2:$D7)/SUM(E$2:$E7)</f>
        <v>8.3484573502722328E-2</v>
      </c>
      <c r="I7" s="19">
        <f t="shared" si="2"/>
        <v>0.37528947009944152</v>
      </c>
      <c r="J7" s="17">
        <f>+SUM(D$2:$D7)/$D$24</f>
        <v>0.14158202523853494</v>
      </c>
      <c r="K7" s="17">
        <f>+SUM(C$2:$C7)/$C$24</f>
        <v>0.44170383976209221</v>
      </c>
      <c r="L7" s="28">
        <f>+VLOOKUP(A7&amp;B7,leaf_statistics_table!$A:$L,7,0)</f>
        <v>137500000</v>
      </c>
      <c r="M7" s="28">
        <f>+VLOOKUP(A7&amp;B7,leaf_statistics_table!$A:$L,8,0)</f>
        <v>17360000</v>
      </c>
      <c r="N7" s="28">
        <f>+L7/C7</f>
        <v>101326.45541635962</v>
      </c>
      <c r="O7" s="28">
        <f>+M7/D7</f>
        <v>93333.333333333328</v>
      </c>
    </row>
    <row r="8" spans="1:26" ht="14.25" customHeight="1" x14ac:dyDescent="0.45">
      <c r="A8">
        <v>15</v>
      </c>
      <c r="B8" t="s">
        <v>8</v>
      </c>
      <c r="C8">
        <f>+VLOOKUP(A8&amp;B8,leaf_statistics_table!$A:$L,5,0)</f>
        <v>1305</v>
      </c>
      <c r="D8">
        <f>+VLOOKUP(A8&amp;B8,leaf_statistics_table!$A:$L,6,0)</f>
        <v>181</v>
      </c>
      <c r="E8">
        <f>+VLOOKUP(A8&amp;B8,leaf_statistics_table!$A:$L,9,0)</f>
        <v>1486</v>
      </c>
      <c r="F8" s="17">
        <f t="shared" si="0"/>
        <v>0.10121236888707261</v>
      </c>
      <c r="G8" s="17">
        <f t="shared" si="1"/>
        <v>0.12180349932705249</v>
      </c>
      <c r="H8" s="18">
        <f>+SUM(D$2:$D8)/SUM(E$2:$E8)</f>
        <v>9.1623785020011436E-2</v>
      </c>
      <c r="I8" s="19">
        <f t="shared" si="2"/>
        <v>0.4765018389865141</v>
      </c>
      <c r="J8" s="17">
        <f>+SUM(D$2:$D8)/$D$24</f>
        <v>0.19729147429978455</v>
      </c>
      <c r="K8" s="17">
        <f>+SUM(C$2:$C8)/$C$24</f>
        <v>0.55584710924516745</v>
      </c>
      <c r="L8" s="28">
        <f>+VLOOKUP(A8&amp;B8,leaf_statistics_table!$A:$L,7,0)</f>
        <v>155300000</v>
      </c>
      <c r="M8" s="28">
        <f>+VLOOKUP(A8&amp;B8,leaf_statistics_table!$A:$L,8,0)</f>
        <v>21330000</v>
      </c>
      <c r="N8" s="28">
        <f>+L8/C8</f>
        <v>119003.83141762452</v>
      </c>
      <c r="O8" s="28">
        <f>+M8/D8</f>
        <v>117845.30386740332</v>
      </c>
      <c r="T8" s="35" t="s">
        <v>113</v>
      </c>
      <c r="U8" s="35" t="s">
        <v>114</v>
      </c>
      <c r="V8" s="36" t="s">
        <v>117</v>
      </c>
      <c r="W8" s="36" t="s">
        <v>115</v>
      </c>
      <c r="X8" s="36" t="s">
        <v>116</v>
      </c>
      <c r="Y8" s="36" t="s">
        <v>118</v>
      </c>
      <c r="Z8" s="36" t="s">
        <v>119</v>
      </c>
    </row>
    <row r="9" spans="1:26" x14ac:dyDescent="0.45">
      <c r="A9">
        <v>47</v>
      </c>
      <c r="B9" t="s">
        <v>8</v>
      </c>
      <c r="C9">
        <f>+VLOOKUP(A9&amp;B9,leaf_statistics_table!$A:$L,5,0)</f>
        <v>7</v>
      </c>
      <c r="D9">
        <f>+VLOOKUP(A9&amp;B9,leaf_statistics_table!$A:$L,6,0)</f>
        <v>1</v>
      </c>
      <c r="E9">
        <f>+VLOOKUP(A9&amp;B9,leaf_statistics_table!$A:$L,9,0)</f>
        <v>8</v>
      </c>
      <c r="F9" s="17">
        <f t="shared" si="0"/>
        <v>5.4488489306633978E-4</v>
      </c>
      <c r="G9" s="17">
        <f t="shared" si="1"/>
        <v>0.125</v>
      </c>
      <c r="H9" s="18">
        <f>+SUM(D$2:$D9)/SUM(E$2:$E9)</f>
        <v>9.1661907481439181E-2</v>
      </c>
      <c r="I9" s="19">
        <f t="shared" si="2"/>
        <v>0.47704672387958047</v>
      </c>
      <c r="J9" s="17">
        <f>+SUM(D$2:$D9)/$D$24</f>
        <v>0.19759926131117267</v>
      </c>
      <c r="K9" s="17">
        <f>+SUM(C$2:$C9)/$C$24</f>
        <v>0.5564593719933526</v>
      </c>
      <c r="L9" s="28">
        <f>+VLOOKUP(A9&amp;B9,leaf_statistics_table!$A:$L,7,0)</f>
        <v>1650000</v>
      </c>
      <c r="M9" s="28">
        <f>+VLOOKUP(A9&amp;B9,leaf_statistics_table!$A:$L,8,0)</f>
        <v>240000</v>
      </c>
      <c r="N9" s="28">
        <f>+L9/C9</f>
        <v>235714.28571428571</v>
      </c>
      <c r="O9" s="28">
        <f>+M9/D9</f>
        <v>240000</v>
      </c>
      <c r="T9" s="35"/>
      <c r="U9" s="35"/>
      <c r="V9" s="36"/>
      <c r="W9" s="36"/>
      <c r="X9" s="36"/>
      <c r="Y9" s="36"/>
      <c r="Z9" s="36"/>
    </row>
    <row r="10" spans="1:26" x14ac:dyDescent="0.45">
      <c r="A10">
        <v>10</v>
      </c>
      <c r="B10" t="s">
        <v>8</v>
      </c>
      <c r="C10">
        <f>+VLOOKUP(A10&amp;B10,leaf_statistics_table!$A:$L,5,0)</f>
        <v>935</v>
      </c>
      <c r="D10">
        <f>+VLOOKUP(A10&amp;B10,leaf_statistics_table!$A:$L,6,0)</f>
        <v>139</v>
      </c>
      <c r="E10">
        <f>+VLOOKUP(A10&amp;B10,leaf_statistics_table!$A:$L,9,0)</f>
        <v>1074</v>
      </c>
      <c r="F10" s="17">
        <f t="shared" si="0"/>
        <v>7.3150796894156114E-2</v>
      </c>
      <c r="G10" s="17">
        <f t="shared" si="1"/>
        <v>0.12942271880819367</v>
      </c>
      <c r="H10" s="18">
        <f>+SUM(D$2:$D10)/SUM(E$2:$E10)</f>
        <v>9.668234711562268E-2</v>
      </c>
      <c r="I10" s="19">
        <f t="shared" si="2"/>
        <v>0.55019752077373663</v>
      </c>
      <c r="J10" s="17">
        <f>+SUM(D$2:$D10)/$D$24</f>
        <v>0.24038165589412128</v>
      </c>
      <c r="K10" s="17">
        <f>+SUM(C$2:$C10)/$C$24</f>
        <v>0.63824018192950227</v>
      </c>
      <c r="L10" s="28">
        <f>+VLOOKUP(A10&amp;B10,leaf_statistics_table!$A:$L,7,0)</f>
        <v>89500000</v>
      </c>
      <c r="M10" s="28">
        <f>+VLOOKUP(A10&amp;B10,leaf_statistics_table!$A:$L,8,0)</f>
        <v>11260000</v>
      </c>
      <c r="N10" s="28">
        <f>+L10/C10</f>
        <v>95721.925133689845</v>
      </c>
      <c r="O10" s="28">
        <f>+M10/D10</f>
        <v>81007.19424460431</v>
      </c>
      <c r="S10" t="s">
        <v>111</v>
      </c>
      <c r="T10" s="28">
        <f>+R20</f>
        <v>133460000</v>
      </c>
      <c r="U10" s="28">
        <f>+R21</f>
        <v>200606000</v>
      </c>
      <c r="V10" s="33">
        <f>+R22</f>
        <v>0.66528418890760999</v>
      </c>
      <c r="W10" s="33">
        <f>+S24</f>
        <v>0.13778776733415066</v>
      </c>
      <c r="X10" s="33">
        <f>+R24</f>
        <v>8.1515277359016508E-2</v>
      </c>
      <c r="Y10" s="19">
        <f>+H19</f>
        <v>0.15285567580377596</v>
      </c>
      <c r="Z10" s="34">
        <f>+SUM(M2:M19)/SUM(L2:M19)</f>
        <v>0.12761264154849944</v>
      </c>
    </row>
    <row r="11" spans="1:26" x14ac:dyDescent="0.45">
      <c r="A11">
        <v>9</v>
      </c>
      <c r="B11" t="s">
        <v>8</v>
      </c>
      <c r="C11">
        <f>+VLOOKUP(A11&amp;B11,leaf_statistics_table!$A:$L,5,0)</f>
        <v>154</v>
      </c>
      <c r="D11">
        <f>+VLOOKUP(A11&amp;B11,leaf_statistics_table!$A:$L,6,0)</f>
        <v>26</v>
      </c>
      <c r="E11">
        <f>+VLOOKUP(A11&amp;B11,leaf_statistics_table!$A:$L,9,0)</f>
        <v>180</v>
      </c>
      <c r="F11" s="17">
        <f t="shared" si="0"/>
        <v>1.2259910093992644E-2</v>
      </c>
      <c r="G11" s="17">
        <f t="shared" si="1"/>
        <v>0.14444444444444443</v>
      </c>
      <c r="H11" s="18">
        <f>+SUM(D$2:$D11)/SUM(E$2:$E11)</f>
        <v>9.7723419714216511E-2</v>
      </c>
      <c r="I11" s="19">
        <f t="shared" si="2"/>
        <v>0.56245743086772926</v>
      </c>
      <c r="J11" s="17">
        <f>+SUM(D$2:$D11)/$D$24</f>
        <v>0.24838411819021236</v>
      </c>
      <c r="K11" s="17">
        <f>+SUM(C$2:$C11)/$C$24</f>
        <v>0.65170996238957402</v>
      </c>
      <c r="L11" s="28">
        <f>+VLOOKUP(A11&amp;B11,leaf_statistics_table!$A:$L,7,0)</f>
        <v>32520000</v>
      </c>
      <c r="M11" s="28">
        <f>+VLOOKUP(A11&amp;B11,leaf_statistics_table!$A:$L,8,0)</f>
        <v>4660000</v>
      </c>
      <c r="N11" s="28">
        <f>+L11/C11</f>
        <v>211168.83116883118</v>
      </c>
      <c r="O11" s="28">
        <f>+M11/D11</f>
        <v>179230.76923076922</v>
      </c>
      <c r="S11" t="s">
        <v>110</v>
      </c>
      <c r="T11" s="28">
        <f>+'Random Forest'!AI21</f>
        <v>129950000</v>
      </c>
      <c r="U11" s="28">
        <f>+'Random Forest'!AI22</f>
        <v>188196000</v>
      </c>
      <c r="V11" s="33">
        <f>+'Random Forest'!AI23</f>
        <v>0.69050351760930095</v>
      </c>
      <c r="W11" s="33">
        <f>+'Random Forest'!AK22</f>
        <v>0.1363</v>
      </c>
      <c r="X11" s="33">
        <f>+'Random Forest'!AJ22</f>
        <v>7.6472533911535412E-2</v>
      </c>
      <c r="Y11" s="19">
        <f>+'Random Forest'!J20</f>
        <v>0.1524447949526814</v>
      </c>
      <c r="Z11" s="34">
        <f>+SUM('Random Forest'!X2:X20)/SUM('Random Forest'!W2:X20)</f>
        <v>0.12846021103800392</v>
      </c>
    </row>
    <row r="12" spans="1:26" x14ac:dyDescent="0.45">
      <c r="A12">
        <v>29</v>
      </c>
      <c r="B12" t="s">
        <v>8</v>
      </c>
      <c r="C12">
        <f>+VLOOKUP(A12&amp;B12,leaf_statistics_table!$A:$L,5,0)</f>
        <v>191</v>
      </c>
      <c r="D12">
        <f>+VLOOKUP(A12&amp;B12,leaf_statistics_table!$A:$L,6,0)</f>
        <v>41</v>
      </c>
      <c r="E12">
        <f>+VLOOKUP(A12&amp;B12,leaf_statistics_table!$A:$L,9,0)</f>
        <v>232</v>
      </c>
      <c r="F12" s="17">
        <f t="shared" si="0"/>
        <v>1.5801661898923854E-2</v>
      </c>
      <c r="G12" s="17">
        <f t="shared" si="1"/>
        <v>0.17672413793103448</v>
      </c>
      <c r="H12" s="18">
        <f>+SUM(D$2:$D12)/SUM(E$2:$E12)</f>
        <v>9.9882214369846872E-2</v>
      </c>
      <c r="I12" s="19">
        <f t="shared" si="2"/>
        <v>0.5782590927666531</v>
      </c>
      <c r="J12" s="17">
        <f>+SUM(D$2:$D12)/$D$24</f>
        <v>0.26100338565712528</v>
      </c>
      <c r="K12" s="17">
        <f>+SUM(C$2:$C12)/$C$24</f>
        <v>0.66841598880433828</v>
      </c>
      <c r="L12" s="28">
        <f>+VLOOKUP(A12&amp;B12,leaf_statistics_table!$A:$L,7,0)</f>
        <v>50540000</v>
      </c>
      <c r="M12" s="28">
        <f>+VLOOKUP(A12&amp;B12,leaf_statistics_table!$A:$L,8,0)</f>
        <v>11080000</v>
      </c>
      <c r="N12" s="28">
        <f>+L12/C12</f>
        <v>264607.32984293194</v>
      </c>
      <c r="O12" s="28">
        <f>+M12/D12</f>
        <v>270243.90243902442</v>
      </c>
      <c r="S12" t="s">
        <v>112</v>
      </c>
      <c r="T12" s="28">
        <f>+'Logistic Regression (Ranges)'!AI21</f>
        <v>106820000</v>
      </c>
      <c r="U12" s="28">
        <f>+'Logistic Regression (Ranges)'!AI22</f>
        <v>166726000</v>
      </c>
      <c r="V12" s="33">
        <f>+'Logistic Regression (Ranges)'!AI23</f>
        <v>0.64069191367873035</v>
      </c>
      <c r="W12" s="33">
        <f>+'Logistic Regression (Ranges)'!AK22</f>
        <v>0.1363</v>
      </c>
      <c r="X12" s="33">
        <f>+'Logistic Regression (Ranges)'!AJ22</f>
        <v>6.7748303305780425E-2</v>
      </c>
      <c r="Y12" s="19">
        <f>+'Logistic Regression (Ranges)'!J20</f>
        <v>0.15812302839116718</v>
      </c>
      <c r="Z12" s="34">
        <f>+SUM('Logistic Regression (Ranges)'!X2:X20)/SUM('Logistic Regression (Ranges)'!W2:X20)</f>
        <v>0.13733983774990891</v>
      </c>
    </row>
    <row r="13" spans="1:26" x14ac:dyDescent="0.45">
      <c r="A13">
        <v>7</v>
      </c>
      <c r="B13" t="s">
        <v>8</v>
      </c>
      <c r="C13">
        <f>+VLOOKUP(A13&amp;B13,leaf_statistics_table!$A:$L,5,0)</f>
        <v>631</v>
      </c>
      <c r="D13">
        <f>+VLOOKUP(A13&amp;B13,leaf_statistics_table!$A:$L,6,0)</f>
        <v>155</v>
      </c>
      <c r="E13">
        <f>+VLOOKUP(A13&amp;B13,leaf_statistics_table!$A:$L,9,0)</f>
        <v>786</v>
      </c>
      <c r="F13" s="17">
        <f t="shared" si="0"/>
        <v>5.3534940743767877E-2</v>
      </c>
      <c r="G13" s="17">
        <f t="shared" si="1"/>
        <v>0.19720101781170485</v>
      </c>
      <c r="H13" s="18">
        <f>+SUM(D$2:$D13)/SUM(E$2:$E13)</f>
        <v>0.10812850366537301</v>
      </c>
      <c r="I13" s="19">
        <f t="shared" si="2"/>
        <v>0.63179403351042096</v>
      </c>
      <c r="J13" s="17">
        <f>+SUM(D$2:$D13)/$D$24</f>
        <v>0.30871037242228377</v>
      </c>
      <c r="K13" s="17">
        <f>+SUM(C$2:$C13)/$C$24</f>
        <v>0.72360710224787894</v>
      </c>
      <c r="L13" s="28">
        <f>+VLOOKUP(A13&amp;B13,leaf_statistics_table!$A:$L,7,0)</f>
        <v>134520000</v>
      </c>
      <c r="M13" s="28">
        <f>+VLOOKUP(A13&amp;B13,leaf_statistics_table!$A:$L,8,0)</f>
        <v>35180000</v>
      </c>
      <c r="N13" s="28">
        <f>+L13/C13</f>
        <v>213185.41996830428</v>
      </c>
      <c r="O13" s="28">
        <f>+M13/D13</f>
        <v>226967.74193548388</v>
      </c>
    </row>
    <row r="14" spans="1:26" x14ac:dyDescent="0.45">
      <c r="A14">
        <v>31</v>
      </c>
      <c r="B14" t="s">
        <v>8</v>
      </c>
      <c r="C14">
        <f>+VLOOKUP(A14&amp;B14,leaf_statistics_table!$A:$L,5,0)</f>
        <v>381</v>
      </c>
      <c r="D14">
        <f>+VLOOKUP(A14&amp;B14,leaf_statistics_table!$A:$L,6,0)</f>
        <v>112</v>
      </c>
      <c r="E14">
        <f>+VLOOKUP(A14&amp;B14,leaf_statistics_table!$A:$L,9,0)</f>
        <v>493</v>
      </c>
      <c r="F14" s="17">
        <f t="shared" si="0"/>
        <v>3.3578531535213188E-2</v>
      </c>
      <c r="G14" s="17">
        <f t="shared" si="1"/>
        <v>0.22718052738336714</v>
      </c>
      <c r="H14" s="18">
        <f>+SUM(D$2:$D14)/SUM(E$2:$E14)</f>
        <v>0.11413655440679701</v>
      </c>
      <c r="I14" s="19">
        <f t="shared" si="2"/>
        <v>0.66537256504563413</v>
      </c>
      <c r="J14" s="17">
        <f>+SUM(D$2:$D14)/$D$24</f>
        <v>0.34318251769775315</v>
      </c>
      <c r="K14" s="17">
        <f>+SUM(C$2:$C14)/$C$24</f>
        <v>0.75693168897052387</v>
      </c>
      <c r="L14" s="28">
        <f>+VLOOKUP(A14&amp;B14,leaf_statistics_table!$A:$L,7,0)</f>
        <v>54406000</v>
      </c>
      <c r="M14" s="28">
        <f>+VLOOKUP(A14&amp;B14,leaf_statistics_table!$A:$L,8,0)</f>
        <v>14000000</v>
      </c>
      <c r="N14" s="28">
        <f>+L14/C14</f>
        <v>142797.90026246718</v>
      </c>
      <c r="O14" s="28">
        <f>+M14/D14</f>
        <v>125000</v>
      </c>
    </row>
    <row r="15" spans="1:26" x14ac:dyDescent="0.45">
      <c r="A15">
        <v>36</v>
      </c>
      <c r="B15" t="s">
        <v>8</v>
      </c>
      <c r="C15">
        <f>+VLOOKUP(A15&amp;B15,leaf_statistics_table!$A:$L,5,0)</f>
        <v>877</v>
      </c>
      <c r="D15">
        <f>+VLOOKUP(A15&amp;B15,leaf_statistics_table!$A:$L,6,0)</f>
        <v>317</v>
      </c>
      <c r="E15">
        <f>+VLOOKUP(A15&amp;B15,leaf_statistics_table!$A:$L,9,0)</f>
        <v>1194</v>
      </c>
      <c r="F15" s="17">
        <f t="shared" si="0"/>
        <v>8.1324070290151207E-2</v>
      </c>
      <c r="G15" s="17">
        <f t="shared" si="1"/>
        <v>0.26549413735343386</v>
      </c>
      <c r="H15" s="18">
        <f>+SUM(D$2:$D15)/SUM(E$2:$E15)</f>
        <v>0.13062118033385023</v>
      </c>
      <c r="I15" s="19">
        <f t="shared" si="2"/>
        <v>0.74669663533578534</v>
      </c>
      <c r="J15" s="17">
        <f>+SUM(D$2:$D15)/$D$24</f>
        <v>0.44075100030778702</v>
      </c>
      <c r="K15" s="17">
        <f>+SUM(C$2:$C15)/$C$24</f>
        <v>0.83363946470742589</v>
      </c>
      <c r="L15" s="28">
        <f>+VLOOKUP(A15&amp;B15,leaf_statistics_table!$A:$L,7,0)</f>
        <v>159310000</v>
      </c>
      <c r="M15" s="28">
        <f>+VLOOKUP(A15&amp;B15,leaf_statistics_table!$A:$L,8,0)</f>
        <v>50530000</v>
      </c>
      <c r="N15" s="28">
        <f>+L15/C15</f>
        <v>181653.36374002282</v>
      </c>
      <c r="O15" s="28">
        <f>+M15/D15</f>
        <v>159400.6309148265</v>
      </c>
    </row>
    <row r="16" spans="1:26" x14ac:dyDescent="0.45">
      <c r="A16">
        <v>8</v>
      </c>
      <c r="B16" t="s">
        <v>8</v>
      </c>
      <c r="C16">
        <f>+VLOOKUP(A16&amp;B16,leaf_statistics_table!$A:$L,5,0)</f>
        <v>839</v>
      </c>
      <c r="D16">
        <f>+VLOOKUP(A16&amp;B16,leaf_statistics_table!$A:$L,6,0)</f>
        <v>309</v>
      </c>
      <c r="E16">
        <f>+VLOOKUP(A16&amp;B16,leaf_statistics_table!$A:$L,9,0)</f>
        <v>1148</v>
      </c>
      <c r="F16" s="17">
        <f t="shared" si="0"/>
        <v>7.8190982155019753E-2</v>
      </c>
      <c r="G16" s="17">
        <f t="shared" si="1"/>
        <v>0.2691637630662021</v>
      </c>
      <c r="H16" s="18">
        <f>+SUM(D$2:$D16)/SUM(E$2:$E16)</f>
        <v>0.14375361241846255</v>
      </c>
      <c r="I16" s="19">
        <f t="shared" si="2"/>
        <v>0.82488761749080508</v>
      </c>
      <c r="J16" s="17">
        <f>+SUM(D$2:$D16)/$D$24</f>
        <v>0.5358571868267159</v>
      </c>
      <c r="K16" s="17">
        <f>+SUM(C$2:$C16)/$C$24</f>
        <v>0.90702352838275169</v>
      </c>
      <c r="L16" s="28">
        <f>+VLOOKUP(A16&amp;B16,leaf_statistics_table!$A:$L,7,0)</f>
        <v>117120000</v>
      </c>
      <c r="M16" s="28">
        <f>+VLOOKUP(A16&amp;B16,leaf_statistics_table!$A:$L,8,0)</f>
        <v>38160000</v>
      </c>
      <c r="N16" s="28">
        <f>+L16/C16</f>
        <v>139594.75566150178</v>
      </c>
      <c r="O16" s="28">
        <f>+M16/D16</f>
        <v>123495.14563106796</v>
      </c>
    </row>
    <row r="17" spans="1:20" x14ac:dyDescent="0.45">
      <c r="A17">
        <v>17</v>
      </c>
      <c r="B17" t="s">
        <v>8</v>
      </c>
      <c r="C17">
        <f>+VLOOKUP(A17&amp;B17,leaf_statistics_table!$A:$L,5,0)</f>
        <v>116</v>
      </c>
      <c r="D17">
        <f>+VLOOKUP(A17&amp;B17,leaf_statistics_table!$A:$L,6,0)</f>
        <v>43</v>
      </c>
      <c r="E17">
        <f>+VLOOKUP(A17&amp;B17,leaf_statistics_table!$A:$L,9,0)</f>
        <v>159</v>
      </c>
      <c r="F17" s="17">
        <f t="shared" si="0"/>
        <v>1.0829587249693502E-2</v>
      </c>
      <c r="G17" s="17">
        <f t="shared" si="1"/>
        <v>0.27044025157232704</v>
      </c>
      <c r="H17" s="18">
        <f>+SUM(D$2:$D17)/SUM(E$2:$E17)</f>
        <v>0.14539527302363489</v>
      </c>
      <c r="I17" s="19">
        <f t="shared" si="2"/>
        <v>0.8357172047404986</v>
      </c>
      <c r="J17" s="17">
        <f>+SUM(D$2:$D17)/$D$24</f>
        <v>0.54909202831640502</v>
      </c>
      <c r="K17" s="17">
        <f>+SUM(C$2:$C17)/$C$24</f>
        <v>0.91716959678124732</v>
      </c>
      <c r="L17" s="28">
        <f>+VLOOKUP(A17&amp;B17,leaf_statistics_table!$A:$L,7,0)</f>
        <v>10980000</v>
      </c>
      <c r="M17" s="28">
        <f>+VLOOKUP(A17&amp;B17,leaf_statistics_table!$A:$L,8,0)</f>
        <v>4150000</v>
      </c>
      <c r="N17" s="28">
        <f>+L17/C17</f>
        <v>94655.172413793101</v>
      </c>
      <c r="O17" s="28">
        <f>+M17/D17</f>
        <v>96511.627906976748</v>
      </c>
    </row>
    <row r="18" spans="1:20" x14ac:dyDescent="0.45">
      <c r="A18">
        <v>18</v>
      </c>
      <c r="B18" t="s">
        <v>8</v>
      </c>
      <c r="C18">
        <f>+VLOOKUP(A18&amp;B18,leaf_statistics_table!$A:$L,5,0)</f>
        <v>186</v>
      </c>
      <c r="D18">
        <f>+VLOOKUP(A18&amp;B18,leaf_statistics_table!$A:$L,6,0)</f>
        <v>115</v>
      </c>
      <c r="E18">
        <f>+VLOOKUP(A18&amp;B18,leaf_statistics_table!$A:$L,9,0)</f>
        <v>301</v>
      </c>
      <c r="F18" s="17">
        <f t="shared" si="0"/>
        <v>2.0501294101621034E-2</v>
      </c>
      <c r="G18" s="17">
        <f t="shared" si="1"/>
        <v>0.38205980066445183</v>
      </c>
      <c r="H18" s="18">
        <f>+SUM(D$2:$D18)/SUM(E$2:$E18)</f>
        <v>0.1510619680216371</v>
      </c>
      <c r="I18" s="19">
        <f t="shared" si="2"/>
        <v>0.85621849884211965</v>
      </c>
      <c r="J18" s="17">
        <f>+SUM(D$2:$D18)/$D$24</f>
        <v>0.58448753462603875</v>
      </c>
      <c r="K18" s="17">
        <f>+SUM(C$2:$C18)/$C$24</f>
        <v>0.93343829266159362</v>
      </c>
      <c r="L18" s="28">
        <f>+VLOOKUP(A18&amp;B18,leaf_statistics_table!$A:$L,7,0)</f>
        <v>17450000</v>
      </c>
      <c r="M18" s="28">
        <f>+VLOOKUP(A18&amp;B18,leaf_statistics_table!$A:$L,8,0)</f>
        <v>7900000</v>
      </c>
      <c r="N18" s="28">
        <f>+L18/C18</f>
        <v>93817.204301075268</v>
      </c>
      <c r="O18" s="28">
        <f>+M18/D18</f>
        <v>68695.65217391304</v>
      </c>
    </row>
    <row r="19" spans="1:20" x14ac:dyDescent="0.45">
      <c r="A19">
        <v>39</v>
      </c>
      <c r="B19" t="s">
        <v>8</v>
      </c>
      <c r="C19">
        <f>+VLOOKUP(A19&amp;B19,leaf_statistics_table!$A:$L,5,0)</f>
        <v>52</v>
      </c>
      <c r="D19">
        <f>+VLOOKUP(A19&amp;B19,leaf_statistics_table!$A:$L,6,0)</f>
        <v>36</v>
      </c>
      <c r="E19">
        <f>+VLOOKUP(A19&amp;B19,leaf_statistics_table!$A:$L,9,0)</f>
        <v>88</v>
      </c>
      <c r="F19" s="17">
        <f t="shared" si="0"/>
        <v>5.9937338237297374E-3</v>
      </c>
      <c r="G19" s="17">
        <f t="shared" si="1"/>
        <v>0.40909090909090912</v>
      </c>
      <c r="H19" s="18">
        <f>+SUM(D$2:$D19)/SUM(E$2:$E19)</f>
        <v>0.15285567580377596</v>
      </c>
      <c r="I19" s="19">
        <f t="shared" si="2"/>
        <v>0.86221223266584934</v>
      </c>
      <c r="J19" s="17">
        <f>+SUM(D$2:$D19)/$D$24</f>
        <v>0.59556786703601106</v>
      </c>
      <c r="K19" s="17">
        <f>+SUM(C$2:$C19)/$C$24</f>
        <v>0.93798653021953993</v>
      </c>
      <c r="L19" s="28">
        <f>+VLOOKUP(A19&amp;B19,leaf_statistics_table!$A:$L,7,0)</f>
        <v>7880000</v>
      </c>
      <c r="M19" s="28">
        <f>+VLOOKUP(A19&amp;B19,leaf_statistics_table!$A:$L,8,0)</f>
        <v>5970000</v>
      </c>
      <c r="N19" s="28">
        <f>+L19/C19</f>
        <v>151538.46153846153</v>
      </c>
      <c r="O19" s="28">
        <f>+M19/D19</f>
        <v>165833.33333333334</v>
      </c>
    </row>
    <row r="20" spans="1:20" x14ac:dyDescent="0.45">
      <c r="A20">
        <v>37</v>
      </c>
      <c r="B20" t="s">
        <v>8</v>
      </c>
      <c r="C20">
        <f>+VLOOKUP(A20&amp;B20,leaf_statistics_table!$A:$L,5,0)</f>
        <v>291</v>
      </c>
      <c r="D20">
        <f>+VLOOKUP(A20&amp;B20,leaf_statistics_table!$A:$L,6,0)</f>
        <v>270</v>
      </c>
      <c r="E20">
        <f>+VLOOKUP(A20&amp;B20,leaf_statistics_table!$A:$L,9,0)</f>
        <v>561</v>
      </c>
      <c r="F20" s="17">
        <f t="shared" si="0"/>
        <v>3.8210053126277073E-2</v>
      </c>
      <c r="G20" s="17">
        <f t="shared" si="1"/>
        <v>0.48128342245989303</v>
      </c>
      <c r="H20" s="18">
        <f>+SUM(D$2:$D20)/SUM(E$2:$E20)</f>
        <v>0.16679273827534039</v>
      </c>
      <c r="I20" s="19">
        <f t="shared" si="2"/>
        <v>0.90042228579212646</v>
      </c>
      <c r="J20" s="17">
        <f>+SUM(D$2:$D20)/$D$24</f>
        <v>0.67867036011080328</v>
      </c>
      <c r="K20" s="17">
        <f>+SUM(C$2:$C20)/$C$24</f>
        <v>0.96343916732266244</v>
      </c>
      <c r="L20" s="28">
        <f>+VLOOKUP(A20&amp;B20,leaf_statistics_table!$A:$L,7,0)</f>
        <v>25300000</v>
      </c>
      <c r="M20" s="28">
        <f>+VLOOKUP(A20&amp;B20,leaf_statistics_table!$A:$L,8,0)</f>
        <v>21070000</v>
      </c>
      <c r="N20" s="28">
        <f>+L20/C20</f>
        <v>86941.580756013747</v>
      </c>
      <c r="O20" s="28">
        <f>+M20/D20</f>
        <v>78037.037037037036</v>
      </c>
      <c r="R20" s="30">
        <f>+SUM(M20:M23)</f>
        <v>133460000</v>
      </c>
    </row>
    <row r="21" spans="1:20" x14ac:dyDescent="0.45">
      <c r="A21">
        <v>48</v>
      </c>
      <c r="B21" t="s">
        <v>8</v>
      </c>
      <c r="C21">
        <f>+VLOOKUP(A21&amp;B21,leaf_statistics_table!$A:$L,5,0)</f>
        <v>25</v>
      </c>
      <c r="D21">
        <f>+VLOOKUP(A21&amp;B21,leaf_statistics_table!$A:$L,6,0)</f>
        <v>29</v>
      </c>
      <c r="E21">
        <f>+VLOOKUP(A21&amp;B21,leaf_statistics_table!$A:$L,9,0)</f>
        <v>54</v>
      </c>
      <c r="F21" s="17">
        <f t="shared" si="0"/>
        <v>3.6779730281977932E-3</v>
      </c>
      <c r="G21" s="17">
        <f t="shared" si="1"/>
        <v>0.53703703703703709</v>
      </c>
      <c r="H21" s="18">
        <f>+SUM(D$2:$D21)/SUM(E$2:$E21)</f>
        <v>0.16829893023956607</v>
      </c>
      <c r="I21" s="19">
        <f t="shared" si="2"/>
        <v>0.9041002588203243</v>
      </c>
      <c r="J21" s="17">
        <f>+SUM(D$2:$D21)/$D$24</f>
        <v>0.68759618344105877</v>
      </c>
      <c r="K21" s="17">
        <f>+SUM(C$2:$C21)/$C$24</f>
        <v>0.96562581999475205</v>
      </c>
      <c r="L21" s="28">
        <f>+VLOOKUP(A21&amp;B21,leaf_statistics_table!$A:$L,7,0)</f>
        <v>1780000</v>
      </c>
      <c r="M21" s="28">
        <f>+VLOOKUP(A21&amp;B21,leaf_statistics_table!$A:$L,8,0)</f>
        <v>3230000</v>
      </c>
      <c r="N21" s="28">
        <f>+L21/C21</f>
        <v>71200</v>
      </c>
      <c r="O21" s="28">
        <f>+M21/D21</f>
        <v>111379.31034482758</v>
      </c>
      <c r="Q21" s="29"/>
      <c r="R21" s="29">
        <f>+SUM(L20:L23)+SUM(M20:M23)</f>
        <v>200606000</v>
      </c>
    </row>
    <row r="22" spans="1:20" x14ac:dyDescent="0.45">
      <c r="A22">
        <v>45</v>
      </c>
      <c r="B22" t="s">
        <v>8</v>
      </c>
      <c r="C22">
        <f>+VLOOKUP(A22&amp;B22,leaf_statistics_table!$A:$L,5,0)</f>
        <v>266</v>
      </c>
      <c r="D22">
        <f>+VLOOKUP(A22&amp;B22,leaf_statistics_table!$A:$L,6,0)</f>
        <v>564</v>
      </c>
      <c r="E22">
        <f>+VLOOKUP(A22&amp;B22,leaf_statistics_table!$A:$L,9,0)</f>
        <v>830</v>
      </c>
      <c r="F22" s="17">
        <f t="shared" si="0"/>
        <v>5.6531807655632746E-2</v>
      </c>
      <c r="G22" s="17">
        <f t="shared" si="1"/>
        <v>0.67951807228915662</v>
      </c>
      <c r="H22" s="18">
        <f>+SUM(D$2:$D22)/SUM(E$2:$E22)</f>
        <v>0.19838343732274533</v>
      </c>
      <c r="I22" s="19">
        <f t="shared" si="2"/>
        <v>0.960632066475957</v>
      </c>
      <c r="J22" s="17">
        <f>+SUM(D$2:$D22)/$D$24</f>
        <v>0.86118805786395813</v>
      </c>
      <c r="K22" s="17">
        <f>+SUM(C$2:$C22)/$C$24</f>
        <v>0.98889180442578506</v>
      </c>
      <c r="L22" s="28">
        <f>+VLOOKUP(A22&amp;B22,leaf_statistics_table!$A:$L,7,0)</f>
        <v>27756000</v>
      </c>
      <c r="M22" s="28">
        <f>+VLOOKUP(A22&amp;B22,leaf_statistics_table!$A:$L,8,0)</f>
        <v>63090000</v>
      </c>
      <c r="N22" s="28">
        <f>+L22/C22</f>
        <v>104345.86466165414</v>
      </c>
      <c r="O22" s="28">
        <f>+M22/D22</f>
        <v>111861.70212765958</v>
      </c>
      <c r="Q22" s="29"/>
      <c r="R22" s="31">
        <f>+R20/R21</f>
        <v>0.66528418890760999</v>
      </c>
      <c r="S22" s="29"/>
      <c r="T22" s="28"/>
    </row>
    <row r="23" spans="1:20" x14ac:dyDescent="0.45">
      <c r="A23">
        <v>46</v>
      </c>
      <c r="B23" t="s">
        <v>8</v>
      </c>
      <c r="C23">
        <f>+VLOOKUP(A23&amp;B23,leaf_statistics_table!$A:$L,5,0)</f>
        <v>127</v>
      </c>
      <c r="D23">
        <f>+VLOOKUP(A23&amp;B23,leaf_statistics_table!$A:$L,6,0)</f>
        <v>451</v>
      </c>
      <c r="E23">
        <f>+VLOOKUP(A23&amp;B23,leaf_statistics_table!$A:$L,9,0)</f>
        <v>578</v>
      </c>
      <c r="F23" s="17">
        <f t="shared" si="0"/>
        <v>3.9367933524043046E-2</v>
      </c>
      <c r="G23" s="17">
        <f t="shared" si="1"/>
        <v>0.7802768166089965</v>
      </c>
      <c r="H23" s="18">
        <f>+SUM(D$2:$D23)/SUM(E$2:$E23)</f>
        <v>0.22129137719656722</v>
      </c>
      <c r="I23" s="19">
        <f t="shared" si="2"/>
        <v>1</v>
      </c>
      <c r="J23" s="17">
        <f>+SUM(D$2:$D23)/$D$24</f>
        <v>1</v>
      </c>
      <c r="K23" s="17">
        <f>+SUM(C$2:$C23)/$C$24</f>
        <v>1</v>
      </c>
      <c r="L23" s="28">
        <f>+VLOOKUP(A23&amp;B23,leaf_statistics_table!$A:$L,7,0)</f>
        <v>12310000</v>
      </c>
      <c r="M23" s="28">
        <f>+VLOOKUP(A23&amp;B23,leaf_statistics_table!$A:$L,8,0)</f>
        <v>46070000</v>
      </c>
      <c r="N23" s="28">
        <f>+L23/C23</f>
        <v>96929.133858267713</v>
      </c>
      <c r="O23" s="28">
        <f>+M23/D23</f>
        <v>102150.77605321507</v>
      </c>
      <c r="Q23" s="29"/>
      <c r="R23" s="29"/>
      <c r="S23" s="29"/>
      <c r="T23" s="28"/>
    </row>
    <row r="24" spans="1:20" x14ac:dyDescent="0.45">
      <c r="C24">
        <f>SUM(C2:C23)</f>
        <v>11433</v>
      </c>
      <c r="D24">
        <f t="shared" ref="D24:E24" si="3">SUM(D2:D23)</f>
        <v>3249</v>
      </c>
      <c r="E24">
        <f t="shared" si="3"/>
        <v>14682</v>
      </c>
      <c r="F24" s="17"/>
      <c r="G24" s="17">
        <f>+D24/E24</f>
        <v>0.22129137719656722</v>
      </c>
      <c r="L24" s="28">
        <f>SUM(L2:L23)</f>
        <v>2039052000</v>
      </c>
      <c r="M24" s="28">
        <f>SUM(M2:M23)</f>
        <v>421910000</v>
      </c>
      <c r="R24" s="31">
        <f>+R21/(L24+M24)</f>
        <v>8.1515277359016508E-2</v>
      </c>
      <c r="S24" s="34">
        <f>+F20+F21+F22+F23</f>
        <v>0.13778776733415066</v>
      </c>
      <c r="T24" s="28"/>
    </row>
    <row r="27" spans="1:20" ht="39.4" x14ac:dyDescent="0.45">
      <c r="A27" t="s">
        <v>0</v>
      </c>
      <c r="B27" t="s">
        <v>1</v>
      </c>
      <c r="C27" s="9" t="s">
        <v>13</v>
      </c>
      <c r="D27" s="9" t="s">
        <v>14</v>
      </c>
      <c r="E27" s="9" t="s">
        <v>15</v>
      </c>
      <c r="F27" s="9" t="s">
        <v>16</v>
      </c>
      <c r="G27" s="9" t="s">
        <v>17</v>
      </c>
      <c r="H27" s="9" t="s">
        <v>28</v>
      </c>
      <c r="I27" s="9" t="s">
        <v>6</v>
      </c>
      <c r="J27" s="9" t="s">
        <v>7</v>
      </c>
      <c r="K27" s="9" t="s">
        <v>29</v>
      </c>
      <c r="L27" s="23" t="s">
        <v>104</v>
      </c>
      <c r="M27" s="23" t="s">
        <v>105</v>
      </c>
      <c r="N27" s="23" t="s">
        <v>108</v>
      </c>
      <c r="O27" s="23" t="s">
        <v>109</v>
      </c>
    </row>
    <row r="28" spans="1:20" x14ac:dyDescent="0.45">
      <c r="A28">
        <v>30</v>
      </c>
      <c r="B28" t="s">
        <v>9</v>
      </c>
      <c r="C28">
        <f>+VLOOKUP(A28&amp;B28,leaf_statistics_table!$A:$L,5,0)</f>
        <v>321</v>
      </c>
      <c r="D28">
        <f>+VLOOKUP(A28&amp;B28,leaf_statistics_table!$A:$L,6,0)</f>
        <v>28</v>
      </c>
      <c r="E28">
        <f>+VLOOKUP(A28&amp;B28,leaf_statistics_table!$A:$L,9,0)</f>
        <v>349</v>
      </c>
      <c r="F28" s="17">
        <f>+E28/$E$50</f>
        <v>5.5458445892261246E-2</v>
      </c>
      <c r="G28" s="17">
        <f>+D28/E28</f>
        <v>8.0229226361031525E-2</v>
      </c>
      <c r="H28" s="18">
        <f>+SUM(D$28:$D28)/SUM(E$28:$E28)</f>
        <v>8.0229226361031525E-2</v>
      </c>
      <c r="I28" s="17">
        <f>+F28</f>
        <v>5.5458445892261246E-2</v>
      </c>
      <c r="J28" s="17">
        <f>+SUM(D$28:$D28)/$D$50</f>
        <v>2.0114942528735632E-2</v>
      </c>
      <c r="K28" s="17">
        <f>+SUM(C$28:$C28)/$C$50</f>
        <v>6.5496837380126502E-2</v>
      </c>
      <c r="L28" s="28">
        <f>+VLOOKUP(A28&amp;B28,leaf_statistics_table!$A:$L,7,0)</f>
        <v>143890000</v>
      </c>
      <c r="M28" s="28">
        <f>+VLOOKUP(A28&amp;B28,leaf_statistics_table!$A:$L,8,0)</f>
        <v>11880000</v>
      </c>
      <c r="N28" s="28">
        <f>+L28/C28</f>
        <v>448255.45171339565</v>
      </c>
      <c r="O28" s="28">
        <f>+M28/D28</f>
        <v>424285.71428571426</v>
      </c>
    </row>
    <row r="29" spans="1:20" x14ac:dyDescent="0.45">
      <c r="A29">
        <v>16</v>
      </c>
      <c r="B29" t="s">
        <v>9</v>
      </c>
      <c r="C29">
        <f>+VLOOKUP(A29&amp;B29,leaf_statistics_table!$A:$L,5,0)</f>
        <v>133</v>
      </c>
      <c r="D29">
        <f>+VLOOKUP(A29&amp;B29,leaf_statistics_table!$A:$L,6,0)</f>
        <v>13</v>
      </c>
      <c r="E29">
        <f>+VLOOKUP(A29&amp;B29,leaf_statistics_table!$A:$L,9,0)</f>
        <v>146</v>
      </c>
      <c r="F29" s="17">
        <f t="shared" ref="F29:F49" si="4">+E29/$E$50</f>
        <v>2.3200381376132211E-2</v>
      </c>
      <c r="G29" s="17">
        <f t="shared" ref="G29:G49" si="5">+D29/E29</f>
        <v>8.9041095890410954E-2</v>
      </c>
      <c r="H29" s="18">
        <f>+SUM(D$28:$D29)/SUM(E$28:$E29)</f>
        <v>8.2828282828282834E-2</v>
      </c>
      <c r="I29" s="19">
        <f>+I28+F29</f>
        <v>7.8658827268393461E-2</v>
      </c>
      <c r="J29" s="17">
        <f>+SUM(D$28:$D29)/$D$50</f>
        <v>2.9454022988505746E-2</v>
      </c>
      <c r="K29" s="17">
        <f>+SUM(C$28:$C29)/$C$50</f>
        <v>9.2634156294633743E-2</v>
      </c>
      <c r="L29" s="28">
        <f>+VLOOKUP(A29&amp;B29,leaf_statistics_table!$A:$L,7,0)</f>
        <v>52280000</v>
      </c>
      <c r="M29" s="28">
        <f>+VLOOKUP(A29&amp;B29,leaf_statistics_table!$A:$L,8,0)</f>
        <v>5010000</v>
      </c>
      <c r="N29" s="28">
        <f>+L29/C29</f>
        <v>393082.70676691731</v>
      </c>
      <c r="O29" s="28">
        <f>+M29/D29</f>
        <v>385384.61538461538</v>
      </c>
    </row>
    <row r="30" spans="1:20" x14ac:dyDescent="0.45">
      <c r="A30">
        <v>28</v>
      </c>
      <c r="B30" t="s">
        <v>9</v>
      </c>
      <c r="C30">
        <f>+VLOOKUP(A30&amp;B30,leaf_statistics_table!$A:$L,5,0)</f>
        <v>638</v>
      </c>
      <c r="D30">
        <f>+VLOOKUP(A30&amp;B30,leaf_statistics_table!$A:$L,6,0)</f>
        <v>46</v>
      </c>
      <c r="E30">
        <f>+VLOOKUP(A30&amp;B30,leaf_statistics_table!$A:$L,9,0)</f>
        <v>684</v>
      </c>
      <c r="F30" s="17">
        <f t="shared" si="4"/>
        <v>0.10869219767996187</v>
      </c>
      <c r="G30" s="17">
        <f t="shared" si="5"/>
        <v>6.725146198830409E-2</v>
      </c>
      <c r="H30" s="18">
        <f>+SUM(D$28:$D30)/SUM(E$28:$E30)</f>
        <v>7.3791348600508899E-2</v>
      </c>
      <c r="I30" s="19">
        <f t="shared" ref="I30:I49" si="6">+I29+F30</f>
        <v>0.18735102494835532</v>
      </c>
      <c r="J30" s="17">
        <f>+SUM(D$28:$D30)/$D$50</f>
        <v>6.25E-2</v>
      </c>
      <c r="K30" s="17">
        <f>+SUM(C$28:$C30)/$C$50</f>
        <v>0.22281167108753316</v>
      </c>
      <c r="L30" s="28">
        <f>+VLOOKUP(A30&amp;B30,leaf_statistics_table!$A:$L,7,0)</f>
        <v>162970000</v>
      </c>
      <c r="M30" s="28">
        <f>+VLOOKUP(A30&amp;B30,leaf_statistics_table!$A:$L,8,0)</f>
        <v>11620000</v>
      </c>
      <c r="N30" s="28">
        <f>+L30/C30</f>
        <v>255438.87147335423</v>
      </c>
      <c r="O30" s="28">
        <f>+M30/D30</f>
        <v>252608.69565217392</v>
      </c>
    </row>
    <row r="31" spans="1:20" x14ac:dyDescent="0.45">
      <c r="A31">
        <v>26</v>
      </c>
      <c r="B31" t="s">
        <v>9</v>
      </c>
      <c r="C31">
        <f>+VLOOKUP(A31&amp;B31,leaf_statistics_table!$A:$L,5,0)</f>
        <v>332</v>
      </c>
      <c r="D31">
        <f>+VLOOKUP(A31&amp;B31,leaf_statistics_table!$A:$L,6,0)</f>
        <v>20</v>
      </c>
      <c r="E31">
        <f>+VLOOKUP(A31&amp;B31,leaf_statistics_table!$A:$L,9,0)</f>
        <v>352</v>
      </c>
      <c r="F31" s="17">
        <f t="shared" si="4"/>
        <v>5.593516605752423E-2</v>
      </c>
      <c r="G31" s="17">
        <f t="shared" si="5"/>
        <v>5.6818181818181816E-2</v>
      </c>
      <c r="H31" s="18">
        <f>+SUM(D$28:$D31)/SUM(E$28:$E31)</f>
        <v>6.9888961463096019E-2</v>
      </c>
      <c r="I31" s="19">
        <f t="shared" si="6"/>
        <v>0.24328619100587956</v>
      </c>
      <c r="J31" s="17">
        <f>+SUM(D$28:$D31)/$D$50</f>
        <v>7.6867816091954019E-2</v>
      </c>
      <c r="K31" s="17">
        <f>+SUM(C$28:$C31)/$C$50</f>
        <v>0.29055294837788209</v>
      </c>
      <c r="L31" s="28">
        <f>+VLOOKUP(A31&amp;B31,leaf_statistics_table!$A:$L,7,0)</f>
        <v>43750000</v>
      </c>
      <c r="M31" s="28">
        <f>+VLOOKUP(A31&amp;B31,leaf_statistics_table!$A:$L,8,0)</f>
        <v>2390000</v>
      </c>
      <c r="N31" s="28">
        <f>+L31/C31</f>
        <v>131777.10843373495</v>
      </c>
      <c r="O31" s="28">
        <f>+M31/D31</f>
        <v>119500</v>
      </c>
    </row>
    <row r="32" spans="1:20" x14ac:dyDescent="0.45">
      <c r="A32">
        <v>14</v>
      </c>
      <c r="B32" t="s">
        <v>9</v>
      </c>
      <c r="C32">
        <f>+VLOOKUP(A32&amp;B32,leaf_statistics_table!$A:$L,5,0)</f>
        <v>143</v>
      </c>
      <c r="D32">
        <f>+VLOOKUP(A32&amp;B32,leaf_statistics_table!$A:$L,6,0)</f>
        <v>13</v>
      </c>
      <c r="E32">
        <f>+VLOOKUP(A32&amp;B32,leaf_statistics_table!$A:$L,9,0)</f>
        <v>156</v>
      </c>
      <c r="F32" s="17">
        <f t="shared" si="4"/>
        <v>2.4789448593675514E-2</v>
      </c>
      <c r="G32" s="17">
        <f t="shared" si="5"/>
        <v>8.3333333333333329E-2</v>
      </c>
      <c r="H32" s="18">
        <f>+SUM(D$28:$D32)/SUM(E$28:$E32)</f>
        <v>7.1132187314759926E-2</v>
      </c>
      <c r="I32" s="19">
        <f t="shared" si="6"/>
        <v>0.26807563959955505</v>
      </c>
      <c r="J32" s="17">
        <f>+SUM(D$28:$D32)/$D$50</f>
        <v>8.6206896551724144E-2</v>
      </c>
      <c r="K32" s="17">
        <f>+SUM(C$28:$C32)/$C$50</f>
        <v>0.31973066721077331</v>
      </c>
      <c r="L32" s="28">
        <f>+VLOOKUP(A32&amp;B32,leaf_statistics_table!$A:$L,7,0)</f>
        <v>11490000</v>
      </c>
      <c r="M32" s="28">
        <f>+VLOOKUP(A32&amp;B32,leaf_statistics_table!$A:$L,8,0)</f>
        <v>910000</v>
      </c>
      <c r="N32" s="28">
        <f>+L32/C32</f>
        <v>80349.650349650343</v>
      </c>
      <c r="O32" s="28">
        <f>+M32/D32</f>
        <v>70000</v>
      </c>
    </row>
    <row r="33" spans="1:15" x14ac:dyDescent="0.45">
      <c r="A33">
        <v>25</v>
      </c>
      <c r="B33" t="s">
        <v>9</v>
      </c>
      <c r="C33">
        <f>+VLOOKUP(A33&amp;B33,leaf_statistics_table!$A:$L,5,0)</f>
        <v>568</v>
      </c>
      <c r="D33">
        <f>+VLOOKUP(A33&amp;B33,leaf_statistics_table!$A:$L,6,0)</f>
        <v>80</v>
      </c>
      <c r="E33">
        <f>+VLOOKUP(A33&amp;B33,leaf_statistics_table!$A:$L,9,0)</f>
        <v>648</v>
      </c>
      <c r="F33" s="17">
        <f t="shared" si="4"/>
        <v>0.10297155569680598</v>
      </c>
      <c r="G33" s="17">
        <f t="shared" si="5"/>
        <v>0.12345679012345678</v>
      </c>
      <c r="H33" s="18">
        <f>+SUM(D$28:$D33)/SUM(E$28:$E33)</f>
        <v>8.5653104925053528E-2</v>
      </c>
      <c r="I33" s="19">
        <f t="shared" si="6"/>
        <v>0.37104719529636104</v>
      </c>
      <c r="J33" s="17">
        <f>+SUM(D$28:$D33)/$D$50</f>
        <v>0.14367816091954022</v>
      </c>
      <c r="K33" s="17">
        <f>+SUM(C$28:$C33)/$C$50</f>
        <v>0.43562538257498468</v>
      </c>
      <c r="L33" s="28">
        <f>+VLOOKUP(A33&amp;B33,leaf_statistics_table!$A:$L,7,0)</f>
        <v>58290000</v>
      </c>
      <c r="M33" s="28">
        <f>+VLOOKUP(A33&amp;B33,leaf_statistics_table!$A:$L,8,0)</f>
        <v>7190000</v>
      </c>
      <c r="N33" s="28">
        <f>+L33/C33</f>
        <v>102623.23943661971</v>
      </c>
      <c r="O33" s="28">
        <f>+M33/D33</f>
        <v>89875</v>
      </c>
    </row>
    <row r="34" spans="1:15" x14ac:dyDescent="0.45">
      <c r="A34">
        <v>15</v>
      </c>
      <c r="B34" t="s">
        <v>9</v>
      </c>
      <c r="C34">
        <f>+VLOOKUP(A34&amp;B34,leaf_statistics_table!$A:$L,5,0)</f>
        <v>541</v>
      </c>
      <c r="D34">
        <f>+VLOOKUP(A34&amp;B34,leaf_statistics_table!$A:$L,6,0)</f>
        <v>72</v>
      </c>
      <c r="E34">
        <f>+VLOOKUP(A34&amp;B34,leaf_statistics_table!$A:$L,9,0)</f>
        <v>613</v>
      </c>
      <c r="F34" s="17">
        <f t="shared" si="4"/>
        <v>9.7409820435404415E-2</v>
      </c>
      <c r="G34" s="17">
        <f t="shared" si="5"/>
        <v>0.11745513866231648</v>
      </c>
      <c r="H34" s="18">
        <f>+SUM(D$28:$D34)/SUM(E$28:$E34)</f>
        <v>9.2265943012211665E-2</v>
      </c>
      <c r="I34" s="19">
        <f t="shared" si="6"/>
        <v>0.46845701573176546</v>
      </c>
      <c r="J34" s="17">
        <f>+SUM(D$28:$D34)/$D$50</f>
        <v>0.19540229885057472</v>
      </c>
      <c r="K34" s="17">
        <f>+SUM(C$28:$C34)/$C$50</f>
        <v>0.54601101815955932</v>
      </c>
      <c r="L34" s="28">
        <f>+VLOOKUP(A34&amp;B34,leaf_statistics_table!$A:$L,7,0)</f>
        <v>66970000</v>
      </c>
      <c r="M34" s="28">
        <f>+VLOOKUP(A34&amp;B34,leaf_statistics_table!$A:$L,8,0)</f>
        <v>7380000</v>
      </c>
      <c r="N34" s="28">
        <f>+L34/C34</f>
        <v>123789.27911275416</v>
      </c>
      <c r="O34" s="28">
        <f>+M34/D34</f>
        <v>102500</v>
      </c>
    </row>
    <row r="35" spans="1:15" x14ac:dyDescent="0.45">
      <c r="A35">
        <v>47</v>
      </c>
      <c r="B35" t="s">
        <v>9</v>
      </c>
      <c r="C35">
        <f>+VLOOKUP(A35&amp;B35,leaf_statistics_table!$A:$L,5,0)</f>
        <v>1</v>
      </c>
      <c r="D35">
        <f>+VLOOKUP(A35&amp;B35,leaf_statistics_table!$A:$L,6,0)</f>
        <v>3</v>
      </c>
      <c r="E35">
        <f>+VLOOKUP(A35&amp;B35,leaf_statistics_table!$A:$L,9,0)</f>
        <v>4</v>
      </c>
      <c r="F35" s="17">
        <f t="shared" si="4"/>
        <v>6.3562688701732084E-4</v>
      </c>
      <c r="G35" s="17">
        <f t="shared" si="5"/>
        <v>0.75</v>
      </c>
      <c r="H35" s="18">
        <f>+SUM(D$28:$D35)/SUM(E$28:$E35)</f>
        <v>9.3157181571815711E-2</v>
      </c>
      <c r="I35" s="19">
        <f t="shared" si="6"/>
        <v>0.46909264261878275</v>
      </c>
      <c r="J35" s="17">
        <f>+SUM(D$28:$D35)/$D$50</f>
        <v>0.19755747126436782</v>
      </c>
      <c r="K35" s="17">
        <f>+SUM(C$28:$C35)/$C$50</f>
        <v>0.5462150581513977</v>
      </c>
      <c r="L35" s="28">
        <f>+VLOOKUP(A35&amp;B35,leaf_statistics_table!$A:$L,7,0)</f>
        <v>200000</v>
      </c>
      <c r="M35" s="28">
        <f>+VLOOKUP(A35&amp;B35,leaf_statistics_table!$A:$L,8,0)</f>
        <v>690000</v>
      </c>
      <c r="N35" s="28">
        <f>+L35/C35</f>
        <v>200000</v>
      </c>
      <c r="O35" s="28">
        <f>+M35/D35</f>
        <v>230000</v>
      </c>
    </row>
    <row r="36" spans="1:15" x14ac:dyDescent="0.45">
      <c r="A36">
        <v>10</v>
      </c>
      <c r="B36" t="s">
        <v>9</v>
      </c>
      <c r="C36">
        <f>+VLOOKUP(A36&amp;B36,leaf_statistics_table!$A:$L,5,0)</f>
        <v>394</v>
      </c>
      <c r="D36">
        <f>+VLOOKUP(A36&amp;B36,leaf_statistics_table!$A:$L,6,0)</f>
        <v>68</v>
      </c>
      <c r="E36">
        <f>+VLOOKUP(A36&amp;B36,leaf_statistics_table!$A:$L,9,0)</f>
        <v>462</v>
      </c>
      <c r="F36" s="17">
        <f t="shared" si="4"/>
        <v>7.3414905450500556E-2</v>
      </c>
      <c r="G36" s="17">
        <f t="shared" si="5"/>
        <v>0.1471861471861472</v>
      </c>
      <c r="H36" s="18">
        <f>+SUM(D$28:$D36)/SUM(E$28:$E36)</f>
        <v>0.10046865846514352</v>
      </c>
      <c r="I36" s="19">
        <f t="shared" si="6"/>
        <v>0.54250754806928336</v>
      </c>
      <c r="J36" s="17">
        <f>+SUM(D$28:$D36)/$D$50</f>
        <v>0.24640804597701149</v>
      </c>
      <c r="K36" s="17">
        <f>+SUM(C$28:$C36)/$C$50</f>
        <v>0.62660681493572745</v>
      </c>
      <c r="L36" s="28">
        <f>+VLOOKUP(A36&amp;B36,leaf_statistics_table!$A:$L,7,0)</f>
        <v>38320000</v>
      </c>
      <c r="M36" s="28">
        <f>+VLOOKUP(A36&amp;B36,leaf_statistics_table!$A:$L,8,0)</f>
        <v>4900000</v>
      </c>
      <c r="N36" s="28">
        <f>+L36/C36</f>
        <v>97258.88324873097</v>
      </c>
      <c r="O36" s="28">
        <f>+M36/D36</f>
        <v>72058.823529411762</v>
      </c>
    </row>
    <row r="37" spans="1:15" x14ac:dyDescent="0.45">
      <c r="A37">
        <v>9</v>
      </c>
      <c r="B37" t="s">
        <v>9</v>
      </c>
      <c r="C37">
        <f>+VLOOKUP(A37&amp;B37,leaf_statistics_table!$A:$L,5,0)</f>
        <v>57</v>
      </c>
      <c r="D37">
        <f>+VLOOKUP(A37&amp;B37,leaf_statistics_table!$A:$L,6,0)</f>
        <v>12</v>
      </c>
      <c r="E37">
        <f>+VLOOKUP(A37&amp;B37,leaf_statistics_table!$A:$L,9,0)</f>
        <v>69</v>
      </c>
      <c r="F37" s="17">
        <f t="shared" si="4"/>
        <v>1.0964563801048785E-2</v>
      </c>
      <c r="G37" s="17">
        <f t="shared" si="5"/>
        <v>0.17391304347826086</v>
      </c>
      <c r="H37" s="18">
        <f>+SUM(D$28:$D37)/SUM(E$28:$E37)</f>
        <v>0.101923629055412</v>
      </c>
      <c r="I37" s="19">
        <f t="shared" si="6"/>
        <v>0.55347211187033218</v>
      </c>
      <c r="J37" s="17">
        <f>+SUM(D$28:$D37)/$D$50</f>
        <v>0.25502873563218392</v>
      </c>
      <c r="K37" s="17">
        <f>+SUM(C$28:$C37)/$C$50</f>
        <v>0.63823709447051624</v>
      </c>
      <c r="L37" s="28">
        <f>+VLOOKUP(A37&amp;B37,leaf_statistics_table!$A:$L,7,0)</f>
        <v>11900000</v>
      </c>
      <c r="M37" s="28">
        <f>+VLOOKUP(A37&amp;B37,leaf_statistics_table!$A:$L,8,0)</f>
        <v>2490000</v>
      </c>
      <c r="N37" s="28">
        <f>+L37/C37</f>
        <v>208771.9298245614</v>
      </c>
      <c r="O37" s="28">
        <f>+M37/D37</f>
        <v>207500</v>
      </c>
    </row>
    <row r="38" spans="1:15" x14ac:dyDescent="0.45">
      <c r="A38">
        <v>29</v>
      </c>
      <c r="B38" t="s">
        <v>9</v>
      </c>
      <c r="C38">
        <f>+VLOOKUP(A38&amp;B38,leaf_statistics_table!$A:$L,5,0)</f>
        <v>97</v>
      </c>
      <c r="D38">
        <f>+VLOOKUP(A38&amp;B38,leaf_statistics_table!$A:$L,6,0)</f>
        <v>11</v>
      </c>
      <c r="E38">
        <f>+VLOOKUP(A38&amp;B38,leaf_statistics_table!$A:$L,9,0)</f>
        <v>108</v>
      </c>
      <c r="F38" s="17">
        <f t="shared" si="4"/>
        <v>1.7161925949467662E-2</v>
      </c>
      <c r="G38" s="17">
        <f t="shared" si="5"/>
        <v>0.10185185185185185</v>
      </c>
      <c r="H38" s="18">
        <f>+SUM(D$28:$D38)/SUM(E$28:$E38)</f>
        <v>0.10192147034252297</v>
      </c>
      <c r="I38" s="19">
        <f t="shared" si="6"/>
        <v>0.57063403781979982</v>
      </c>
      <c r="J38" s="17">
        <f>+SUM(D$28:$D38)/$D$50</f>
        <v>0.26293103448275862</v>
      </c>
      <c r="K38" s="17">
        <f>+SUM(C$28:$C38)/$C$50</f>
        <v>0.65802897367884106</v>
      </c>
      <c r="L38" s="28">
        <f>+VLOOKUP(A38&amp;B38,leaf_statistics_table!$A:$L,7,0)</f>
        <v>26140000</v>
      </c>
      <c r="M38" s="28">
        <f>+VLOOKUP(A38&amp;B38,leaf_statistics_table!$A:$L,8,0)</f>
        <v>3027680</v>
      </c>
      <c r="N38" s="28">
        <f>+L38/C38</f>
        <v>269484.53608247422</v>
      </c>
      <c r="O38" s="28">
        <f>+M38/D38</f>
        <v>275243.63636363635</v>
      </c>
    </row>
    <row r="39" spans="1:15" x14ac:dyDescent="0.45">
      <c r="A39">
        <v>7</v>
      </c>
      <c r="B39" t="s">
        <v>9</v>
      </c>
      <c r="C39">
        <f>+VLOOKUP(A39&amp;B39,leaf_statistics_table!$A:$L,5,0)</f>
        <v>278</v>
      </c>
      <c r="D39">
        <f>+VLOOKUP(A39&amp;B39,leaf_statistics_table!$A:$L,6,0)</f>
        <v>68</v>
      </c>
      <c r="E39">
        <f>+VLOOKUP(A39&amp;B39,leaf_statistics_table!$A:$L,9,0)</f>
        <v>346</v>
      </c>
      <c r="F39" s="17">
        <f t="shared" si="4"/>
        <v>5.4981725726998255E-2</v>
      </c>
      <c r="G39" s="17">
        <f t="shared" si="5"/>
        <v>0.19653179190751446</v>
      </c>
      <c r="H39" s="18">
        <f>+SUM(D$28:$D39)/SUM(E$28:$E39)</f>
        <v>0.11023622047244094</v>
      </c>
      <c r="I39" s="19">
        <f t="shared" si="6"/>
        <v>0.62561576354679804</v>
      </c>
      <c r="J39" s="17">
        <f>+SUM(D$28:$D39)/$D$50</f>
        <v>0.31178160919540232</v>
      </c>
      <c r="K39" s="17">
        <f>+SUM(C$28:$C39)/$C$50</f>
        <v>0.71475209140991636</v>
      </c>
      <c r="L39" s="28">
        <f>+VLOOKUP(A39&amp;B39,leaf_statistics_table!$A:$L,7,0)</f>
        <v>60310000</v>
      </c>
      <c r="M39" s="28">
        <f>+VLOOKUP(A39&amp;B39,leaf_statistics_table!$A:$L,8,0)</f>
        <v>15590000</v>
      </c>
      <c r="N39" s="28">
        <f>+L39/C39</f>
        <v>216942.44604316546</v>
      </c>
      <c r="O39" s="28">
        <f>+M39/D39</f>
        <v>229264.70588235295</v>
      </c>
    </row>
    <row r="40" spans="1:15" x14ac:dyDescent="0.45">
      <c r="A40">
        <v>31</v>
      </c>
      <c r="B40" t="s">
        <v>9</v>
      </c>
      <c r="C40">
        <f>+VLOOKUP(A40&amp;B40,leaf_statistics_table!$A:$L,5,0)</f>
        <v>162</v>
      </c>
      <c r="D40">
        <f>+VLOOKUP(A40&amp;B40,leaf_statistics_table!$A:$L,6,0)</f>
        <v>49</v>
      </c>
      <c r="E40">
        <f>+VLOOKUP(A40&amp;B40,leaf_statistics_table!$A:$L,9,0)</f>
        <v>211</v>
      </c>
      <c r="F40" s="17">
        <f t="shared" si="4"/>
        <v>3.3529318290163673E-2</v>
      </c>
      <c r="G40" s="17">
        <f t="shared" si="5"/>
        <v>0.23222748815165878</v>
      </c>
      <c r="H40" s="18">
        <f>+SUM(D$28:$D40)/SUM(E$28:$E40)</f>
        <v>0.11644165863066538</v>
      </c>
      <c r="I40" s="19">
        <f t="shared" si="6"/>
        <v>0.65914508183696174</v>
      </c>
      <c r="J40" s="17">
        <f>+SUM(D$28:$D40)/$D$50</f>
        <v>0.34698275862068967</v>
      </c>
      <c r="K40" s="17">
        <f>+SUM(C$28:$C40)/$C$50</f>
        <v>0.74780657008773721</v>
      </c>
      <c r="L40" s="28">
        <f>+VLOOKUP(A40&amp;B40,leaf_statistics_table!$A:$L,7,0)</f>
        <v>22790000</v>
      </c>
      <c r="M40" s="28">
        <f>+VLOOKUP(A40&amp;B40,leaf_statistics_table!$A:$L,8,0)</f>
        <v>5900000</v>
      </c>
      <c r="N40" s="28">
        <f>+L40/C40</f>
        <v>140679.01234567902</v>
      </c>
      <c r="O40" s="28">
        <f>+M40/D40</f>
        <v>120408.16326530612</v>
      </c>
    </row>
    <row r="41" spans="1:15" x14ac:dyDescent="0.45">
      <c r="A41">
        <v>36</v>
      </c>
      <c r="B41" t="s">
        <v>9</v>
      </c>
      <c r="C41">
        <f>+VLOOKUP(A41&amp;B41,leaf_statistics_table!$A:$L,5,0)</f>
        <v>394</v>
      </c>
      <c r="D41">
        <f>+VLOOKUP(A41&amp;B41,leaf_statistics_table!$A:$L,6,0)</f>
        <v>157</v>
      </c>
      <c r="E41">
        <f>+VLOOKUP(A41&amp;B41,leaf_statistics_table!$A:$L,9,0)</f>
        <v>551</v>
      </c>
      <c r="F41" s="17">
        <f t="shared" si="4"/>
        <v>8.755760368663594E-2</v>
      </c>
      <c r="G41" s="17">
        <f t="shared" si="5"/>
        <v>0.28493647912885661</v>
      </c>
      <c r="H41" s="18">
        <f>+SUM(D$28:$D41)/SUM(E$28:$E41)</f>
        <v>0.13619919131730154</v>
      </c>
      <c r="I41" s="19">
        <f t="shared" si="6"/>
        <v>0.74670268552359764</v>
      </c>
      <c r="J41" s="17">
        <f>+SUM(D$28:$D41)/$D$50</f>
        <v>0.45977011494252873</v>
      </c>
      <c r="K41" s="17">
        <f>+SUM(C$28:$C41)/$C$50</f>
        <v>0.82819832687206696</v>
      </c>
      <c r="L41" s="28">
        <f>+VLOOKUP(A41&amp;B41,leaf_statistics_table!$A:$L,7,0)</f>
        <v>71680000</v>
      </c>
      <c r="M41" s="28">
        <f>+VLOOKUP(A41&amp;B41,leaf_statistics_table!$A:$L,8,0)</f>
        <v>27240000</v>
      </c>
      <c r="N41" s="28">
        <f>+L41/C41</f>
        <v>181928.9340101523</v>
      </c>
      <c r="O41" s="28">
        <f>+M41/D41</f>
        <v>173503.18471337578</v>
      </c>
    </row>
    <row r="42" spans="1:15" x14ac:dyDescent="0.45">
      <c r="A42">
        <v>8</v>
      </c>
      <c r="B42" t="s">
        <v>9</v>
      </c>
      <c r="C42">
        <f>+VLOOKUP(A42&amp;B42,leaf_statistics_table!$A:$L,5,0)</f>
        <v>397</v>
      </c>
      <c r="D42">
        <f>+VLOOKUP(A42&amp;B42,leaf_statistics_table!$A:$L,6,0)</f>
        <v>110</v>
      </c>
      <c r="E42">
        <f>+VLOOKUP(A42&amp;B42,leaf_statistics_table!$A:$L,9,0)</f>
        <v>507</v>
      </c>
      <c r="F42" s="17">
        <f t="shared" si="4"/>
        <v>8.056570792944541E-2</v>
      </c>
      <c r="G42" s="17">
        <f t="shared" si="5"/>
        <v>0.21696252465483234</v>
      </c>
      <c r="H42" s="18">
        <f>+SUM(D$28:$D42)/SUM(E$28:$E42)</f>
        <v>0.14406454091432963</v>
      </c>
      <c r="I42" s="19">
        <f t="shared" si="6"/>
        <v>0.82726839345304304</v>
      </c>
      <c r="J42" s="17">
        <f>+SUM(D$28:$D42)/$D$50</f>
        <v>0.53879310344827591</v>
      </c>
      <c r="K42" s="17">
        <f>+SUM(C$28:$C42)/$C$50</f>
        <v>0.90920220363191184</v>
      </c>
      <c r="L42" s="28">
        <f>+VLOOKUP(A42&amp;B42,leaf_statistics_table!$A:$L,7,0)</f>
        <v>53510000</v>
      </c>
      <c r="M42" s="28">
        <f>+VLOOKUP(A42&amp;B42,leaf_statistics_table!$A:$L,8,0)</f>
        <v>12910000</v>
      </c>
      <c r="N42" s="28">
        <f>+L42/C42</f>
        <v>134785.89420654913</v>
      </c>
      <c r="O42" s="28">
        <f>+M42/D42</f>
        <v>117363.63636363637</v>
      </c>
    </row>
    <row r="43" spans="1:15" x14ac:dyDescent="0.45">
      <c r="A43">
        <v>17</v>
      </c>
      <c r="B43" t="s">
        <v>9</v>
      </c>
      <c r="C43">
        <f>+VLOOKUP(A43&amp;B43,leaf_statistics_table!$A:$L,5,0)</f>
        <v>56</v>
      </c>
      <c r="D43">
        <f>+VLOOKUP(A43&amp;B43,leaf_statistics_table!$A:$L,6,0)</f>
        <v>21</v>
      </c>
      <c r="E43">
        <f>+VLOOKUP(A43&amp;B43,leaf_statistics_table!$A:$L,9,0)</f>
        <v>77</v>
      </c>
      <c r="F43" s="17">
        <f t="shared" si="4"/>
        <v>1.2235817575083427E-2</v>
      </c>
      <c r="G43" s="17">
        <f t="shared" si="5"/>
        <v>0.27272727272727271</v>
      </c>
      <c r="H43" s="18">
        <f>+SUM(D$28:$D43)/SUM(E$28:$E43)</f>
        <v>0.14593980692788189</v>
      </c>
      <c r="I43" s="19">
        <f t="shared" si="6"/>
        <v>0.83950421102812645</v>
      </c>
      <c r="J43" s="17">
        <f>+SUM(D$28:$D43)/$D$50</f>
        <v>0.55387931034482762</v>
      </c>
      <c r="K43" s="17">
        <f>+SUM(C$28:$C43)/$C$50</f>
        <v>0.92062844317486225</v>
      </c>
      <c r="L43" s="28">
        <f>+VLOOKUP(A43&amp;B43,leaf_statistics_table!$A:$L,7,0)</f>
        <v>5830000</v>
      </c>
      <c r="M43" s="28">
        <f>+VLOOKUP(A43&amp;B43,leaf_statistics_table!$A:$L,8,0)</f>
        <v>1850000</v>
      </c>
      <c r="N43" s="28">
        <f>+L43/C43</f>
        <v>104107.14285714286</v>
      </c>
      <c r="O43" s="28">
        <f>+M43/D43</f>
        <v>88095.238095238092</v>
      </c>
    </row>
    <row r="44" spans="1:15" x14ac:dyDescent="0.45">
      <c r="A44">
        <v>18</v>
      </c>
      <c r="B44" t="s">
        <v>9</v>
      </c>
      <c r="C44">
        <f>+VLOOKUP(A44&amp;B44,leaf_statistics_table!$A:$L,5,0)</f>
        <v>67</v>
      </c>
      <c r="D44">
        <f>+VLOOKUP(A44&amp;B44,leaf_statistics_table!$A:$L,6,0)</f>
        <v>43</v>
      </c>
      <c r="E44">
        <f>+VLOOKUP(A44&amp;B44,leaf_statistics_table!$A:$L,9,0)</f>
        <v>110</v>
      </c>
      <c r="F44" s="17">
        <f t="shared" si="4"/>
        <v>1.7479739392976323E-2</v>
      </c>
      <c r="G44" s="17">
        <f t="shared" si="5"/>
        <v>0.39090909090909093</v>
      </c>
      <c r="H44" s="18">
        <f>+SUM(D$28:$D44)/SUM(E$28:$E44)</f>
        <v>0.15093639903578712</v>
      </c>
      <c r="I44" s="19">
        <f t="shared" si="6"/>
        <v>0.85698395042110276</v>
      </c>
      <c r="J44" s="17">
        <f>+SUM(D$28:$D44)/$D$50</f>
        <v>0.58477011494252873</v>
      </c>
      <c r="K44" s="17">
        <f>+SUM(C$28:$C44)/$C$50</f>
        <v>0.93429912262803505</v>
      </c>
      <c r="L44" s="28">
        <f>+VLOOKUP(A44&amp;B44,leaf_statistics_table!$A:$L,7,0)</f>
        <v>5890000</v>
      </c>
      <c r="M44" s="28">
        <f>+VLOOKUP(A44&amp;B44,leaf_statistics_table!$A:$L,8,0)</f>
        <v>3030000</v>
      </c>
      <c r="N44" s="28">
        <f>+L44/C44</f>
        <v>87910.447761194024</v>
      </c>
      <c r="O44" s="28">
        <f>+M44/D44</f>
        <v>70465.116279069771</v>
      </c>
    </row>
    <row r="45" spans="1:15" x14ac:dyDescent="0.45">
      <c r="A45">
        <v>39</v>
      </c>
      <c r="B45" t="s">
        <v>9</v>
      </c>
      <c r="C45">
        <f>+VLOOKUP(A45&amp;B45,leaf_statistics_table!$A:$L,5,0)</f>
        <v>16</v>
      </c>
      <c r="D45">
        <f>+VLOOKUP(A45&amp;B45,leaf_statistics_table!$A:$L,6,0)</f>
        <v>19</v>
      </c>
      <c r="E45">
        <f>+VLOOKUP(A45&amp;B45,leaf_statistics_table!$A:$L,9,0)</f>
        <v>35</v>
      </c>
      <c r="F45" s="17">
        <f t="shared" si="4"/>
        <v>5.5617352614015575E-3</v>
      </c>
      <c r="G45" s="17">
        <f t="shared" si="5"/>
        <v>0.54285714285714282</v>
      </c>
      <c r="H45" s="18">
        <f>+SUM(D$28:$D45)/SUM(E$28:$E45)</f>
        <v>0.15346352247605011</v>
      </c>
      <c r="I45" s="19">
        <f t="shared" si="6"/>
        <v>0.86254568568250434</v>
      </c>
      <c r="J45" s="17">
        <f>+SUM(D$28:$D45)/$D$50</f>
        <v>0.59841954022988508</v>
      </c>
      <c r="K45" s="17">
        <f>+SUM(C$28:$C45)/$C$50</f>
        <v>0.93756376249744955</v>
      </c>
      <c r="L45" s="28">
        <f>+VLOOKUP(A45&amp;B45,leaf_statistics_table!$A:$L,7,0)</f>
        <v>2840000</v>
      </c>
      <c r="M45" s="28">
        <f>+VLOOKUP(A45&amp;B45,leaf_statistics_table!$A:$L,8,0)</f>
        <v>2590000</v>
      </c>
      <c r="N45" s="28">
        <f>+L45/C45</f>
        <v>177500</v>
      </c>
      <c r="O45" s="28">
        <f>+M45/D45</f>
        <v>136315.78947368421</v>
      </c>
    </row>
    <row r="46" spans="1:15" x14ac:dyDescent="0.45">
      <c r="A46">
        <v>37</v>
      </c>
      <c r="B46" t="s">
        <v>9</v>
      </c>
      <c r="C46">
        <f>+VLOOKUP(A46&amp;B46,leaf_statistics_table!$A:$L,5,0)</f>
        <v>123</v>
      </c>
      <c r="D46">
        <f>+VLOOKUP(A46&amp;B46,leaf_statistics_table!$A:$L,6,0)</f>
        <v>128</v>
      </c>
      <c r="E46">
        <f>+VLOOKUP(A46&amp;B46,leaf_statistics_table!$A:$L,9,0)</f>
        <v>251</v>
      </c>
      <c r="F46" s="17">
        <f t="shared" si="4"/>
        <v>3.9885587160336883E-2</v>
      </c>
      <c r="G46" s="17">
        <f t="shared" si="5"/>
        <v>0.50996015936254979</v>
      </c>
      <c r="H46" s="18">
        <f>+SUM(D$28:$D46)/SUM(E$28:$E46)</f>
        <v>0.16921993308681105</v>
      </c>
      <c r="I46" s="19">
        <f t="shared" si="6"/>
        <v>0.90243127284284119</v>
      </c>
      <c r="J46" s="17">
        <f>+SUM(D$28:$D46)/$D$50</f>
        <v>0.69037356321839083</v>
      </c>
      <c r="K46" s="17">
        <f>+SUM(C$28:$C46)/$C$50</f>
        <v>0.96266068149357276</v>
      </c>
      <c r="L46" s="28">
        <f>+VLOOKUP(A46&amp;B46,leaf_statistics_table!$A:$L,7,0)</f>
        <v>11710000</v>
      </c>
      <c r="M46" s="28">
        <f>+VLOOKUP(A46&amp;B46,leaf_statistics_table!$A:$L,8,0)</f>
        <v>10870000</v>
      </c>
      <c r="N46" s="28">
        <f>+L46/C46</f>
        <v>95203.252032520322</v>
      </c>
      <c r="O46" s="28">
        <f>+M46/D46</f>
        <v>84921.875</v>
      </c>
    </row>
    <row r="47" spans="1:15" x14ac:dyDescent="0.45">
      <c r="A47">
        <v>48</v>
      </c>
      <c r="B47" t="s">
        <v>9</v>
      </c>
      <c r="C47">
        <f>+VLOOKUP(A47&amp;B47,leaf_statistics_table!$A:$L,5,0)</f>
        <v>11</v>
      </c>
      <c r="D47">
        <f>+VLOOKUP(A47&amp;B47,leaf_statistics_table!$A:$L,6,0)</f>
        <v>11</v>
      </c>
      <c r="E47">
        <f>+VLOOKUP(A47&amp;B47,leaf_statistics_table!$A:$L,9,0)</f>
        <v>22</v>
      </c>
      <c r="F47" s="17">
        <f t="shared" si="4"/>
        <v>3.4959478785952644E-3</v>
      </c>
      <c r="G47" s="17">
        <f t="shared" si="5"/>
        <v>0.5</v>
      </c>
      <c r="H47" s="18">
        <f>+SUM(D$28:$D47)/SUM(E$28:$E47)</f>
        <v>0.17049640413962464</v>
      </c>
      <c r="I47" s="19">
        <f t="shared" si="6"/>
        <v>0.9059272207214365</v>
      </c>
      <c r="J47" s="17">
        <f>+SUM(D$28:$D47)/$D$50</f>
        <v>0.69827586206896552</v>
      </c>
      <c r="K47" s="17">
        <f>+SUM(C$28:$C47)/$C$50</f>
        <v>0.96490512140379514</v>
      </c>
      <c r="L47" s="28">
        <f>+VLOOKUP(A47&amp;B47,leaf_statistics_table!$A:$L,7,0)</f>
        <v>1180000</v>
      </c>
      <c r="M47" s="28">
        <f>+VLOOKUP(A47&amp;B47,leaf_statistics_table!$A:$L,8,0)</f>
        <v>1230000</v>
      </c>
      <c r="N47" s="28">
        <f>+L47/C47</f>
        <v>107272.72727272728</v>
      </c>
      <c r="O47" s="28">
        <f>+M47/D47</f>
        <v>111818.18181818182</v>
      </c>
    </row>
    <row r="48" spans="1:15" x14ac:dyDescent="0.45">
      <c r="A48">
        <v>45</v>
      </c>
      <c r="B48" t="s">
        <v>9</v>
      </c>
      <c r="C48">
        <f>+VLOOKUP(A48&amp;B48,leaf_statistics_table!$A:$L,5,0)</f>
        <v>128</v>
      </c>
      <c r="D48">
        <f>+VLOOKUP(A48&amp;B48,leaf_statistics_table!$A:$L,6,0)</f>
        <v>246</v>
      </c>
      <c r="E48">
        <f>+VLOOKUP(A48&amp;B48,leaf_statistics_table!$A:$L,9,0)</f>
        <v>374</v>
      </c>
      <c r="F48" s="17">
        <f t="shared" si="4"/>
        <v>5.9431113936119495E-2</v>
      </c>
      <c r="G48" s="17">
        <f t="shared" si="5"/>
        <v>0.65775401069518713</v>
      </c>
      <c r="H48" s="18">
        <f>+SUM(D$28:$D48)/SUM(E$28:$E48)</f>
        <v>0.20049382716049383</v>
      </c>
      <c r="I48" s="19">
        <f t="shared" si="6"/>
        <v>0.96535833465755605</v>
      </c>
      <c r="J48" s="17">
        <f>+SUM(D$28:$D48)/$D$50</f>
        <v>0.875</v>
      </c>
      <c r="K48" s="17">
        <f>+SUM(C$28:$C48)/$C$50</f>
        <v>0.99102224035911035</v>
      </c>
      <c r="L48" s="28">
        <f>+VLOOKUP(A48&amp;B48,leaf_statistics_table!$A:$L,7,0)</f>
        <v>12740000</v>
      </c>
      <c r="M48" s="28">
        <f>+VLOOKUP(A48&amp;B48,leaf_statistics_table!$A:$L,8,0)</f>
        <v>26910000</v>
      </c>
      <c r="N48" s="28">
        <f>+L48/C48</f>
        <v>99531.25</v>
      </c>
      <c r="O48" s="28">
        <f>+M48/D48</f>
        <v>109390.24390243902</v>
      </c>
    </row>
    <row r="49" spans="1:15" x14ac:dyDescent="0.45">
      <c r="A49">
        <v>46</v>
      </c>
      <c r="B49" t="s">
        <v>9</v>
      </c>
      <c r="C49">
        <f>+VLOOKUP(A49&amp;B49,leaf_statistics_table!$A:$L,5,0)</f>
        <v>44</v>
      </c>
      <c r="D49">
        <f>+VLOOKUP(A49&amp;B49,leaf_statistics_table!$A:$L,6,0)</f>
        <v>174</v>
      </c>
      <c r="E49">
        <f>+VLOOKUP(A49&amp;B49,leaf_statistics_table!$A:$L,9,0)</f>
        <v>218</v>
      </c>
      <c r="F49" s="17">
        <f t="shared" si="4"/>
        <v>3.4641665342443985E-2</v>
      </c>
      <c r="G49" s="17">
        <f t="shared" si="5"/>
        <v>0.79816513761467889</v>
      </c>
      <c r="H49" s="18">
        <f>+SUM(D$28:$D49)/SUM(E$28:$E49)</f>
        <v>0.22119815668202766</v>
      </c>
      <c r="I49" s="19">
        <f t="shared" si="6"/>
        <v>1</v>
      </c>
      <c r="J49" s="17">
        <f>+SUM(D$28:$D49)/$D$50</f>
        <v>1</v>
      </c>
      <c r="K49" s="17">
        <f>+SUM(C$28:$C49)/$C$50</f>
        <v>1</v>
      </c>
      <c r="L49" s="28">
        <f>+VLOOKUP(A49&amp;B49,leaf_statistics_table!$A:$L,7,0)</f>
        <v>4140000</v>
      </c>
      <c r="M49" s="28">
        <f>+VLOOKUP(A49&amp;B49,leaf_statistics_table!$A:$L,8,0)</f>
        <v>16430000</v>
      </c>
      <c r="N49" s="28">
        <f>+L49/C49</f>
        <v>94090.909090909088</v>
      </c>
      <c r="O49" s="28">
        <f>+M49/D49</f>
        <v>94425.287356321845</v>
      </c>
    </row>
    <row r="50" spans="1:15" x14ac:dyDescent="0.45">
      <c r="C50">
        <f>SUM(C28:C49)</f>
        <v>4901</v>
      </c>
      <c r="D50">
        <f t="shared" ref="D50" si="7">SUM(D28:D49)</f>
        <v>1392</v>
      </c>
      <c r="E50">
        <f t="shared" ref="E50" si="8">SUM(E28:E49)</f>
        <v>6293</v>
      </c>
      <c r="F50" s="17"/>
      <c r="G50" s="17">
        <f>+D50/E50</f>
        <v>0.22119815668202766</v>
      </c>
      <c r="L50" s="28">
        <f>SUM(L28:L49)</f>
        <v>868820000</v>
      </c>
      <c r="M50" s="28">
        <f>SUM(M28:M49)</f>
        <v>182037680</v>
      </c>
    </row>
    <row r="53" spans="1:15" ht="39.4" x14ac:dyDescent="0.45">
      <c r="A53" t="s">
        <v>0</v>
      </c>
      <c r="B53" t="s">
        <v>1</v>
      </c>
      <c r="C53" s="9" t="s">
        <v>13</v>
      </c>
      <c r="D53" s="9" t="s">
        <v>14</v>
      </c>
      <c r="E53" s="9" t="s">
        <v>15</v>
      </c>
      <c r="F53" s="9" t="s">
        <v>16</v>
      </c>
      <c r="G53" s="9" t="s">
        <v>17</v>
      </c>
      <c r="H53" s="9" t="s">
        <v>28</v>
      </c>
      <c r="I53" s="9" t="s">
        <v>6</v>
      </c>
      <c r="J53" s="9" t="s">
        <v>7</v>
      </c>
      <c r="K53" s="9" t="s">
        <v>29</v>
      </c>
      <c r="L53" s="23" t="s">
        <v>104</v>
      </c>
      <c r="M53" s="23" t="s">
        <v>105</v>
      </c>
      <c r="N53" s="23" t="s">
        <v>108</v>
      </c>
      <c r="O53" s="23" t="s">
        <v>109</v>
      </c>
    </row>
    <row r="54" spans="1:15" x14ac:dyDescent="0.45">
      <c r="A54">
        <v>30</v>
      </c>
      <c r="B54" t="s">
        <v>10</v>
      </c>
      <c r="C54">
        <f>+VLOOKUP(A54&amp;B54,leaf_statistics_table!$A:$L,5,0)</f>
        <v>504</v>
      </c>
      <c r="D54">
        <f>+VLOOKUP(A54&amp;B54,leaf_statistics_table!$A:$L,6,0)</f>
        <v>39</v>
      </c>
      <c r="E54">
        <f>+VLOOKUP(A54&amp;B54,leaf_statistics_table!$A:$L,9,0)</f>
        <v>543</v>
      </c>
      <c r="F54" s="17">
        <f>+E54/$E$76</f>
        <v>6.0400444938820914E-2</v>
      </c>
      <c r="G54" s="17">
        <f>+D54/E54</f>
        <v>7.18232044198895E-2</v>
      </c>
      <c r="H54" s="18">
        <f>+SUM(D$54:$D54)/SUM(E$54:$E54)</f>
        <v>7.18232044198895E-2</v>
      </c>
      <c r="I54" s="17">
        <f>+F54</f>
        <v>6.0400444938820914E-2</v>
      </c>
      <c r="J54" s="17">
        <f>+SUM(D$54:$D54)/$D$76</f>
        <v>1.9607843137254902E-2</v>
      </c>
      <c r="K54" s="17">
        <f>+SUM(C$54:$C54)/$C$76</f>
        <v>7.1989715754892158E-2</v>
      </c>
      <c r="L54" s="28">
        <f>+VLOOKUP(A54&amp;B54,leaf_statistics_table!$A:$L,7,0)</f>
        <v>223870000</v>
      </c>
      <c r="M54" s="28">
        <f>+VLOOKUP(A54&amp;B54,leaf_statistics_table!$A:$L,8,0)</f>
        <v>16870000</v>
      </c>
      <c r="N54" s="28">
        <f>+L54/C54</f>
        <v>444186.50793650793</v>
      </c>
      <c r="O54" s="28">
        <f>+M54/D54</f>
        <v>432564.10256410256</v>
      </c>
    </row>
    <row r="55" spans="1:15" x14ac:dyDescent="0.45">
      <c r="A55">
        <v>16</v>
      </c>
      <c r="B55" t="s">
        <v>10</v>
      </c>
      <c r="C55">
        <f>+VLOOKUP(A55&amp;B55,leaf_statistics_table!$A:$L,5,0)</f>
        <v>212</v>
      </c>
      <c r="D55">
        <f>+VLOOKUP(A55&amp;B55,leaf_statistics_table!$A:$L,6,0)</f>
        <v>17</v>
      </c>
      <c r="E55">
        <f>+VLOOKUP(A55&amp;B55,leaf_statistics_table!$A:$L,9,0)</f>
        <v>229</v>
      </c>
      <c r="F55" s="17">
        <f t="shared" ref="F55:F75" si="9">+E55/$E$76</f>
        <v>2.5472747497219131E-2</v>
      </c>
      <c r="G55" s="17">
        <f t="shared" ref="G55:G75" si="10">+D55/E55</f>
        <v>7.4235807860262015E-2</v>
      </c>
      <c r="H55" s="18">
        <f>+SUM(D$54:$D55)/SUM(E$54:$E55)</f>
        <v>7.2538860103626937E-2</v>
      </c>
      <c r="I55" s="19">
        <f>+I54+F55</f>
        <v>8.5873192436040052E-2</v>
      </c>
      <c r="J55" s="17">
        <f>+SUM(D$54:$D55)/$D$76</f>
        <v>2.815485168426345E-2</v>
      </c>
      <c r="K55" s="17">
        <f>+SUM(C$54:$C55)/$C$76</f>
        <v>0.10227110412798171</v>
      </c>
      <c r="L55" s="28">
        <f>+VLOOKUP(A55&amp;B55,leaf_statistics_table!$A:$L,7,0)</f>
        <v>82940000</v>
      </c>
      <c r="M55" s="28">
        <f>+VLOOKUP(A55&amp;B55,leaf_statistics_table!$A:$L,8,0)</f>
        <v>6500000</v>
      </c>
      <c r="N55" s="28">
        <f>+L55/C55</f>
        <v>391226.41509433964</v>
      </c>
      <c r="O55" s="28">
        <f>+M55/D55</f>
        <v>382352.9411764706</v>
      </c>
    </row>
    <row r="56" spans="1:15" x14ac:dyDescent="0.45">
      <c r="A56">
        <v>28</v>
      </c>
      <c r="B56" t="s">
        <v>10</v>
      </c>
      <c r="C56">
        <f>+VLOOKUP(A56&amp;B56,leaf_statistics_table!$A:$L,5,0)</f>
        <v>865</v>
      </c>
      <c r="D56">
        <f>+VLOOKUP(A56&amp;B56,leaf_statistics_table!$A:$L,6,0)</f>
        <v>77</v>
      </c>
      <c r="E56">
        <f>+VLOOKUP(A56&amp;B56,leaf_statistics_table!$A:$L,9,0)</f>
        <v>942</v>
      </c>
      <c r="F56" s="17">
        <f t="shared" si="9"/>
        <v>0.10478309232480534</v>
      </c>
      <c r="G56" s="17">
        <f t="shared" si="10"/>
        <v>8.174097664543524E-2</v>
      </c>
      <c r="H56" s="18">
        <f>+SUM(D$54:$D56)/SUM(E$54:$E56)</f>
        <v>7.7596266044340723E-2</v>
      </c>
      <c r="I56" s="19">
        <f t="shared" ref="I56:I75" si="11">+I55+F56</f>
        <v>0.1906562847608454</v>
      </c>
      <c r="J56" s="17">
        <f>+SUM(D$54:$D56)/$D$76</f>
        <v>6.686777275012569E-2</v>
      </c>
      <c r="K56" s="17">
        <f>+SUM(C$54:$C56)/$C$76</f>
        <v>0.22582488215969146</v>
      </c>
      <c r="L56" s="28">
        <f>+VLOOKUP(A56&amp;B56,leaf_statistics_table!$A:$L,7,0)</f>
        <v>219620000</v>
      </c>
      <c r="M56" s="28">
        <f>+VLOOKUP(A56&amp;B56,leaf_statistics_table!$A:$L,8,0)</f>
        <v>19460000</v>
      </c>
      <c r="N56" s="28">
        <f>+L56/C56</f>
        <v>253895.95375722542</v>
      </c>
      <c r="O56" s="28">
        <f>+M56/D56</f>
        <v>252727.27272727274</v>
      </c>
    </row>
    <row r="57" spans="1:15" x14ac:dyDescent="0.45">
      <c r="A57">
        <v>26</v>
      </c>
      <c r="B57" t="s">
        <v>10</v>
      </c>
      <c r="C57">
        <f>+VLOOKUP(A57&amp;B57,leaf_statistics_table!$A:$L,5,0)</f>
        <v>435</v>
      </c>
      <c r="D57">
        <f>+VLOOKUP(A57&amp;B57,leaf_statistics_table!$A:$L,6,0)</f>
        <v>51</v>
      </c>
      <c r="E57">
        <f>+VLOOKUP(A57&amp;B57,leaf_statistics_table!$A:$L,9,0)</f>
        <v>486</v>
      </c>
      <c r="F57" s="17">
        <f t="shared" si="9"/>
        <v>5.4060066740823136E-2</v>
      </c>
      <c r="G57" s="17">
        <f t="shared" si="10"/>
        <v>0.10493827160493827</v>
      </c>
      <c r="H57" s="18">
        <f>+SUM(D$54:$D57)/SUM(E$54:$E57)</f>
        <v>8.3636363636363634E-2</v>
      </c>
      <c r="I57" s="19">
        <f t="shared" si="11"/>
        <v>0.24471635150166854</v>
      </c>
      <c r="J57" s="17">
        <f>+SUM(D$54:$D57)/$D$76</f>
        <v>9.2508798391151337E-2</v>
      </c>
      <c r="K57" s="17">
        <f>+SUM(C$54:$C57)/$C$76</f>
        <v>0.28795886301956863</v>
      </c>
      <c r="L57" s="28">
        <f>+VLOOKUP(A57&amp;B57,leaf_statistics_table!$A:$L,7,0)</f>
        <v>56370000</v>
      </c>
      <c r="M57" s="28">
        <f>+VLOOKUP(A57&amp;B57,leaf_statistics_table!$A:$L,8,0)</f>
        <v>6260000</v>
      </c>
      <c r="N57" s="28">
        <f>+L57/C57</f>
        <v>129586.20689655172</v>
      </c>
      <c r="O57" s="28">
        <f>+M57/D57</f>
        <v>122745.09803921569</v>
      </c>
    </row>
    <row r="58" spans="1:15" x14ac:dyDescent="0.45">
      <c r="A58">
        <v>14</v>
      </c>
      <c r="B58" t="s">
        <v>10</v>
      </c>
      <c r="C58">
        <f>+VLOOKUP(A58&amp;B58,leaf_statistics_table!$A:$L,5,0)</f>
        <v>154</v>
      </c>
      <c r="D58">
        <f>+VLOOKUP(A58&amp;B58,leaf_statistics_table!$A:$L,6,0)</f>
        <v>33</v>
      </c>
      <c r="E58">
        <f>+VLOOKUP(A58&amp;B58,leaf_statistics_table!$A:$L,9,0)</f>
        <v>187</v>
      </c>
      <c r="F58" s="17">
        <f t="shared" si="9"/>
        <v>2.0800889877641823E-2</v>
      </c>
      <c r="G58" s="17">
        <f t="shared" si="10"/>
        <v>0.17647058823529413</v>
      </c>
      <c r="H58" s="18">
        <f>+SUM(D$54:$D58)/SUM(E$54:$E58)</f>
        <v>9.0909090909090912E-2</v>
      </c>
      <c r="I58" s="19">
        <f t="shared" si="11"/>
        <v>0.26551724137931038</v>
      </c>
      <c r="J58" s="17">
        <f>+SUM(D$54:$D58)/$D$76</f>
        <v>0.10910005027652087</v>
      </c>
      <c r="K58" s="17">
        <f>+SUM(C$54:$C58)/$C$76</f>
        <v>0.30995572061134125</v>
      </c>
      <c r="L58" s="28">
        <f>+VLOOKUP(A58&amp;B58,leaf_statistics_table!$A:$L,7,0)</f>
        <v>13410000</v>
      </c>
      <c r="M58" s="28">
        <f>+VLOOKUP(A58&amp;B58,leaf_statistics_table!$A:$L,8,0)</f>
        <v>1970000</v>
      </c>
      <c r="N58" s="28">
        <f>+L58/C58</f>
        <v>87077.922077922078</v>
      </c>
      <c r="O58" s="28">
        <f>+M58/D58</f>
        <v>59696.969696969696</v>
      </c>
    </row>
    <row r="59" spans="1:15" x14ac:dyDescent="0.45">
      <c r="A59">
        <v>25</v>
      </c>
      <c r="B59" t="s">
        <v>10</v>
      </c>
      <c r="C59">
        <f>+VLOOKUP(A59&amp;B59,leaf_statistics_table!$A:$L,5,0)</f>
        <v>828</v>
      </c>
      <c r="D59">
        <f>+VLOOKUP(A59&amp;B59,leaf_statistics_table!$A:$L,6,0)</f>
        <v>122</v>
      </c>
      <c r="E59">
        <f>+VLOOKUP(A59&amp;B59,leaf_statistics_table!$A:$L,9,0)</f>
        <v>950</v>
      </c>
      <c r="F59" s="17">
        <f t="shared" si="9"/>
        <v>0.10567296996662959</v>
      </c>
      <c r="G59" s="17">
        <f t="shared" si="10"/>
        <v>0.12842105263157894</v>
      </c>
      <c r="H59" s="18">
        <f>+SUM(D$54:$D59)/SUM(E$54:$E59)</f>
        <v>0.10158825292178604</v>
      </c>
      <c r="I59" s="19">
        <f t="shared" si="11"/>
        <v>0.37119021134593999</v>
      </c>
      <c r="J59" s="17">
        <f>+SUM(D$54:$D59)/$D$76</f>
        <v>0.17043740573152338</v>
      </c>
      <c r="K59" s="17">
        <f>+SUM(C$54:$C59)/$C$76</f>
        <v>0.42822453935152122</v>
      </c>
      <c r="L59" s="28">
        <f>+VLOOKUP(A59&amp;B59,leaf_statistics_table!$A:$L,7,0)</f>
        <v>85030000</v>
      </c>
      <c r="M59" s="28">
        <f>+VLOOKUP(A59&amp;B59,leaf_statistics_table!$A:$L,8,0)</f>
        <v>11640000</v>
      </c>
      <c r="N59" s="28">
        <f>+L59/C59</f>
        <v>102693.23671497585</v>
      </c>
      <c r="O59" s="28">
        <f>+M59/D59</f>
        <v>95409.836065573763</v>
      </c>
    </row>
    <row r="60" spans="1:15" x14ac:dyDescent="0.45">
      <c r="A60">
        <v>15</v>
      </c>
      <c r="B60" t="s">
        <v>10</v>
      </c>
      <c r="C60">
        <f>+VLOOKUP(A60&amp;B60,leaf_statistics_table!$A:$L,5,0)</f>
        <v>788</v>
      </c>
      <c r="D60">
        <f>+VLOOKUP(A60&amp;B60,leaf_statistics_table!$A:$L,6,0)</f>
        <v>107</v>
      </c>
      <c r="E60">
        <f>+VLOOKUP(A60&amp;B60,leaf_statistics_table!$A:$L,9,0)</f>
        <v>895</v>
      </c>
      <c r="F60" s="17">
        <f t="shared" si="9"/>
        <v>9.955506117908787E-2</v>
      </c>
      <c r="G60" s="17">
        <f t="shared" si="10"/>
        <v>0.11955307262569832</v>
      </c>
      <c r="H60" s="18">
        <f>+SUM(D$54:$D60)/SUM(E$54:$E60)</f>
        <v>0.1053875236294896</v>
      </c>
      <c r="I60" s="19">
        <f t="shared" si="11"/>
        <v>0.47074527252502785</v>
      </c>
      <c r="J60" s="17">
        <f>+SUM(D$54:$D60)/$D$76</f>
        <v>0.22423328305681248</v>
      </c>
      <c r="K60" s="17">
        <f>+SUM(C$54:$C60)/$C$76</f>
        <v>0.54077988858734471</v>
      </c>
      <c r="L60" s="28">
        <f>+VLOOKUP(A60&amp;B60,leaf_statistics_table!$A:$L,7,0)</f>
        <v>95130000</v>
      </c>
      <c r="M60" s="28">
        <f>+VLOOKUP(A60&amp;B60,leaf_statistics_table!$A:$L,8,0)</f>
        <v>10900000</v>
      </c>
      <c r="N60" s="28">
        <f>+L60/C60</f>
        <v>120723.3502538071</v>
      </c>
      <c r="O60" s="28">
        <f>+M60/D60</f>
        <v>101869.15887850468</v>
      </c>
    </row>
    <row r="61" spans="1:15" x14ac:dyDescent="0.45">
      <c r="A61">
        <v>47</v>
      </c>
      <c r="B61" t="s">
        <v>10</v>
      </c>
      <c r="C61">
        <f>+VLOOKUP(A61&amp;B61,leaf_statistics_table!$A:$L,5,0)</f>
        <v>0</v>
      </c>
      <c r="D61">
        <f>+VLOOKUP(A61&amp;B61,leaf_statistics_table!$A:$L,6,0)</f>
        <v>1</v>
      </c>
      <c r="E61">
        <f>+VLOOKUP(A61&amp;B61,leaf_statistics_table!$A:$L,9,0)</f>
        <v>1</v>
      </c>
      <c r="F61" s="17">
        <f t="shared" si="9"/>
        <v>1.1123470522803115E-4</v>
      </c>
      <c r="G61" s="17">
        <f t="shared" si="10"/>
        <v>1</v>
      </c>
      <c r="H61" s="18">
        <f>+SUM(D$54:$D61)/SUM(E$54:$E61)</f>
        <v>0.10559886605244508</v>
      </c>
      <c r="I61" s="19">
        <f t="shared" si="11"/>
        <v>0.47085650723025591</v>
      </c>
      <c r="J61" s="17">
        <f>+SUM(D$54:$D61)/$D$76</f>
        <v>0.22473604826546004</v>
      </c>
      <c r="K61" s="17">
        <f>+SUM(C$54:$C61)/$C$76</f>
        <v>0.54077988858734471</v>
      </c>
      <c r="L61" s="28">
        <f>+VLOOKUP(A61&amp;B61,leaf_statistics_table!$A:$L,7,0)</f>
        <v>0</v>
      </c>
      <c r="M61" s="28">
        <f>+VLOOKUP(A61&amp;B61,leaf_statistics_table!$A:$L,8,0)</f>
        <v>550000</v>
      </c>
      <c r="N61" s="28" t="e">
        <f>+L61/C61</f>
        <v>#DIV/0!</v>
      </c>
      <c r="O61" s="28">
        <f>+M61/D61</f>
        <v>550000</v>
      </c>
    </row>
    <row r="62" spans="1:15" x14ac:dyDescent="0.45">
      <c r="A62">
        <v>10</v>
      </c>
      <c r="B62" t="s">
        <v>10</v>
      </c>
      <c r="C62">
        <f>+VLOOKUP(A62&amp;B62,leaf_statistics_table!$A:$L,5,0)</f>
        <v>543</v>
      </c>
      <c r="D62">
        <f>+VLOOKUP(A62&amp;B62,leaf_statistics_table!$A:$L,6,0)</f>
        <v>106</v>
      </c>
      <c r="E62">
        <f>+VLOOKUP(A62&amp;B62,leaf_statistics_table!$A:$L,9,0)</f>
        <v>649</v>
      </c>
      <c r="F62" s="17">
        <f t="shared" si="9"/>
        <v>7.2191323692992207E-2</v>
      </c>
      <c r="G62" s="17">
        <f t="shared" si="10"/>
        <v>0.1633281972265023</v>
      </c>
      <c r="H62" s="18">
        <f>+SUM(D$54:$D62)/SUM(E$54:$E62)</f>
        <v>0.11327324866857845</v>
      </c>
      <c r="I62" s="19">
        <f t="shared" si="11"/>
        <v>0.54304783092324815</v>
      </c>
      <c r="J62" s="17">
        <f>+SUM(D$54:$D62)/$D$76</f>
        <v>0.27802916038210157</v>
      </c>
      <c r="K62" s="17">
        <f>+SUM(C$54:$C62)/$C$76</f>
        <v>0.61834023710898445</v>
      </c>
      <c r="L62" s="28">
        <f>+VLOOKUP(A62&amp;B62,leaf_statistics_table!$A:$L,7,0)</f>
        <v>53850000</v>
      </c>
      <c r="M62" s="28">
        <f>+VLOOKUP(A62&amp;B62,leaf_statistics_table!$A:$L,8,0)</f>
        <v>8420000</v>
      </c>
      <c r="N62" s="28">
        <f>+L62/C62</f>
        <v>99171.270718232045</v>
      </c>
      <c r="O62" s="28">
        <f>+M62/D62</f>
        <v>79433.962264150949</v>
      </c>
    </row>
    <row r="63" spans="1:15" x14ac:dyDescent="0.45">
      <c r="A63">
        <v>9</v>
      </c>
      <c r="B63" t="s">
        <v>10</v>
      </c>
      <c r="C63">
        <f>+VLOOKUP(A63&amp;B63,leaf_statistics_table!$A:$L,5,0)</f>
        <v>101</v>
      </c>
      <c r="D63">
        <f>+VLOOKUP(A63&amp;B63,leaf_statistics_table!$A:$L,6,0)</f>
        <v>9</v>
      </c>
      <c r="E63">
        <f>+VLOOKUP(A63&amp;B63,leaf_statistics_table!$A:$L,9,0)</f>
        <v>110</v>
      </c>
      <c r="F63" s="17">
        <f t="shared" si="9"/>
        <v>1.2235817575083427E-2</v>
      </c>
      <c r="G63" s="17">
        <f t="shared" si="10"/>
        <v>8.1818181818181818E-2</v>
      </c>
      <c r="H63" s="18">
        <f>+SUM(D$54:$D63)/SUM(E$54:$E63)</f>
        <v>0.11258012820512821</v>
      </c>
      <c r="I63" s="19">
        <f t="shared" si="11"/>
        <v>0.55528364849833156</v>
      </c>
      <c r="J63" s="17">
        <f>+SUM(D$54:$D63)/$D$76</f>
        <v>0.28255404725992961</v>
      </c>
      <c r="K63" s="17">
        <f>+SUM(C$54:$C63)/$C$76</f>
        <v>0.63276674760748464</v>
      </c>
      <c r="L63" s="28">
        <f>+VLOOKUP(A63&amp;B63,leaf_statistics_table!$A:$L,7,0)</f>
        <v>20680000</v>
      </c>
      <c r="M63" s="28">
        <f>+VLOOKUP(A63&amp;B63,leaf_statistics_table!$A:$L,8,0)</f>
        <v>2020000</v>
      </c>
      <c r="N63" s="28">
        <f>+L63/C63</f>
        <v>204752.47524752477</v>
      </c>
      <c r="O63" s="28">
        <f>+M63/D63</f>
        <v>224444.44444444444</v>
      </c>
    </row>
    <row r="64" spans="1:15" x14ac:dyDescent="0.45">
      <c r="A64">
        <v>29</v>
      </c>
      <c r="B64" t="s">
        <v>10</v>
      </c>
      <c r="C64">
        <f>+VLOOKUP(A64&amp;B64,leaf_statistics_table!$A:$L,5,0)</f>
        <v>151</v>
      </c>
      <c r="D64">
        <f>+VLOOKUP(A64&amp;B64,leaf_statistics_table!$A:$L,6,0)</f>
        <v>17</v>
      </c>
      <c r="E64">
        <f>+VLOOKUP(A64&amp;B64,leaf_statistics_table!$A:$L,9,0)</f>
        <v>168</v>
      </c>
      <c r="F64" s="17">
        <f t="shared" si="9"/>
        <v>1.8687430478309234E-2</v>
      </c>
      <c r="G64" s="17">
        <f t="shared" si="10"/>
        <v>0.10119047619047619</v>
      </c>
      <c r="H64" s="18">
        <f>+SUM(D$54:$D64)/SUM(E$54:$E64)</f>
        <v>0.11220930232558139</v>
      </c>
      <c r="I64" s="19">
        <f t="shared" si="11"/>
        <v>0.57397107897664079</v>
      </c>
      <c r="J64" s="17">
        <f>+SUM(D$54:$D64)/$D$76</f>
        <v>0.29110105580693818</v>
      </c>
      <c r="K64" s="17">
        <f>+SUM(C$54:$C64)/$C$76</f>
        <v>0.6543350949864305</v>
      </c>
      <c r="L64" s="28">
        <f>+VLOOKUP(A64&amp;B64,leaf_statistics_table!$A:$L,7,0)</f>
        <v>40830000</v>
      </c>
      <c r="M64" s="28">
        <f>+VLOOKUP(A64&amp;B64,leaf_statistics_table!$A:$L,8,0)</f>
        <v>4870000</v>
      </c>
      <c r="N64" s="28">
        <f>+L64/C64</f>
        <v>270397.35099337751</v>
      </c>
      <c r="O64" s="28">
        <f>+M64/D64</f>
        <v>286470.5882352941</v>
      </c>
    </row>
    <row r="65" spans="1:15" x14ac:dyDescent="0.45">
      <c r="A65">
        <v>7</v>
      </c>
      <c r="B65" t="s">
        <v>10</v>
      </c>
      <c r="C65">
        <f>+VLOOKUP(A65&amp;B65,leaf_statistics_table!$A:$L,5,0)</f>
        <v>392</v>
      </c>
      <c r="D65">
        <f>+VLOOKUP(A65&amp;B65,leaf_statistics_table!$A:$L,6,0)</f>
        <v>88</v>
      </c>
      <c r="E65">
        <f>+VLOOKUP(A65&amp;B65,leaf_statistics_table!$A:$L,9,0)</f>
        <v>480</v>
      </c>
      <c r="F65" s="17">
        <f t="shared" si="9"/>
        <v>5.3392658509454953E-2</v>
      </c>
      <c r="G65" s="17">
        <f t="shared" si="10"/>
        <v>0.18333333333333332</v>
      </c>
      <c r="H65" s="18">
        <f>+SUM(D$54:$D65)/SUM(E$54:$E65)</f>
        <v>0.11826241134751773</v>
      </c>
      <c r="I65" s="19">
        <f t="shared" si="11"/>
        <v>0.62736373748609575</v>
      </c>
      <c r="J65" s="17">
        <f>+SUM(D$54:$D65)/$D$76</f>
        <v>0.33534439416792355</v>
      </c>
      <c r="K65" s="17">
        <f>+SUM(C$54:$C65)/$C$76</f>
        <v>0.71032709612912437</v>
      </c>
      <c r="L65" s="28">
        <f>+VLOOKUP(A65&amp;B65,leaf_statistics_table!$A:$L,7,0)</f>
        <v>80600000</v>
      </c>
      <c r="M65" s="28">
        <f>+VLOOKUP(A65&amp;B65,leaf_statistics_table!$A:$L,8,0)</f>
        <v>20510000</v>
      </c>
      <c r="N65" s="28">
        <f>+L65/C65</f>
        <v>205612.24489795917</v>
      </c>
      <c r="O65" s="28">
        <f>+M65/D65</f>
        <v>233068.18181818182</v>
      </c>
    </row>
    <row r="66" spans="1:15" x14ac:dyDescent="0.45">
      <c r="A66">
        <v>31</v>
      </c>
      <c r="B66" t="s">
        <v>10</v>
      </c>
      <c r="C66">
        <f>+VLOOKUP(A66&amp;B66,leaf_statistics_table!$A:$L,5,0)</f>
        <v>243</v>
      </c>
      <c r="D66">
        <f>+VLOOKUP(A66&amp;B66,leaf_statistics_table!$A:$L,6,0)</f>
        <v>65</v>
      </c>
      <c r="E66">
        <f>+VLOOKUP(A66&amp;B66,leaf_statistics_table!$A:$L,9,0)</f>
        <v>308</v>
      </c>
      <c r="F66" s="17">
        <f t="shared" si="9"/>
        <v>3.4260289210233594E-2</v>
      </c>
      <c r="G66" s="17">
        <f t="shared" si="10"/>
        <v>0.21103896103896103</v>
      </c>
      <c r="H66" s="18">
        <f>+SUM(D$54:$D66)/SUM(E$54:$E66)</f>
        <v>0.1230665770006725</v>
      </c>
      <c r="I66" s="19">
        <f t="shared" si="11"/>
        <v>0.66162402669632936</v>
      </c>
      <c r="J66" s="17">
        <f>+SUM(D$54:$D66)/$D$76</f>
        <v>0.36802413273001511</v>
      </c>
      <c r="K66" s="17">
        <f>+SUM(C$54:$C66)/$C$76</f>
        <v>0.74503642336809028</v>
      </c>
      <c r="L66" s="28">
        <f>+VLOOKUP(A66&amp;B66,leaf_statistics_table!$A:$L,7,0)</f>
        <v>34490000</v>
      </c>
      <c r="M66" s="28">
        <f>+VLOOKUP(A66&amp;B66,leaf_statistics_table!$A:$L,8,0)</f>
        <v>8240000</v>
      </c>
      <c r="N66" s="28">
        <f>+L66/C66</f>
        <v>141934.15637860083</v>
      </c>
      <c r="O66" s="28">
        <f>+M66/D66</f>
        <v>126769.23076923077</v>
      </c>
    </row>
    <row r="67" spans="1:15" x14ac:dyDescent="0.45">
      <c r="A67">
        <v>36</v>
      </c>
      <c r="B67" t="s">
        <v>10</v>
      </c>
      <c r="C67">
        <f>+VLOOKUP(A67&amp;B67,leaf_statistics_table!$A:$L,5,0)</f>
        <v>545</v>
      </c>
      <c r="D67">
        <f>+VLOOKUP(A67&amp;B67,leaf_statistics_table!$A:$L,6,0)</f>
        <v>206</v>
      </c>
      <c r="E67">
        <f>+VLOOKUP(A67&amp;B67,leaf_statistics_table!$A:$L,9,0)</f>
        <v>751</v>
      </c>
      <c r="F67" s="17">
        <f t="shared" si="9"/>
        <v>8.3537263626251385E-2</v>
      </c>
      <c r="G67" s="17">
        <f t="shared" si="10"/>
        <v>0.27430093209054596</v>
      </c>
      <c r="H67" s="18">
        <f>+SUM(D$54:$D67)/SUM(E$54:$E67)</f>
        <v>0.14002089864158829</v>
      </c>
      <c r="I67" s="19">
        <f t="shared" si="11"/>
        <v>0.74516129032258072</v>
      </c>
      <c r="J67" s="17">
        <f>+SUM(D$54:$D67)/$D$76</f>
        <v>0.47159376571141276</v>
      </c>
      <c r="K67" s="17">
        <f>+SUM(C$54:$C67)/$C$76</f>
        <v>0.82288244536494781</v>
      </c>
      <c r="L67" s="28">
        <f>+VLOOKUP(A67&amp;B67,leaf_statistics_table!$A:$L,7,0)</f>
        <v>99610000</v>
      </c>
      <c r="M67" s="28">
        <f>+VLOOKUP(A67&amp;B67,leaf_statistics_table!$A:$L,8,0)</f>
        <v>34390000</v>
      </c>
      <c r="N67" s="28">
        <f>+L67/C67</f>
        <v>182770.64220183485</v>
      </c>
      <c r="O67" s="28">
        <f>+M67/D67</f>
        <v>166941.74757281554</v>
      </c>
    </row>
    <row r="68" spans="1:15" x14ac:dyDescent="0.45">
      <c r="A68">
        <v>8</v>
      </c>
      <c r="B68" t="s">
        <v>10</v>
      </c>
      <c r="C68">
        <f>+VLOOKUP(A68&amp;B68,leaf_statistics_table!$A:$L,5,0)</f>
        <v>572</v>
      </c>
      <c r="D68">
        <f>+VLOOKUP(A68&amp;B68,leaf_statistics_table!$A:$L,6,0)</f>
        <v>147</v>
      </c>
      <c r="E68">
        <f>+VLOOKUP(A68&amp;B68,leaf_statistics_table!$A:$L,9,0)</f>
        <v>719</v>
      </c>
      <c r="F68" s="17">
        <f t="shared" si="9"/>
        <v>7.9977753058954396E-2</v>
      </c>
      <c r="G68" s="17">
        <f t="shared" si="10"/>
        <v>0.20445062586926285</v>
      </c>
      <c r="H68" s="18">
        <f>+SUM(D$54:$D68)/SUM(E$54:$E68)</f>
        <v>0.14626583984901589</v>
      </c>
      <c r="I68" s="19">
        <f t="shared" si="11"/>
        <v>0.8251390433815351</v>
      </c>
      <c r="J68" s="17">
        <f>+SUM(D$54:$D68)/$D$76</f>
        <v>0.54550025138260427</v>
      </c>
      <c r="K68" s="17">
        <f>+SUM(C$54:$C68)/$C$76</f>
        <v>0.90458505927724608</v>
      </c>
      <c r="L68" s="28">
        <f>+VLOOKUP(A68&amp;B68,leaf_statistics_table!$A:$L,7,0)</f>
        <v>74970000</v>
      </c>
      <c r="M68" s="28">
        <f>+VLOOKUP(A68&amp;B68,leaf_statistics_table!$A:$L,8,0)</f>
        <v>17230000</v>
      </c>
      <c r="N68" s="28">
        <f>+L68/C68</f>
        <v>131066.43356643357</v>
      </c>
      <c r="O68" s="28">
        <f>+M68/D68</f>
        <v>117210.88435374149</v>
      </c>
    </row>
    <row r="69" spans="1:15" x14ac:dyDescent="0.45">
      <c r="A69">
        <v>17</v>
      </c>
      <c r="B69" t="s">
        <v>10</v>
      </c>
      <c r="C69">
        <f>+VLOOKUP(A69&amp;B69,leaf_statistics_table!$A:$L,5,0)</f>
        <v>84</v>
      </c>
      <c r="D69">
        <f>+VLOOKUP(A69&amp;B69,leaf_statistics_table!$A:$L,6,0)</f>
        <v>23</v>
      </c>
      <c r="E69">
        <f>+VLOOKUP(A69&amp;B69,leaf_statistics_table!$A:$L,9,0)</f>
        <v>107</v>
      </c>
      <c r="F69" s="17">
        <f t="shared" si="9"/>
        <v>1.1902113459399333E-2</v>
      </c>
      <c r="G69" s="17">
        <f t="shared" si="10"/>
        <v>0.21495327102803738</v>
      </c>
      <c r="H69" s="18">
        <f>+SUM(D$54:$D69)/SUM(E$54:$E69)</f>
        <v>0.14724252491694353</v>
      </c>
      <c r="I69" s="19">
        <f t="shared" si="11"/>
        <v>0.83704115684093439</v>
      </c>
      <c r="J69" s="17">
        <f>+SUM(D$54:$D69)/$D$76</f>
        <v>0.55706385118149826</v>
      </c>
      <c r="K69" s="17">
        <f>+SUM(C$54:$C69)/$C$76</f>
        <v>0.91658334523639484</v>
      </c>
      <c r="L69" s="28">
        <f>+VLOOKUP(A69&amp;B69,leaf_statistics_table!$A:$L,7,0)</f>
        <v>8660000</v>
      </c>
      <c r="M69" s="28">
        <f>+VLOOKUP(A69&amp;B69,leaf_statistics_table!$A:$L,8,0)</f>
        <v>2410000</v>
      </c>
      <c r="N69" s="28">
        <f>+L69/C69</f>
        <v>103095.23809523809</v>
      </c>
      <c r="O69" s="28">
        <f>+M69/D69</f>
        <v>104782.60869565218</v>
      </c>
    </row>
    <row r="70" spans="1:15" x14ac:dyDescent="0.45">
      <c r="A70">
        <v>18</v>
      </c>
      <c r="B70" t="s">
        <v>10</v>
      </c>
      <c r="C70">
        <f>+VLOOKUP(A70&amp;B70,leaf_statistics_table!$A:$L,5,0)</f>
        <v>119</v>
      </c>
      <c r="D70">
        <f>+VLOOKUP(A70&amp;B70,leaf_statistics_table!$A:$L,6,0)</f>
        <v>70</v>
      </c>
      <c r="E70">
        <f>+VLOOKUP(A70&amp;B70,leaf_statistics_table!$A:$L,9,0)</f>
        <v>189</v>
      </c>
      <c r="F70" s="17">
        <f t="shared" si="9"/>
        <v>2.1023359288097888E-2</v>
      </c>
      <c r="G70" s="17">
        <f t="shared" si="10"/>
        <v>0.37037037037037035</v>
      </c>
      <c r="H70" s="18">
        <f>+SUM(D$54:$D70)/SUM(E$54:$E70)</f>
        <v>0.15270935960591134</v>
      </c>
      <c r="I70" s="19">
        <f t="shared" si="11"/>
        <v>0.85806451612903223</v>
      </c>
      <c r="J70" s="17">
        <f>+SUM(D$54:$D70)/$D$76</f>
        <v>0.59225741578682756</v>
      </c>
      <c r="K70" s="17">
        <f>+SUM(C$54:$C70)/$C$76</f>
        <v>0.93358091701185542</v>
      </c>
      <c r="L70" s="28">
        <f>+VLOOKUP(A70&amp;B70,leaf_statistics_table!$A:$L,7,0)</f>
        <v>9460000</v>
      </c>
      <c r="M70" s="28">
        <f>+VLOOKUP(A70&amp;B70,leaf_statistics_table!$A:$L,8,0)</f>
        <v>4930000</v>
      </c>
      <c r="N70" s="28">
        <f>+L70/C70</f>
        <v>79495.798319327732</v>
      </c>
      <c r="O70" s="28">
        <f>+M70/D70</f>
        <v>70428.571428571435</v>
      </c>
    </row>
    <row r="71" spans="1:15" x14ac:dyDescent="0.45">
      <c r="A71">
        <v>39</v>
      </c>
      <c r="B71" t="s">
        <v>10</v>
      </c>
      <c r="C71">
        <f>+VLOOKUP(A71&amp;B71,leaf_statistics_table!$A:$L,5,0)</f>
        <v>27</v>
      </c>
      <c r="D71">
        <f>+VLOOKUP(A71&amp;B71,leaf_statistics_table!$A:$L,6,0)</f>
        <v>24</v>
      </c>
      <c r="E71">
        <f>+VLOOKUP(A71&amp;B71,leaf_statistics_table!$A:$L,9,0)</f>
        <v>51</v>
      </c>
      <c r="F71" s="17">
        <f t="shared" si="9"/>
        <v>5.6729699666295888E-3</v>
      </c>
      <c r="G71" s="17">
        <f t="shared" si="10"/>
        <v>0.47058823529411764</v>
      </c>
      <c r="H71" s="18">
        <f>+SUM(D$54:$D71)/SUM(E$54:$E71)</f>
        <v>0.15479716677398583</v>
      </c>
      <c r="I71" s="19">
        <f t="shared" si="11"/>
        <v>0.86373748609566181</v>
      </c>
      <c r="J71" s="17">
        <f>+SUM(D$54:$D71)/$D$76</f>
        <v>0.60432378079436899</v>
      </c>
      <c r="K71" s="17">
        <f>+SUM(C$54:$C71)/$C$76</f>
        <v>0.93743750892729605</v>
      </c>
      <c r="L71" s="28">
        <f>+VLOOKUP(A71&amp;B71,leaf_statistics_table!$A:$L,7,0)</f>
        <v>4010000</v>
      </c>
      <c r="M71" s="28">
        <f>+VLOOKUP(A71&amp;B71,leaf_statistics_table!$A:$L,8,0)</f>
        <v>3140000</v>
      </c>
      <c r="N71" s="28">
        <f>+L71/C71</f>
        <v>148518.51851851851</v>
      </c>
      <c r="O71" s="28">
        <f>+M71/D71</f>
        <v>130833.33333333333</v>
      </c>
    </row>
    <row r="72" spans="1:15" x14ac:dyDescent="0.45">
      <c r="A72">
        <v>37</v>
      </c>
      <c r="B72" t="s">
        <v>10</v>
      </c>
      <c r="C72">
        <f>+VLOOKUP(A72&amp;B72,leaf_statistics_table!$A:$L,5,0)</f>
        <v>189</v>
      </c>
      <c r="D72">
        <f>+VLOOKUP(A72&amp;B72,leaf_statistics_table!$A:$L,6,0)</f>
        <v>170</v>
      </c>
      <c r="E72">
        <f>+VLOOKUP(A72&amp;B72,leaf_statistics_table!$A:$L,9,0)</f>
        <v>359</v>
      </c>
      <c r="F72" s="17">
        <f t="shared" si="9"/>
        <v>3.9933259176863183E-2</v>
      </c>
      <c r="G72" s="17">
        <f t="shared" si="10"/>
        <v>0.47353760445682452</v>
      </c>
      <c r="H72" s="18">
        <f>+SUM(D$54:$D72)/SUM(E$54:$E72)</f>
        <v>0.1688823239783358</v>
      </c>
      <c r="I72" s="19">
        <f t="shared" si="11"/>
        <v>0.903670745272525</v>
      </c>
      <c r="J72" s="17">
        <f>+SUM(D$54:$D72)/$D$76</f>
        <v>0.68979386626445449</v>
      </c>
      <c r="K72" s="17">
        <f>+SUM(C$54:$C72)/$C$76</f>
        <v>0.9644336523353807</v>
      </c>
      <c r="L72" s="28">
        <f>+VLOOKUP(A72&amp;B72,leaf_statistics_table!$A:$L,7,0)</f>
        <v>18170000</v>
      </c>
      <c r="M72" s="28">
        <f>+VLOOKUP(A72&amp;B72,leaf_statistics_table!$A:$L,8,0)</f>
        <v>14370000</v>
      </c>
      <c r="N72" s="28">
        <f>+L72/C72</f>
        <v>96137.566137566144</v>
      </c>
      <c r="O72" s="28">
        <f>+M72/D72</f>
        <v>84529.411764705888</v>
      </c>
    </row>
    <row r="73" spans="1:15" x14ac:dyDescent="0.45">
      <c r="A73">
        <v>48</v>
      </c>
      <c r="B73" t="s">
        <v>10</v>
      </c>
      <c r="C73">
        <f>+VLOOKUP(A73&amp;B73,leaf_statistics_table!$A:$L,5,0)</f>
        <v>8</v>
      </c>
      <c r="D73">
        <f>+VLOOKUP(A73&amp;B73,leaf_statistics_table!$A:$L,6,0)</f>
        <v>22</v>
      </c>
      <c r="E73">
        <f>+VLOOKUP(A73&amp;B73,leaf_statistics_table!$A:$L,9,0)</f>
        <v>30</v>
      </c>
      <c r="F73" s="17">
        <f t="shared" si="9"/>
        <v>3.3370411568409346E-3</v>
      </c>
      <c r="G73" s="17">
        <f t="shared" si="10"/>
        <v>0.73333333333333328</v>
      </c>
      <c r="H73" s="18">
        <f>+SUM(D$54:$D73)/SUM(E$54:$E73)</f>
        <v>0.17095903850870739</v>
      </c>
      <c r="I73" s="19">
        <f t="shared" si="11"/>
        <v>0.90700778642936597</v>
      </c>
      <c r="J73" s="17">
        <f>+SUM(D$54:$D73)/$D$76</f>
        <v>0.70085470085470081</v>
      </c>
      <c r="K73" s="17">
        <f>+SUM(C$54:$C73)/$C$76</f>
        <v>0.96557634623625199</v>
      </c>
      <c r="L73" s="28">
        <f>+VLOOKUP(A73&amp;B73,leaf_statistics_table!$A:$L,7,0)</f>
        <v>340000</v>
      </c>
      <c r="M73" s="28">
        <f>+VLOOKUP(A73&amp;B73,leaf_statistics_table!$A:$L,8,0)</f>
        <v>2140000</v>
      </c>
      <c r="N73" s="28">
        <f>+L73/C73</f>
        <v>42500</v>
      </c>
      <c r="O73" s="28">
        <f>+M73/D73</f>
        <v>97272.727272727279</v>
      </c>
    </row>
    <row r="74" spans="1:15" x14ac:dyDescent="0.45">
      <c r="A74">
        <v>45</v>
      </c>
      <c r="B74" t="s">
        <v>10</v>
      </c>
      <c r="C74">
        <f>+VLOOKUP(A74&amp;B74,leaf_statistics_table!$A:$L,5,0)</f>
        <v>165</v>
      </c>
      <c r="D74">
        <f>+VLOOKUP(A74&amp;B74,leaf_statistics_table!$A:$L,6,0)</f>
        <v>320</v>
      </c>
      <c r="E74">
        <f>+VLOOKUP(A74&amp;B74,leaf_statistics_table!$A:$L,9,0)</f>
        <v>485</v>
      </c>
      <c r="F74" s="17">
        <f t="shared" si="9"/>
        <v>5.3948832035595105E-2</v>
      </c>
      <c r="G74" s="17">
        <f t="shared" si="10"/>
        <v>0.65979381443298968</v>
      </c>
      <c r="H74" s="18">
        <f>+SUM(D$54:$D74)/SUM(E$54:$E74)</f>
        <v>0.19840259289269591</v>
      </c>
      <c r="I74" s="19">
        <f t="shared" si="11"/>
        <v>0.96095661846496105</v>
      </c>
      <c r="J74" s="17">
        <f>+SUM(D$54:$D74)/$D$76</f>
        <v>0.86173956762192061</v>
      </c>
      <c r="K74" s="17">
        <f>+SUM(C$54:$C74)/$C$76</f>
        <v>0.98914440794172265</v>
      </c>
      <c r="L74" s="28">
        <f>+VLOOKUP(A74&amp;B74,leaf_statistics_table!$A:$L,7,0)</f>
        <v>18560000</v>
      </c>
      <c r="M74" s="28">
        <f>+VLOOKUP(A74&amp;B74,leaf_statistics_table!$A:$L,8,0)</f>
        <v>36330000</v>
      </c>
      <c r="N74" s="28">
        <f>+L74/C74</f>
        <v>112484.84848484848</v>
      </c>
      <c r="O74" s="28">
        <f>+M74/D74</f>
        <v>113531.25</v>
      </c>
    </row>
    <row r="75" spans="1:15" x14ac:dyDescent="0.45">
      <c r="A75">
        <v>46</v>
      </c>
      <c r="B75" t="s">
        <v>10</v>
      </c>
      <c r="C75">
        <f>+VLOOKUP(A75&amp;B75,leaf_statistics_table!$A:$L,5,0)</f>
        <v>76</v>
      </c>
      <c r="D75">
        <f>+VLOOKUP(A75&amp;B75,leaf_statistics_table!$A:$L,6,0)</f>
        <v>275</v>
      </c>
      <c r="E75">
        <f>+VLOOKUP(A75&amp;B75,leaf_statistics_table!$A:$L,9,0)</f>
        <v>351</v>
      </c>
      <c r="F75" s="17">
        <f t="shared" si="9"/>
        <v>3.9043381535038932E-2</v>
      </c>
      <c r="G75" s="17">
        <f t="shared" si="10"/>
        <v>0.7834757834757835</v>
      </c>
      <c r="H75" s="18">
        <f>+SUM(D$54:$D75)/SUM(E$54:$E75)</f>
        <v>0.22124582869855394</v>
      </c>
      <c r="I75" s="19">
        <f t="shared" si="11"/>
        <v>1</v>
      </c>
      <c r="J75" s="17">
        <f>+SUM(D$54:$D75)/$D$76</f>
        <v>1</v>
      </c>
      <c r="K75" s="17">
        <f>+SUM(C$54:$C75)/$C$76</f>
        <v>1</v>
      </c>
      <c r="L75" s="28">
        <f>+VLOOKUP(A75&amp;B75,leaf_statistics_table!$A:$L,7,0)</f>
        <v>7130000</v>
      </c>
      <c r="M75" s="28">
        <f>+VLOOKUP(A75&amp;B75,leaf_statistics_table!$A:$L,8,0)</f>
        <v>24700000</v>
      </c>
      <c r="N75" s="28">
        <f>+L75/C75</f>
        <v>93815.789473684214</v>
      </c>
      <c r="O75" s="28">
        <f>+M75/D75</f>
        <v>89818.181818181823</v>
      </c>
    </row>
    <row r="76" spans="1:15" x14ac:dyDescent="0.45">
      <c r="C76">
        <f>SUM(C54:C75)</f>
        <v>7001</v>
      </c>
      <c r="D76">
        <f t="shared" ref="D76" si="12">SUM(D54:D75)</f>
        <v>1989</v>
      </c>
      <c r="E76">
        <f t="shared" ref="E76" si="13">SUM(E54:E75)</f>
        <v>8990</v>
      </c>
      <c r="F76" s="17"/>
      <c r="G76" s="17">
        <f>+D76/E76</f>
        <v>0.22124582869855394</v>
      </c>
      <c r="L76" s="28">
        <f>SUM(L54:L75)</f>
        <v>1247730000</v>
      </c>
      <c r="M76" s="28">
        <f>SUM(M54:M75)</f>
        <v>257850000</v>
      </c>
    </row>
  </sheetData>
  <mergeCells count="7">
    <mergeCell ref="Z8:Z9"/>
    <mergeCell ref="T8:T9"/>
    <mergeCell ref="U8:U9"/>
    <mergeCell ref="W8:W9"/>
    <mergeCell ref="X8:X9"/>
    <mergeCell ref="V8:V9"/>
    <mergeCell ref="Y8:Y9"/>
  </mergeCells>
  <conditionalFormatting sqref="G2:G2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{7542B15C-7880-46AA-9111-AF685D66ADD6}</x14:id>
        </ext>
      </extLst>
    </cfRule>
  </conditionalFormatting>
  <conditionalFormatting sqref="G28:G5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{98C31FB2-A216-4DDF-A926-9D7139FCEBD9}</x14:id>
        </ext>
      </extLst>
    </cfRule>
  </conditionalFormatting>
  <conditionalFormatting sqref="G54:G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{DB2879E7-C69F-43D8-91EE-C55D72F2716C}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42B15C-7880-46AA-9111-AF685D66AD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G2:G24</xm:sqref>
        </x14:conditionalFormatting>
        <x14:conditionalFormatting xmlns:xm="http://schemas.microsoft.com/office/excel/2006/main">
          <x14:cfRule type="dataBar" id="{98C31FB2-A216-4DDF-A926-9D7139FCEB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G28:G50</xm:sqref>
        </x14:conditionalFormatting>
        <x14:conditionalFormatting xmlns:xm="http://schemas.microsoft.com/office/excel/2006/main">
          <x14:cfRule type="dataBar" id="{DB2879E7-C69F-43D8-91EE-C55D72F271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G54:G76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E677-6D3C-4862-92FC-1DF3BF488E44}">
  <dimension ref="B1:AK76"/>
  <sheetViews>
    <sheetView topLeftCell="Q1" zoomScale="115" zoomScaleNormal="115" workbookViewId="0">
      <selection activeCell="X14" sqref="X14"/>
    </sheetView>
  </sheetViews>
  <sheetFormatPr defaultRowHeight="14.25" x14ac:dyDescent="0.45"/>
  <cols>
    <col min="1" max="1" width="6.59765625" customWidth="1"/>
    <col min="2" max="2" width="8.73046875" bestFit="1" customWidth="1"/>
    <col min="3" max="3" width="6.1328125" bestFit="1" customWidth="1"/>
    <col min="4" max="4" width="6.06640625" bestFit="1" customWidth="1"/>
    <col min="5" max="5" width="8.796875" bestFit="1" customWidth="1"/>
    <col min="6" max="6" width="7.796875" bestFit="1" customWidth="1"/>
    <col min="7" max="7" width="7.73046875" bestFit="1" customWidth="1"/>
    <col min="8" max="8" width="12.796875" bestFit="1" customWidth="1"/>
    <col min="9" max="10" width="8.6640625" bestFit="1" customWidth="1"/>
    <col min="11" max="12" width="9.59765625" bestFit="1" customWidth="1"/>
    <col min="13" max="13" width="10.9296875" bestFit="1" customWidth="1"/>
    <col min="14" max="14" width="6.796875" bestFit="1" customWidth="1"/>
    <col min="16" max="16" width="9.6640625" bestFit="1" customWidth="1"/>
    <col min="17" max="17" width="9.265625" bestFit="1" customWidth="1"/>
    <col min="18" max="19" width="9.1328125" bestFit="1" customWidth="1"/>
    <col min="20" max="20" width="8.19921875" bestFit="1" customWidth="1"/>
    <col min="21" max="21" width="8.265625" bestFit="1" customWidth="1"/>
    <col min="22" max="22" width="8.86328125" bestFit="1" customWidth="1"/>
    <col min="23" max="23" width="11.53125" customWidth="1"/>
    <col min="24" max="24" width="11.86328125" customWidth="1"/>
    <col min="26" max="28" width="8.73046875" bestFit="1" customWidth="1"/>
    <col min="30" max="30" width="9.6640625" bestFit="1" customWidth="1"/>
    <col min="31" max="32" width="12" bestFit="1" customWidth="1"/>
    <col min="35" max="35" width="14.265625" bestFit="1" customWidth="1"/>
    <col min="36" max="36" width="10.33203125" bestFit="1" customWidth="1"/>
  </cols>
  <sheetData>
    <row r="1" spans="2:32" ht="55.5" x14ac:dyDescent="0.45">
      <c r="B1" t="s">
        <v>1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28</v>
      </c>
      <c r="K1" s="9" t="s">
        <v>6</v>
      </c>
      <c r="L1" s="9" t="s">
        <v>7</v>
      </c>
      <c r="M1" s="9" t="s">
        <v>29</v>
      </c>
      <c r="P1" s="9" t="s">
        <v>110</v>
      </c>
      <c r="Q1" s="23" t="s">
        <v>1</v>
      </c>
      <c r="R1" s="23" t="s">
        <v>11</v>
      </c>
      <c r="S1" s="23" t="s">
        <v>12</v>
      </c>
      <c r="T1" s="23" t="s">
        <v>13</v>
      </c>
      <c r="U1" s="23" t="s">
        <v>14</v>
      </c>
      <c r="V1" s="23" t="s">
        <v>15</v>
      </c>
      <c r="W1" s="23" t="s">
        <v>104</v>
      </c>
      <c r="X1" s="23" t="s">
        <v>105</v>
      </c>
      <c r="Y1" s="23" t="s">
        <v>16</v>
      </c>
      <c r="Z1" s="23" t="s">
        <v>17</v>
      </c>
      <c r="AA1" s="23" t="s">
        <v>28</v>
      </c>
      <c r="AB1" s="23" t="s">
        <v>6</v>
      </c>
      <c r="AC1" s="23" t="s">
        <v>7</v>
      </c>
      <c r="AD1" s="23" t="s">
        <v>29</v>
      </c>
      <c r="AE1" s="23" t="s">
        <v>108</v>
      </c>
      <c r="AF1" s="23" t="s">
        <v>109</v>
      </c>
    </row>
    <row r="2" spans="2:32" x14ac:dyDescent="0.45">
      <c r="B2" t="s">
        <v>8</v>
      </c>
      <c r="C2" s="22">
        <f t="shared" ref="C2:E17" si="0">+R2</f>
        <v>0.150144</v>
      </c>
      <c r="D2" s="22">
        <f t="shared" si="0"/>
        <v>0.217832</v>
      </c>
      <c r="E2">
        <f>+T2</f>
        <v>650</v>
      </c>
      <c r="F2">
        <f t="shared" ref="F2:G17" si="1">+U2</f>
        <v>18</v>
      </c>
      <c r="G2">
        <f t="shared" si="1"/>
        <v>668</v>
      </c>
      <c r="H2" s="17">
        <f>+G2/$G$24</f>
        <v>4.5497888571039369E-2</v>
      </c>
      <c r="I2" s="17">
        <f>+F2/G2</f>
        <v>2.6946107784431138E-2</v>
      </c>
      <c r="J2" s="18">
        <f>+SUM(F2:$F$2)/SUM(G2:$G$2)</f>
        <v>2.6946107784431138E-2</v>
      </c>
      <c r="K2" s="17">
        <f>+H2</f>
        <v>4.5497888571039369E-2</v>
      </c>
      <c r="L2" s="17">
        <f>+SUM(F2:$F$2)/$F$24</f>
        <v>5.5401662049861496E-3</v>
      </c>
      <c r="M2" s="17">
        <f>+SUM(E2:$E$2)/$E$24</f>
        <v>5.6852969474328698E-2</v>
      </c>
      <c r="N2" s="19">
        <f>ABS(L2-M2)</f>
        <v>5.1312803269342545E-2</v>
      </c>
      <c r="P2" s="24" t="s">
        <v>33</v>
      </c>
      <c r="Q2" s="25" t="s">
        <v>8</v>
      </c>
      <c r="R2" s="25">
        <v>0.150144</v>
      </c>
      <c r="S2" s="25">
        <v>0.217832</v>
      </c>
      <c r="T2" s="25">
        <v>650</v>
      </c>
      <c r="U2" s="25">
        <v>18</v>
      </c>
      <c r="V2" s="25">
        <v>668</v>
      </c>
      <c r="W2" s="25">
        <v>256340000</v>
      </c>
      <c r="X2" s="25">
        <v>7060000</v>
      </c>
      <c r="Y2" s="26">
        <v>4.5499999999999999E-2</v>
      </c>
      <c r="Z2" s="26">
        <v>2.69E-2</v>
      </c>
      <c r="AA2" s="26">
        <v>2.69E-2</v>
      </c>
      <c r="AB2" s="26">
        <v>4.5499999999999999E-2</v>
      </c>
      <c r="AC2" s="26">
        <v>5.4999999999999997E-3</v>
      </c>
      <c r="AD2" s="26">
        <v>5.6899999999999999E-2</v>
      </c>
      <c r="AE2" s="28">
        <f>+W2/T2</f>
        <v>394369.23076923075</v>
      </c>
      <c r="AF2" s="28">
        <f>+X2/U2</f>
        <v>392222.22222222225</v>
      </c>
    </row>
    <row r="3" spans="2:32" x14ac:dyDescent="0.45">
      <c r="B3" t="s">
        <v>8</v>
      </c>
      <c r="C3" s="22">
        <f t="shared" si="0"/>
        <v>0.217832</v>
      </c>
      <c r="D3" s="22">
        <f t="shared" si="0"/>
        <v>0.23893700000000001</v>
      </c>
      <c r="E3">
        <f t="shared" si="0"/>
        <v>642</v>
      </c>
      <c r="F3">
        <f t="shared" si="1"/>
        <v>25</v>
      </c>
      <c r="G3">
        <f t="shared" si="1"/>
        <v>667</v>
      </c>
      <c r="H3" s="17">
        <f t="shared" ref="H3:H23" si="2">+G3/$G$24</f>
        <v>4.5429777959406073E-2</v>
      </c>
      <c r="I3" s="17">
        <f t="shared" ref="I3:I23" si="3">+F3/G3</f>
        <v>3.7481259370314844E-2</v>
      </c>
      <c r="J3" s="18">
        <f>+SUM(F$2:$F3)/SUM(G$2:$G3)</f>
        <v>3.2209737827715357E-2</v>
      </c>
      <c r="K3" s="19">
        <f>+K2+H3</f>
        <v>9.0927666530445442E-2</v>
      </c>
      <c r="L3" s="17">
        <f>+SUM(F$2:$F3)/$F$24</f>
        <v>1.3234841489689135E-2</v>
      </c>
      <c r="M3" s="17">
        <f>+SUM(E$2:$E3)/$E$24</f>
        <v>0.11300621009358873</v>
      </c>
      <c r="N3" s="19">
        <f t="shared" ref="N3:N23" si="4">ABS(L3-M3)</f>
        <v>9.9771368603899596E-2</v>
      </c>
      <c r="P3" s="24" t="s">
        <v>34</v>
      </c>
      <c r="Q3" s="25" t="s">
        <v>8</v>
      </c>
      <c r="R3" s="25">
        <v>0.217832</v>
      </c>
      <c r="S3" s="25">
        <v>0.23893700000000001</v>
      </c>
      <c r="T3" s="25">
        <v>642</v>
      </c>
      <c r="U3" s="25">
        <v>25</v>
      </c>
      <c r="V3" s="25">
        <v>667</v>
      </c>
      <c r="W3" s="25">
        <v>201790000</v>
      </c>
      <c r="X3" s="25">
        <v>8720000</v>
      </c>
      <c r="Y3" s="26">
        <v>4.5400000000000003E-2</v>
      </c>
      <c r="Z3" s="26">
        <v>3.7499999999999999E-2</v>
      </c>
      <c r="AA3" s="26">
        <v>3.2199999999999999E-2</v>
      </c>
      <c r="AB3" s="26">
        <v>9.0899999999999995E-2</v>
      </c>
      <c r="AC3" s="26">
        <v>1.32E-2</v>
      </c>
      <c r="AD3" s="26">
        <v>0.113</v>
      </c>
      <c r="AE3" s="28">
        <f t="shared" ref="AE3:AE24" si="5">+W3/T3</f>
        <v>314314.64174454828</v>
      </c>
      <c r="AF3" s="28">
        <f t="shared" ref="AF3:AF24" si="6">+X3/U3</f>
        <v>348800</v>
      </c>
    </row>
    <row r="4" spans="2:32" x14ac:dyDescent="0.45">
      <c r="B4" t="s">
        <v>8</v>
      </c>
      <c r="C4" s="22">
        <f t="shared" si="0"/>
        <v>0.23893700000000001</v>
      </c>
      <c r="D4" s="22">
        <f t="shared" si="0"/>
        <v>0.248332</v>
      </c>
      <c r="E4">
        <f t="shared" si="0"/>
        <v>624</v>
      </c>
      <c r="F4">
        <f t="shared" si="1"/>
        <v>43</v>
      </c>
      <c r="G4">
        <f t="shared" si="1"/>
        <v>667</v>
      </c>
      <c r="H4" s="17">
        <f t="shared" si="2"/>
        <v>4.5429777959406073E-2</v>
      </c>
      <c r="I4" s="17">
        <f t="shared" si="3"/>
        <v>6.4467766116941536E-2</v>
      </c>
      <c r="J4" s="18">
        <f>+SUM(F$2:$F4)/SUM(G$2:$G4)</f>
        <v>4.295704295704296E-2</v>
      </c>
      <c r="K4" s="19">
        <f t="shared" ref="K4:K23" si="7">+K3+H4</f>
        <v>0.13635744448985151</v>
      </c>
      <c r="L4" s="17">
        <f>+SUM(F$2:$F4)/$F$24</f>
        <v>2.6469682979378271E-2</v>
      </c>
      <c r="M4" s="17">
        <f>+SUM(E$2:$E4)/$E$24</f>
        <v>0.16758506078894428</v>
      </c>
      <c r="N4" s="19">
        <f t="shared" si="4"/>
        <v>0.14111537780956601</v>
      </c>
      <c r="P4" s="24" t="s">
        <v>35</v>
      </c>
      <c r="Q4" s="25" t="s">
        <v>8</v>
      </c>
      <c r="R4" s="25">
        <v>0.23893700000000001</v>
      </c>
      <c r="S4" s="25">
        <v>0.248332</v>
      </c>
      <c r="T4" s="25">
        <v>624</v>
      </c>
      <c r="U4" s="25">
        <v>43</v>
      </c>
      <c r="V4" s="25">
        <v>667</v>
      </c>
      <c r="W4" s="25">
        <v>151360000</v>
      </c>
      <c r="X4" s="25">
        <v>11010000</v>
      </c>
      <c r="Y4" s="26">
        <v>4.5400000000000003E-2</v>
      </c>
      <c r="Z4" s="26">
        <v>6.4500000000000002E-2</v>
      </c>
      <c r="AA4" s="26">
        <v>4.2999999999999997E-2</v>
      </c>
      <c r="AB4" s="26">
        <v>0.1363</v>
      </c>
      <c r="AC4" s="26">
        <v>2.6499999999999999E-2</v>
      </c>
      <c r="AD4" s="26">
        <v>0.1676</v>
      </c>
      <c r="AE4" s="28">
        <f t="shared" si="5"/>
        <v>242564.10256410256</v>
      </c>
      <c r="AF4" s="28">
        <f t="shared" si="6"/>
        <v>256046.51162790696</v>
      </c>
    </row>
    <row r="5" spans="2:32" x14ac:dyDescent="0.45">
      <c r="B5" t="s">
        <v>8</v>
      </c>
      <c r="C5" s="22">
        <f t="shared" si="0"/>
        <v>0.248332</v>
      </c>
      <c r="D5" s="22">
        <f t="shared" si="0"/>
        <v>0.25673400000000002</v>
      </c>
      <c r="E5">
        <f t="shared" si="0"/>
        <v>617</v>
      </c>
      <c r="F5">
        <f t="shared" si="1"/>
        <v>51</v>
      </c>
      <c r="G5">
        <f t="shared" si="1"/>
        <v>668</v>
      </c>
      <c r="H5" s="17">
        <f t="shared" si="2"/>
        <v>4.5497888571039369E-2</v>
      </c>
      <c r="I5" s="17">
        <f t="shared" si="3"/>
        <v>7.6347305389221562E-2</v>
      </c>
      <c r="J5" s="18">
        <f>+SUM(F$2:$F5)/SUM(G$2:$G5)</f>
        <v>5.1310861423220971E-2</v>
      </c>
      <c r="K5" s="19">
        <f t="shared" si="7"/>
        <v>0.18185533306089088</v>
      </c>
      <c r="L5" s="17">
        <f>+SUM(F$2:$F5)/$F$24</f>
        <v>4.2166820560172361E-2</v>
      </c>
      <c r="M5" s="17">
        <f>+SUM(E$2:$E5)/$E$24</f>
        <v>0.22155164873611474</v>
      </c>
      <c r="N5" s="19">
        <f t="shared" si="4"/>
        <v>0.17938482817594237</v>
      </c>
      <c r="P5" s="24" t="s">
        <v>36</v>
      </c>
      <c r="Q5" s="25" t="s">
        <v>8</v>
      </c>
      <c r="R5" s="25">
        <v>0.248332</v>
      </c>
      <c r="S5" s="25">
        <v>0.25673400000000002</v>
      </c>
      <c r="T5" s="25">
        <v>617</v>
      </c>
      <c r="U5" s="25">
        <v>51</v>
      </c>
      <c r="V5" s="25">
        <v>668</v>
      </c>
      <c r="W5" s="25">
        <v>121580000</v>
      </c>
      <c r="X5" s="25">
        <v>11060000</v>
      </c>
      <c r="Y5" s="26">
        <v>4.5499999999999999E-2</v>
      </c>
      <c r="Z5" s="26">
        <v>7.6300000000000007E-2</v>
      </c>
      <c r="AA5" s="26">
        <v>5.1299999999999998E-2</v>
      </c>
      <c r="AB5" s="26">
        <v>0.182</v>
      </c>
      <c r="AC5" s="26">
        <v>4.2200000000000001E-2</v>
      </c>
      <c r="AD5" s="26">
        <v>0.22159999999999999</v>
      </c>
      <c r="AE5" s="28">
        <f t="shared" si="5"/>
        <v>197050.24311183146</v>
      </c>
      <c r="AF5" s="28">
        <f t="shared" si="6"/>
        <v>216862.74509803922</v>
      </c>
    </row>
    <row r="6" spans="2:32" x14ac:dyDescent="0.45">
      <c r="B6" t="s">
        <v>8</v>
      </c>
      <c r="C6" s="22">
        <f t="shared" si="0"/>
        <v>0.25673400000000002</v>
      </c>
      <c r="D6" s="22">
        <f t="shared" si="0"/>
        <v>0.269094</v>
      </c>
      <c r="E6">
        <f t="shared" si="0"/>
        <v>603</v>
      </c>
      <c r="F6">
        <f t="shared" si="1"/>
        <v>64</v>
      </c>
      <c r="G6">
        <f t="shared" si="1"/>
        <v>667</v>
      </c>
      <c r="H6" s="17">
        <f t="shared" si="2"/>
        <v>4.5429777959406073E-2</v>
      </c>
      <c r="I6" s="17">
        <f t="shared" si="3"/>
        <v>9.5952023988005994E-2</v>
      </c>
      <c r="J6" s="18">
        <f>+SUM(F$2:$F6)/SUM(G$2:$G6)</f>
        <v>6.0233742882828886E-2</v>
      </c>
      <c r="K6" s="19">
        <f t="shared" si="7"/>
        <v>0.22728511102029697</v>
      </c>
      <c r="L6" s="17">
        <f>+SUM(F$2:$F6)/$F$24</f>
        <v>6.1865189289012003E-2</v>
      </c>
      <c r="M6" s="17">
        <f>+SUM(E$2:$E6)/$E$24</f>
        <v>0.27429371118691509</v>
      </c>
      <c r="N6" s="19">
        <f t="shared" si="4"/>
        <v>0.21242852189790309</v>
      </c>
      <c r="P6" s="24" t="s">
        <v>37</v>
      </c>
      <c r="Q6" s="25" t="s">
        <v>8</v>
      </c>
      <c r="R6" s="25">
        <v>0.25673400000000002</v>
      </c>
      <c r="S6" s="25">
        <v>0.269094</v>
      </c>
      <c r="T6" s="25">
        <v>603</v>
      </c>
      <c r="U6" s="25">
        <v>64</v>
      </c>
      <c r="V6" s="25">
        <v>667</v>
      </c>
      <c r="W6" s="25">
        <v>116010000</v>
      </c>
      <c r="X6" s="25">
        <v>12820000</v>
      </c>
      <c r="Y6" s="26">
        <v>4.5400000000000003E-2</v>
      </c>
      <c r="Z6" s="26">
        <v>9.6000000000000002E-2</v>
      </c>
      <c r="AA6" s="26">
        <v>6.0199999999999997E-2</v>
      </c>
      <c r="AB6" s="26">
        <v>0.2271</v>
      </c>
      <c r="AC6" s="26">
        <v>6.1899999999999997E-2</v>
      </c>
      <c r="AD6" s="26">
        <v>0.27429999999999999</v>
      </c>
      <c r="AE6" s="28">
        <f t="shared" si="5"/>
        <v>192388.05970149254</v>
      </c>
      <c r="AF6" s="28">
        <f t="shared" si="6"/>
        <v>200312.5</v>
      </c>
    </row>
    <row r="7" spans="2:32" x14ac:dyDescent="0.45">
      <c r="B7" t="s">
        <v>8</v>
      </c>
      <c r="C7" s="22">
        <f t="shared" si="0"/>
        <v>0.269094</v>
      </c>
      <c r="D7" s="22">
        <f t="shared" si="0"/>
        <v>0.28117300000000001</v>
      </c>
      <c r="E7">
        <f t="shared" si="0"/>
        <v>603</v>
      </c>
      <c r="F7">
        <f t="shared" si="1"/>
        <v>64</v>
      </c>
      <c r="G7">
        <f t="shared" si="1"/>
        <v>667</v>
      </c>
      <c r="H7" s="17">
        <f t="shared" si="2"/>
        <v>4.5429777959406073E-2</v>
      </c>
      <c r="I7" s="17">
        <f t="shared" si="3"/>
        <v>9.5952023988005994E-2</v>
      </c>
      <c r="J7" s="18">
        <f>+SUM(F$2:$F7)/SUM(G$2:$G7)</f>
        <v>6.6183816183816177E-2</v>
      </c>
      <c r="K7" s="19">
        <f t="shared" si="7"/>
        <v>0.27271488897970303</v>
      </c>
      <c r="L7" s="17">
        <f>+SUM(F$2:$F7)/$F$24</f>
        <v>8.1563558017851645E-2</v>
      </c>
      <c r="M7" s="17">
        <f>+SUM(E$2:$E7)/$E$24</f>
        <v>0.32703577363771541</v>
      </c>
      <c r="N7" s="19">
        <f t="shared" si="4"/>
        <v>0.24547221561986377</v>
      </c>
      <c r="P7" s="24" t="s">
        <v>38</v>
      </c>
      <c r="Q7" s="25" t="s">
        <v>8</v>
      </c>
      <c r="R7" s="25">
        <v>0.269094</v>
      </c>
      <c r="S7" s="25">
        <v>0.28117300000000001</v>
      </c>
      <c r="T7" s="25">
        <v>603</v>
      </c>
      <c r="U7" s="25">
        <v>64</v>
      </c>
      <c r="V7" s="25">
        <v>667</v>
      </c>
      <c r="W7" s="25">
        <v>118130000</v>
      </c>
      <c r="X7" s="25">
        <v>12210000</v>
      </c>
      <c r="Y7" s="26">
        <v>4.5400000000000003E-2</v>
      </c>
      <c r="Z7" s="26">
        <v>9.6000000000000002E-2</v>
      </c>
      <c r="AA7" s="26">
        <v>6.6199999999999995E-2</v>
      </c>
      <c r="AB7" s="26">
        <v>0.27260000000000001</v>
      </c>
      <c r="AC7" s="26">
        <v>8.1600000000000006E-2</v>
      </c>
      <c r="AD7" s="26">
        <v>0.32700000000000001</v>
      </c>
      <c r="AE7" s="28">
        <f t="shared" si="5"/>
        <v>195903.81426202322</v>
      </c>
      <c r="AF7" s="28">
        <f t="shared" si="6"/>
        <v>190781.25</v>
      </c>
    </row>
    <row r="8" spans="2:32" x14ac:dyDescent="0.45">
      <c r="B8" t="s">
        <v>8</v>
      </c>
      <c r="C8" s="22">
        <f t="shared" si="0"/>
        <v>0.28117300000000001</v>
      </c>
      <c r="D8" s="22">
        <f t="shared" si="0"/>
        <v>0.29507499999999998</v>
      </c>
      <c r="E8">
        <f t="shared" si="0"/>
        <v>592</v>
      </c>
      <c r="F8">
        <f t="shared" si="1"/>
        <v>76</v>
      </c>
      <c r="G8">
        <f t="shared" si="1"/>
        <v>668</v>
      </c>
      <c r="H8" s="17">
        <f t="shared" si="2"/>
        <v>4.5497888571039369E-2</v>
      </c>
      <c r="I8" s="17">
        <f t="shared" si="3"/>
        <v>0.11377245508982035</v>
      </c>
      <c r="J8" s="18">
        <f>+SUM(F$2:$F8)/SUM(G$2:$G8)</f>
        <v>7.298801369863013E-2</v>
      </c>
      <c r="K8" s="19">
        <f t="shared" si="7"/>
        <v>0.3182127775507424</v>
      </c>
      <c r="L8" s="17">
        <f>+SUM(F$2:$F8)/$F$24</f>
        <v>0.10495537088334872</v>
      </c>
      <c r="M8" s="17">
        <f>+SUM(E$2:$E8)/$E$24</f>
        <v>0.37881570891279631</v>
      </c>
      <c r="N8" s="19">
        <f t="shared" si="4"/>
        <v>0.27386033802944759</v>
      </c>
      <c r="P8" s="24" t="s">
        <v>39</v>
      </c>
      <c r="Q8" s="25" t="s">
        <v>8</v>
      </c>
      <c r="R8" s="25">
        <v>0.28117300000000001</v>
      </c>
      <c r="S8" s="25">
        <v>0.29507499999999998</v>
      </c>
      <c r="T8" s="25">
        <v>592</v>
      </c>
      <c r="U8" s="25">
        <v>76</v>
      </c>
      <c r="V8" s="25">
        <v>668</v>
      </c>
      <c r="W8" s="25">
        <v>101000000</v>
      </c>
      <c r="X8" s="25">
        <v>12040000</v>
      </c>
      <c r="Y8" s="26">
        <v>4.5499999999999999E-2</v>
      </c>
      <c r="Z8" s="26">
        <v>0.1138</v>
      </c>
      <c r="AA8" s="26">
        <v>7.2999999999999995E-2</v>
      </c>
      <c r="AB8" s="26">
        <v>0.31850000000000001</v>
      </c>
      <c r="AC8" s="26">
        <v>0.105</v>
      </c>
      <c r="AD8" s="26">
        <v>0.37880000000000003</v>
      </c>
      <c r="AE8" s="28">
        <f t="shared" si="5"/>
        <v>170608.10810810811</v>
      </c>
      <c r="AF8" s="28">
        <f t="shared" si="6"/>
        <v>158421.05263157896</v>
      </c>
    </row>
    <row r="9" spans="2:32" x14ac:dyDescent="0.45">
      <c r="B9" t="s">
        <v>8</v>
      </c>
      <c r="C9" s="22">
        <f t="shared" si="0"/>
        <v>0.29507499999999998</v>
      </c>
      <c r="D9" s="22">
        <f t="shared" si="0"/>
        <v>0.31332500000000002</v>
      </c>
      <c r="E9">
        <f t="shared" si="0"/>
        <v>592</v>
      </c>
      <c r="F9">
        <f t="shared" si="1"/>
        <v>75</v>
      </c>
      <c r="G9">
        <f t="shared" si="1"/>
        <v>667</v>
      </c>
      <c r="H9" s="17">
        <f t="shared" si="2"/>
        <v>4.5429777959406073E-2</v>
      </c>
      <c r="I9" s="17">
        <f t="shared" si="3"/>
        <v>0.11244377811094453</v>
      </c>
      <c r="J9" s="18">
        <f>+SUM(F$2:$F9)/SUM(G$2:$G9)</f>
        <v>7.7917212961228693E-2</v>
      </c>
      <c r="K9" s="19">
        <f t="shared" si="7"/>
        <v>0.36364255551014846</v>
      </c>
      <c r="L9" s="17">
        <f>+SUM(F$2:$F9)/$F$24</f>
        <v>0.12803939673745768</v>
      </c>
      <c r="M9" s="17">
        <f>+SUM(E$2:$E9)/$E$24</f>
        <v>0.43059564418787721</v>
      </c>
      <c r="N9" s="19">
        <f t="shared" si="4"/>
        <v>0.30255624745041954</v>
      </c>
      <c r="P9" s="24" t="s">
        <v>40</v>
      </c>
      <c r="Q9" s="25" t="s">
        <v>8</v>
      </c>
      <c r="R9" s="25">
        <v>0.29507499999999998</v>
      </c>
      <c r="S9" s="25">
        <v>0.31332500000000002</v>
      </c>
      <c r="T9" s="25">
        <v>592</v>
      </c>
      <c r="U9" s="25">
        <v>75</v>
      </c>
      <c r="V9" s="25">
        <v>667</v>
      </c>
      <c r="W9" s="25">
        <v>97850000</v>
      </c>
      <c r="X9" s="25">
        <v>11070000</v>
      </c>
      <c r="Y9" s="26">
        <v>4.5400000000000003E-2</v>
      </c>
      <c r="Z9" s="26">
        <v>0.1124</v>
      </c>
      <c r="AA9" s="26">
        <v>7.7899999999999997E-2</v>
      </c>
      <c r="AB9" s="26">
        <v>0.3634</v>
      </c>
      <c r="AC9" s="26">
        <v>0.128</v>
      </c>
      <c r="AD9" s="26">
        <v>0.43059999999999998</v>
      </c>
      <c r="AE9" s="28">
        <f t="shared" si="5"/>
        <v>165287.16216216216</v>
      </c>
      <c r="AF9" s="28">
        <f t="shared" si="6"/>
        <v>147600</v>
      </c>
    </row>
    <row r="10" spans="2:32" x14ac:dyDescent="0.45">
      <c r="B10" t="s">
        <v>8</v>
      </c>
      <c r="C10" s="22">
        <f t="shared" si="0"/>
        <v>0.31332500000000002</v>
      </c>
      <c r="D10" s="22">
        <f t="shared" si="0"/>
        <v>0.33154</v>
      </c>
      <c r="E10">
        <f t="shared" si="0"/>
        <v>592</v>
      </c>
      <c r="F10">
        <f t="shared" si="1"/>
        <v>75</v>
      </c>
      <c r="G10">
        <f t="shared" si="1"/>
        <v>667</v>
      </c>
      <c r="H10" s="17">
        <f t="shared" si="2"/>
        <v>4.5429777959406073E-2</v>
      </c>
      <c r="I10" s="17">
        <f t="shared" si="3"/>
        <v>0.11244377811094453</v>
      </c>
      <c r="J10" s="18">
        <f>+SUM(F$2:$F10)/SUM(G$2:$G10)</f>
        <v>8.1751581751581745E-2</v>
      </c>
      <c r="K10" s="19">
        <f t="shared" si="7"/>
        <v>0.40907233346955452</v>
      </c>
      <c r="L10" s="17">
        <f>+SUM(F$2:$F10)/$F$24</f>
        <v>0.15112342259156664</v>
      </c>
      <c r="M10" s="17">
        <f>+SUM(E$2:$E10)/$E$24</f>
        <v>0.48237557946295812</v>
      </c>
      <c r="N10" s="19">
        <f t="shared" si="4"/>
        <v>0.33125215687139148</v>
      </c>
      <c r="P10" s="24" t="s">
        <v>41</v>
      </c>
      <c r="Q10" s="25" t="s">
        <v>8</v>
      </c>
      <c r="R10" s="25">
        <v>0.31332500000000002</v>
      </c>
      <c r="S10" s="25">
        <v>0.33154</v>
      </c>
      <c r="T10" s="25">
        <v>592</v>
      </c>
      <c r="U10" s="25">
        <v>75</v>
      </c>
      <c r="V10" s="25">
        <v>667</v>
      </c>
      <c r="W10" s="25">
        <v>85600000</v>
      </c>
      <c r="X10" s="25">
        <v>10620000</v>
      </c>
      <c r="Y10" s="26">
        <v>4.5400000000000003E-2</v>
      </c>
      <c r="Z10" s="26">
        <v>0.1124</v>
      </c>
      <c r="AA10" s="26">
        <v>8.1799999999999998E-2</v>
      </c>
      <c r="AB10" s="26">
        <v>0.40889999999999999</v>
      </c>
      <c r="AC10" s="26">
        <v>0.15110000000000001</v>
      </c>
      <c r="AD10" s="26">
        <v>0.4824</v>
      </c>
      <c r="AE10" s="28">
        <f t="shared" si="5"/>
        <v>144594.59459459459</v>
      </c>
      <c r="AF10" s="28">
        <f t="shared" si="6"/>
        <v>141600</v>
      </c>
    </row>
    <row r="11" spans="2:32" x14ac:dyDescent="0.45">
      <c r="B11" t="s">
        <v>8</v>
      </c>
      <c r="C11" s="22">
        <f t="shared" si="0"/>
        <v>0.33154</v>
      </c>
      <c r="D11" s="22">
        <f t="shared" si="0"/>
        <v>0.35536299999999998</v>
      </c>
      <c r="E11">
        <f t="shared" si="0"/>
        <v>581</v>
      </c>
      <c r="F11">
        <f t="shared" si="1"/>
        <v>87</v>
      </c>
      <c r="G11">
        <f t="shared" si="1"/>
        <v>668</v>
      </c>
      <c r="H11" s="17">
        <f t="shared" si="2"/>
        <v>4.5497888571039369E-2</v>
      </c>
      <c r="I11" s="17">
        <f t="shared" si="3"/>
        <v>0.13023952095808383</v>
      </c>
      <c r="J11" s="18">
        <f>+SUM(F$2:$F11)/SUM(G$2:$G11)</f>
        <v>8.6604734791729102E-2</v>
      </c>
      <c r="K11" s="19">
        <f t="shared" si="7"/>
        <v>0.45457022204059389</v>
      </c>
      <c r="L11" s="17">
        <f>+SUM(F$2:$F11)/$F$24</f>
        <v>0.17790089258233302</v>
      </c>
      <c r="M11" s="17">
        <f>+SUM(E$2:$E11)/$E$24</f>
        <v>0.5331933875623196</v>
      </c>
      <c r="N11" s="19">
        <f t="shared" si="4"/>
        <v>0.35529249497998661</v>
      </c>
      <c r="P11" s="24" t="s">
        <v>42</v>
      </c>
      <c r="Q11" s="25" t="s">
        <v>8</v>
      </c>
      <c r="R11" s="25">
        <v>0.33154</v>
      </c>
      <c r="S11" s="25">
        <v>0.35536299999999998</v>
      </c>
      <c r="T11" s="25">
        <v>581</v>
      </c>
      <c r="U11" s="25">
        <v>87</v>
      </c>
      <c r="V11" s="25">
        <v>668</v>
      </c>
      <c r="W11" s="25">
        <v>78730000</v>
      </c>
      <c r="X11" s="25">
        <v>10210000</v>
      </c>
      <c r="Y11" s="26">
        <v>4.5499999999999999E-2</v>
      </c>
      <c r="Z11" s="26">
        <v>0.13020000000000001</v>
      </c>
      <c r="AA11" s="26">
        <v>8.6599999999999996E-2</v>
      </c>
      <c r="AB11" s="26">
        <v>0.45500000000000002</v>
      </c>
      <c r="AC11" s="26">
        <v>0.1779</v>
      </c>
      <c r="AD11" s="26">
        <v>0.53320000000000001</v>
      </c>
      <c r="AE11" s="28">
        <f t="shared" si="5"/>
        <v>135507.74526678142</v>
      </c>
      <c r="AF11" s="28">
        <f t="shared" si="6"/>
        <v>117356.32183908045</v>
      </c>
    </row>
    <row r="12" spans="2:32" x14ac:dyDescent="0.45">
      <c r="B12" t="s">
        <v>8</v>
      </c>
      <c r="C12" s="22">
        <f t="shared" si="0"/>
        <v>0.35536299999999998</v>
      </c>
      <c r="D12" s="22">
        <f t="shared" si="0"/>
        <v>0.37923899999999999</v>
      </c>
      <c r="E12">
        <f t="shared" si="0"/>
        <v>588</v>
      </c>
      <c r="F12">
        <f t="shared" si="1"/>
        <v>79</v>
      </c>
      <c r="G12">
        <f t="shared" si="1"/>
        <v>667</v>
      </c>
      <c r="H12" s="17">
        <f t="shared" si="2"/>
        <v>4.5429777959406073E-2</v>
      </c>
      <c r="I12" s="17">
        <f t="shared" si="3"/>
        <v>0.1184407796101949</v>
      </c>
      <c r="J12" s="18">
        <f>+SUM(F$2:$F12)/SUM(G$2:$G12)</f>
        <v>8.94973436861463E-2</v>
      </c>
      <c r="K12" s="19">
        <f t="shared" si="7"/>
        <v>0.49999999999999994</v>
      </c>
      <c r="L12" s="17">
        <f>+SUM(F$2:$F12)/$F$24</f>
        <v>0.20221606648199447</v>
      </c>
      <c r="M12" s="17">
        <f>+SUM(E$2:$E12)/$E$24</f>
        <v>0.58462345840986618</v>
      </c>
      <c r="N12" s="19">
        <f t="shared" si="4"/>
        <v>0.38240739192787171</v>
      </c>
      <c r="P12" s="24" t="s">
        <v>43</v>
      </c>
      <c r="Q12" s="25" t="s">
        <v>8</v>
      </c>
      <c r="R12" s="25">
        <v>0.35536299999999998</v>
      </c>
      <c r="S12" s="25">
        <v>0.37923899999999999</v>
      </c>
      <c r="T12" s="25">
        <v>588</v>
      </c>
      <c r="U12" s="25">
        <v>79</v>
      </c>
      <c r="V12" s="25">
        <v>667</v>
      </c>
      <c r="W12" s="25">
        <v>80370000</v>
      </c>
      <c r="X12" s="25">
        <v>11710000</v>
      </c>
      <c r="Y12" s="26">
        <v>4.5400000000000003E-2</v>
      </c>
      <c r="Z12" s="26">
        <v>0.11840000000000001</v>
      </c>
      <c r="AA12" s="26">
        <v>8.9499999999999996E-2</v>
      </c>
      <c r="AB12" s="26">
        <v>0.49969999999999998</v>
      </c>
      <c r="AC12" s="26">
        <v>0.20219999999999999</v>
      </c>
      <c r="AD12" s="26">
        <v>0.58460000000000001</v>
      </c>
      <c r="AE12" s="28">
        <f t="shared" si="5"/>
        <v>136683.67346938775</v>
      </c>
      <c r="AF12" s="28">
        <f t="shared" si="6"/>
        <v>148227.84810126582</v>
      </c>
    </row>
    <row r="13" spans="2:32" x14ac:dyDescent="0.45">
      <c r="B13" t="s">
        <v>8</v>
      </c>
      <c r="C13" s="22">
        <f t="shared" si="0"/>
        <v>0.37923899999999999</v>
      </c>
      <c r="D13" s="22">
        <f t="shared" si="0"/>
        <v>0.40447899999999998</v>
      </c>
      <c r="E13">
        <f t="shared" si="0"/>
        <v>571</v>
      </c>
      <c r="F13">
        <f t="shared" si="1"/>
        <v>96</v>
      </c>
      <c r="G13">
        <f t="shared" si="1"/>
        <v>667</v>
      </c>
      <c r="H13" s="17">
        <f t="shared" si="2"/>
        <v>4.5429777959406073E-2</v>
      </c>
      <c r="I13" s="17">
        <f t="shared" si="3"/>
        <v>0.14392803598200898</v>
      </c>
      <c r="J13" s="18">
        <f>+SUM(F$2:$F13)/SUM(G$2:$G13)</f>
        <v>9.4030969030969025E-2</v>
      </c>
      <c r="K13" s="19">
        <f t="shared" si="7"/>
        <v>0.54542977795940606</v>
      </c>
      <c r="L13" s="17">
        <f>+SUM(F$2:$F13)/$F$24</f>
        <v>0.23176361957525393</v>
      </c>
      <c r="M13" s="17">
        <f>+SUM(E$2:$E13)/$E$24</f>
        <v>0.6345666054403919</v>
      </c>
      <c r="N13" s="19">
        <f t="shared" si="4"/>
        <v>0.40280298586513796</v>
      </c>
      <c r="P13" s="24" t="s">
        <v>44</v>
      </c>
      <c r="Q13" s="25" t="s">
        <v>8</v>
      </c>
      <c r="R13" s="25">
        <v>0.37923899999999999</v>
      </c>
      <c r="S13" s="25">
        <v>0.40447899999999998</v>
      </c>
      <c r="T13" s="25">
        <v>571</v>
      </c>
      <c r="U13" s="25">
        <v>96</v>
      </c>
      <c r="V13" s="25">
        <v>667</v>
      </c>
      <c r="W13" s="25">
        <v>86030000</v>
      </c>
      <c r="X13" s="25">
        <v>12210000</v>
      </c>
      <c r="Y13" s="26">
        <v>4.5400000000000003E-2</v>
      </c>
      <c r="Z13" s="26">
        <v>0.1439</v>
      </c>
      <c r="AA13" s="26">
        <v>9.4E-2</v>
      </c>
      <c r="AB13" s="26">
        <v>0.54520000000000002</v>
      </c>
      <c r="AC13" s="26">
        <v>0.23180000000000001</v>
      </c>
      <c r="AD13" s="26">
        <v>0.63460000000000005</v>
      </c>
      <c r="AE13" s="28">
        <f t="shared" si="5"/>
        <v>150665.49912434325</v>
      </c>
      <c r="AF13" s="28">
        <f t="shared" si="6"/>
        <v>127187.5</v>
      </c>
    </row>
    <row r="14" spans="2:32" x14ac:dyDescent="0.45">
      <c r="B14" t="s">
        <v>8</v>
      </c>
      <c r="C14" s="22">
        <f t="shared" si="0"/>
        <v>0.40447899999999998</v>
      </c>
      <c r="D14" s="22">
        <f t="shared" si="0"/>
        <v>0.42866500000000002</v>
      </c>
      <c r="E14">
        <f t="shared" si="0"/>
        <v>567</v>
      </c>
      <c r="F14">
        <f t="shared" si="1"/>
        <v>101</v>
      </c>
      <c r="G14">
        <f t="shared" si="1"/>
        <v>668</v>
      </c>
      <c r="H14" s="17">
        <f t="shared" si="2"/>
        <v>4.5497888571039369E-2</v>
      </c>
      <c r="I14" s="17">
        <f t="shared" si="3"/>
        <v>0.15119760479041916</v>
      </c>
      <c r="J14" s="18">
        <f>+SUM(F$2:$F14)/SUM(G$2:$G14)</f>
        <v>9.8432457353619177E-2</v>
      </c>
      <c r="K14" s="19">
        <f t="shared" si="7"/>
        <v>0.59092766653044548</v>
      </c>
      <c r="L14" s="17">
        <f>+SUM(F$2:$F14)/$F$24</f>
        <v>0.26285010772545397</v>
      </c>
      <c r="M14" s="17">
        <f>+SUM(E$2:$E14)/$E$24</f>
        <v>0.68415988804338324</v>
      </c>
      <c r="N14" s="19">
        <f t="shared" si="4"/>
        <v>0.42130978031792926</v>
      </c>
      <c r="P14" s="24" t="s">
        <v>45</v>
      </c>
      <c r="Q14" s="25" t="s">
        <v>8</v>
      </c>
      <c r="R14" s="25">
        <v>0.40447899999999998</v>
      </c>
      <c r="S14" s="25">
        <v>0.42866500000000002</v>
      </c>
      <c r="T14" s="25">
        <v>567</v>
      </c>
      <c r="U14" s="25">
        <v>101</v>
      </c>
      <c r="V14" s="25">
        <v>668</v>
      </c>
      <c r="W14" s="25">
        <v>73360000</v>
      </c>
      <c r="X14" s="25">
        <v>13250000</v>
      </c>
      <c r="Y14" s="26">
        <v>4.5499999999999999E-2</v>
      </c>
      <c r="Z14" s="26">
        <v>0.1512</v>
      </c>
      <c r="AA14" s="26">
        <v>9.8400000000000001E-2</v>
      </c>
      <c r="AB14" s="26">
        <v>0.59150000000000003</v>
      </c>
      <c r="AC14" s="26">
        <v>0.26290000000000002</v>
      </c>
      <c r="AD14" s="26">
        <v>0.68420000000000003</v>
      </c>
      <c r="AE14" s="28">
        <f t="shared" si="5"/>
        <v>129382.71604938271</v>
      </c>
      <c r="AF14" s="28">
        <f t="shared" si="6"/>
        <v>131188.1188118812</v>
      </c>
    </row>
    <row r="15" spans="2:32" x14ac:dyDescent="0.45">
      <c r="B15" t="s">
        <v>8</v>
      </c>
      <c r="C15" s="22">
        <f t="shared" si="0"/>
        <v>0.42866500000000002</v>
      </c>
      <c r="D15" s="22">
        <f t="shared" si="0"/>
        <v>0.45657500000000001</v>
      </c>
      <c r="E15">
        <f t="shared" si="0"/>
        <v>553</v>
      </c>
      <c r="F15">
        <f t="shared" si="1"/>
        <v>114</v>
      </c>
      <c r="G15">
        <f t="shared" si="1"/>
        <v>667</v>
      </c>
      <c r="H15" s="17">
        <f t="shared" si="2"/>
        <v>4.5429777959406073E-2</v>
      </c>
      <c r="I15" s="17">
        <f t="shared" si="3"/>
        <v>0.17091454272863568</v>
      </c>
      <c r="J15" s="18">
        <f>+SUM(F$2:$F15)/SUM(G$2:$G15)</f>
        <v>0.10360697848656748</v>
      </c>
      <c r="K15" s="19">
        <f t="shared" si="7"/>
        <v>0.63635744448985154</v>
      </c>
      <c r="L15" s="17">
        <f>+SUM(F$2:$F15)/$F$24</f>
        <v>0.29793782702369959</v>
      </c>
      <c r="M15" s="17">
        <f>+SUM(E$2:$E15)/$E$24</f>
        <v>0.73252864515000438</v>
      </c>
      <c r="N15" s="19">
        <f t="shared" si="4"/>
        <v>0.43459081812630479</v>
      </c>
      <c r="P15" s="24" t="s">
        <v>46</v>
      </c>
      <c r="Q15" s="25" t="s">
        <v>8</v>
      </c>
      <c r="R15" s="25">
        <v>0.42866500000000002</v>
      </c>
      <c r="S15" s="25">
        <v>0.45657500000000001</v>
      </c>
      <c r="T15" s="25">
        <v>553</v>
      </c>
      <c r="U15" s="25">
        <v>114</v>
      </c>
      <c r="V15" s="25">
        <v>667</v>
      </c>
      <c r="W15" s="25">
        <v>71566000</v>
      </c>
      <c r="X15" s="25">
        <v>15930000</v>
      </c>
      <c r="Y15" s="26">
        <v>4.5400000000000003E-2</v>
      </c>
      <c r="Z15" s="26">
        <v>0.1709</v>
      </c>
      <c r="AA15" s="26">
        <v>0.1036</v>
      </c>
      <c r="AB15" s="26">
        <v>0.63600000000000001</v>
      </c>
      <c r="AC15" s="26">
        <v>0.2979</v>
      </c>
      <c r="AD15" s="26">
        <v>0.73250000000000004</v>
      </c>
      <c r="AE15" s="28">
        <f t="shared" si="5"/>
        <v>129414.10488245932</v>
      </c>
      <c r="AF15" s="28">
        <f t="shared" si="6"/>
        <v>139736.84210526315</v>
      </c>
    </row>
    <row r="16" spans="2:32" x14ac:dyDescent="0.45">
      <c r="B16" t="s">
        <v>8</v>
      </c>
      <c r="C16" s="22">
        <f t="shared" si="0"/>
        <v>0.45657500000000001</v>
      </c>
      <c r="D16" s="22">
        <f t="shared" si="0"/>
        <v>0.48185299999999998</v>
      </c>
      <c r="E16">
        <f t="shared" si="0"/>
        <v>527</v>
      </c>
      <c r="F16">
        <f t="shared" si="1"/>
        <v>140</v>
      </c>
      <c r="G16">
        <f t="shared" si="1"/>
        <v>667</v>
      </c>
      <c r="H16" s="17">
        <f t="shared" si="2"/>
        <v>4.5429777959406073E-2</v>
      </c>
      <c r="I16" s="17">
        <f t="shared" si="3"/>
        <v>0.20989505247376311</v>
      </c>
      <c r="J16" s="18">
        <f>+SUM(F$2:$F16)/SUM(G$2:$G16)</f>
        <v>0.11068931068931069</v>
      </c>
      <c r="K16" s="19">
        <f t="shared" si="7"/>
        <v>0.6817872224492576</v>
      </c>
      <c r="L16" s="17">
        <f>+SUM(F$2:$F16)/$F$24</f>
        <v>0.34102800861803634</v>
      </c>
      <c r="M16" s="17">
        <f>+SUM(E$2:$E16)/$E$24</f>
        <v>0.77862328347765242</v>
      </c>
      <c r="N16" s="19">
        <f t="shared" si="4"/>
        <v>0.43759527485961608</v>
      </c>
      <c r="P16" s="24" t="s">
        <v>47</v>
      </c>
      <c r="Q16" s="25" t="s">
        <v>8</v>
      </c>
      <c r="R16" s="25">
        <v>0.45657500000000001</v>
      </c>
      <c r="S16" s="25">
        <v>0.48185299999999998</v>
      </c>
      <c r="T16" s="25">
        <v>527</v>
      </c>
      <c r="U16" s="25">
        <v>140</v>
      </c>
      <c r="V16" s="25">
        <v>667</v>
      </c>
      <c r="W16" s="25">
        <v>68210000</v>
      </c>
      <c r="X16" s="25">
        <v>16850000</v>
      </c>
      <c r="Y16" s="26">
        <v>4.5400000000000003E-2</v>
      </c>
      <c r="Z16" s="26">
        <v>0.2099</v>
      </c>
      <c r="AA16" s="26">
        <v>0.11070000000000001</v>
      </c>
      <c r="AB16" s="26">
        <v>0.68140000000000001</v>
      </c>
      <c r="AC16" s="26">
        <v>0.34100000000000003</v>
      </c>
      <c r="AD16" s="26">
        <v>0.77859999999999996</v>
      </c>
      <c r="AE16" s="28">
        <f t="shared" si="5"/>
        <v>129430.74003795066</v>
      </c>
      <c r="AF16" s="28">
        <f t="shared" si="6"/>
        <v>120357.14285714286</v>
      </c>
    </row>
    <row r="17" spans="2:37" x14ac:dyDescent="0.45">
      <c r="B17" t="s">
        <v>8</v>
      </c>
      <c r="C17" s="22">
        <f t="shared" si="0"/>
        <v>0.48185299999999998</v>
      </c>
      <c r="D17" s="22">
        <f t="shared" si="0"/>
        <v>0.51124800000000004</v>
      </c>
      <c r="E17">
        <f t="shared" si="0"/>
        <v>501</v>
      </c>
      <c r="F17">
        <f t="shared" si="1"/>
        <v>168</v>
      </c>
      <c r="G17">
        <f t="shared" si="1"/>
        <v>669</v>
      </c>
      <c r="H17" s="17">
        <f t="shared" si="2"/>
        <v>4.5565999182672658E-2</v>
      </c>
      <c r="I17" s="17">
        <f t="shared" si="3"/>
        <v>0.25112107623318386</v>
      </c>
      <c r="J17" s="18">
        <f>+SUM(F$2:$F17)/SUM(G$2:$G17)</f>
        <v>0.11948684333739114</v>
      </c>
      <c r="K17" s="19">
        <f t="shared" si="7"/>
        <v>0.72735322163193028</v>
      </c>
      <c r="L17" s="17">
        <f>+SUM(F$2:$F17)/$F$24</f>
        <v>0.39273622653124041</v>
      </c>
      <c r="M17" s="17">
        <f>+SUM(E$2:$E17)/$E$24</f>
        <v>0.82244380302632725</v>
      </c>
      <c r="N17" s="19">
        <f t="shared" si="4"/>
        <v>0.42970757649508684</v>
      </c>
      <c r="P17" s="24" t="s">
        <v>48</v>
      </c>
      <c r="Q17" s="25" t="s">
        <v>8</v>
      </c>
      <c r="R17" s="25">
        <v>0.48185299999999998</v>
      </c>
      <c r="S17" s="25">
        <v>0.51124800000000004</v>
      </c>
      <c r="T17" s="25">
        <v>501</v>
      </c>
      <c r="U17" s="25">
        <v>168</v>
      </c>
      <c r="V17" s="25">
        <v>669</v>
      </c>
      <c r="W17" s="25">
        <v>92050000</v>
      </c>
      <c r="X17" s="25">
        <v>33410000</v>
      </c>
      <c r="Y17" s="26">
        <v>4.5600000000000002E-2</v>
      </c>
      <c r="Z17" s="26">
        <v>0.25109999999999999</v>
      </c>
      <c r="AA17" s="26">
        <v>0.1195</v>
      </c>
      <c r="AB17" s="26">
        <v>0.72909999999999997</v>
      </c>
      <c r="AC17" s="26">
        <v>0.39269999999999999</v>
      </c>
      <c r="AD17" s="26">
        <v>0.82240000000000002</v>
      </c>
      <c r="AE17" s="28">
        <f t="shared" si="5"/>
        <v>183732.53493013972</v>
      </c>
      <c r="AF17" s="28">
        <f t="shared" si="6"/>
        <v>198869.04761904763</v>
      </c>
    </row>
    <row r="18" spans="2:37" x14ac:dyDescent="0.45">
      <c r="B18" t="s">
        <v>8</v>
      </c>
      <c r="C18" s="22">
        <f t="shared" ref="C18:G38" si="8">+R18</f>
        <v>0.51124800000000004</v>
      </c>
      <c r="D18" s="22">
        <f t="shared" si="8"/>
        <v>0.54295099999999996</v>
      </c>
      <c r="E18">
        <f t="shared" si="8"/>
        <v>513</v>
      </c>
      <c r="F18">
        <f t="shared" si="8"/>
        <v>153</v>
      </c>
      <c r="G18">
        <f t="shared" si="8"/>
        <v>666</v>
      </c>
      <c r="H18" s="17">
        <f t="shared" si="2"/>
        <v>4.5361667347772784E-2</v>
      </c>
      <c r="I18" s="17">
        <f t="shared" si="3"/>
        <v>0.22972972972972974</v>
      </c>
      <c r="J18" s="18">
        <f>+SUM(F$2:$F18)/SUM(G$2:$G18)</f>
        <v>0.1259585720581754</v>
      </c>
      <c r="K18" s="19">
        <f t="shared" si="7"/>
        <v>0.77271488897970309</v>
      </c>
      <c r="L18" s="17">
        <f>+SUM(F$2:$F18)/$F$24</f>
        <v>0.43982763927362267</v>
      </c>
      <c r="M18" s="17">
        <f>+SUM(E$2:$E18)/$E$24</f>
        <v>0.8673139158576052</v>
      </c>
      <c r="N18" s="19">
        <f t="shared" si="4"/>
        <v>0.42748627658398253</v>
      </c>
      <c r="P18" s="24" t="s">
        <v>49</v>
      </c>
      <c r="Q18" s="25" t="s">
        <v>8</v>
      </c>
      <c r="R18" s="25">
        <v>0.51124800000000004</v>
      </c>
      <c r="S18" s="25">
        <v>0.54295099999999996</v>
      </c>
      <c r="T18" s="25">
        <v>513</v>
      </c>
      <c r="U18" s="25">
        <v>153</v>
      </c>
      <c r="V18" s="25">
        <v>666</v>
      </c>
      <c r="W18" s="25">
        <v>72640000</v>
      </c>
      <c r="X18" s="25">
        <v>21810000</v>
      </c>
      <c r="Y18" s="26">
        <v>4.5400000000000003E-2</v>
      </c>
      <c r="Z18" s="26">
        <v>0.22969999999999999</v>
      </c>
      <c r="AA18" s="26">
        <v>0.126</v>
      </c>
      <c r="AB18" s="26">
        <v>0.77110000000000001</v>
      </c>
      <c r="AC18" s="26">
        <v>0.43980000000000002</v>
      </c>
      <c r="AD18" s="26">
        <v>0.86729999999999996</v>
      </c>
      <c r="AE18" s="28">
        <f t="shared" si="5"/>
        <v>141598.44054580896</v>
      </c>
      <c r="AF18" s="28">
        <f t="shared" si="6"/>
        <v>142549.01960784313</v>
      </c>
    </row>
    <row r="19" spans="2:37" x14ac:dyDescent="0.45">
      <c r="B19" t="s">
        <v>8</v>
      </c>
      <c r="C19" s="22">
        <f t="shared" si="8"/>
        <v>0.54295099999999996</v>
      </c>
      <c r="D19" s="22">
        <f t="shared" si="8"/>
        <v>0.60220899999999999</v>
      </c>
      <c r="E19">
        <f t="shared" si="8"/>
        <v>434</v>
      </c>
      <c r="F19">
        <f t="shared" si="8"/>
        <v>233</v>
      </c>
      <c r="G19">
        <f t="shared" si="8"/>
        <v>667</v>
      </c>
      <c r="H19" s="17">
        <f t="shared" si="2"/>
        <v>4.5429777959406073E-2</v>
      </c>
      <c r="I19" s="17">
        <f t="shared" si="3"/>
        <v>0.34932533733133431</v>
      </c>
      <c r="J19" s="18">
        <f>+SUM(F$2:$F19)/SUM(G$2:$G19)</f>
        <v>0.13836163836163837</v>
      </c>
      <c r="K19" s="19">
        <f t="shared" si="7"/>
        <v>0.81814466693910914</v>
      </c>
      <c r="L19" s="17">
        <f>+SUM(F$2:$F19)/$F$24</f>
        <v>0.51154201292705448</v>
      </c>
      <c r="M19" s="17">
        <f>+SUM(E$2:$E19)/$E$24</f>
        <v>0.90527420624508004</v>
      </c>
      <c r="N19" s="19">
        <f t="shared" si="4"/>
        <v>0.39373219331802556</v>
      </c>
      <c r="P19" s="24" t="s">
        <v>50</v>
      </c>
      <c r="Q19" s="25" t="s">
        <v>8</v>
      </c>
      <c r="R19" s="25">
        <v>0.54295099999999996</v>
      </c>
      <c r="S19" s="25">
        <v>0.60220899999999999</v>
      </c>
      <c r="T19" s="25">
        <v>434</v>
      </c>
      <c r="U19" s="25">
        <v>233</v>
      </c>
      <c r="V19" s="25">
        <v>667</v>
      </c>
      <c r="W19" s="25">
        <v>63190000</v>
      </c>
      <c r="X19" s="25">
        <v>33920000</v>
      </c>
      <c r="Y19" s="26">
        <v>4.5400000000000003E-2</v>
      </c>
      <c r="Z19" s="26">
        <v>0.3493</v>
      </c>
      <c r="AA19" s="26">
        <v>0.1384</v>
      </c>
      <c r="AB19" s="26">
        <v>0.81769999999999998</v>
      </c>
      <c r="AC19" s="26">
        <v>0.51149999999999995</v>
      </c>
      <c r="AD19" s="26">
        <v>0.90529999999999999</v>
      </c>
      <c r="AE19" s="28">
        <f t="shared" si="5"/>
        <v>145599.07834101384</v>
      </c>
      <c r="AF19" s="28">
        <f t="shared" si="6"/>
        <v>145579.39914163091</v>
      </c>
    </row>
    <row r="20" spans="2:37" x14ac:dyDescent="0.45">
      <c r="B20" t="s">
        <v>8</v>
      </c>
      <c r="C20" s="22">
        <f t="shared" si="8"/>
        <v>0.60220899999999999</v>
      </c>
      <c r="D20" s="22">
        <f t="shared" si="8"/>
        <v>0.69735499999999995</v>
      </c>
      <c r="E20">
        <f t="shared" si="8"/>
        <v>397</v>
      </c>
      <c r="F20">
        <f t="shared" si="8"/>
        <v>271</v>
      </c>
      <c r="G20">
        <f t="shared" si="8"/>
        <v>668</v>
      </c>
      <c r="H20" s="17">
        <f t="shared" si="2"/>
        <v>4.5497888571039369E-2</v>
      </c>
      <c r="I20" s="17">
        <f t="shared" si="3"/>
        <v>0.40568862275449102</v>
      </c>
      <c r="J20" s="18">
        <f>+SUM(F$2:$F20)/SUM(G$2:$G20)</f>
        <v>0.1524447949526814</v>
      </c>
      <c r="K20" s="19">
        <f t="shared" si="7"/>
        <v>0.86364255551014857</v>
      </c>
      <c r="L20" s="17">
        <f>+SUM(F$2:$F20)/$F$24</f>
        <v>0.59495229301323482</v>
      </c>
      <c r="M20" s="17">
        <f>+SUM(E$2:$E20)/$E$24</f>
        <v>0.93999825067786236</v>
      </c>
      <c r="N20" s="19">
        <f t="shared" si="4"/>
        <v>0.34504595766462753</v>
      </c>
      <c r="P20" s="24" t="s">
        <v>51</v>
      </c>
      <c r="Q20" s="25" t="s">
        <v>8</v>
      </c>
      <c r="R20" s="25">
        <v>0.60220899999999999</v>
      </c>
      <c r="S20" s="25">
        <v>0.69735499999999995</v>
      </c>
      <c r="T20" s="25">
        <v>397</v>
      </c>
      <c r="U20" s="25">
        <v>271</v>
      </c>
      <c r="V20" s="25">
        <v>668</v>
      </c>
      <c r="W20" s="25">
        <v>45000000</v>
      </c>
      <c r="X20" s="25">
        <v>26050000</v>
      </c>
      <c r="Y20" s="26">
        <v>4.5499999999999999E-2</v>
      </c>
      <c r="Z20" s="26">
        <v>0.40570000000000001</v>
      </c>
      <c r="AA20" s="26">
        <v>0.15240000000000001</v>
      </c>
      <c r="AB20" s="26">
        <v>0.86450000000000005</v>
      </c>
      <c r="AC20" s="26">
        <v>0.59499999999999997</v>
      </c>
      <c r="AD20" s="26">
        <v>0.94</v>
      </c>
      <c r="AE20" s="28">
        <f t="shared" si="5"/>
        <v>113350.12594458439</v>
      </c>
      <c r="AF20" s="28">
        <f t="shared" si="6"/>
        <v>96125.461254612543</v>
      </c>
    </row>
    <row r="21" spans="2:37" x14ac:dyDescent="0.45">
      <c r="B21" t="s">
        <v>8</v>
      </c>
      <c r="C21" s="22">
        <f t="shared" si="8"/>
        <v>0.69735499999999995</v>
      </c>
      <c r="D21" s="22">
        <f t="shared" si="8"/>
        <v>0.77427299999999999</v>
      </c>
      <c r="E21">
        <f t="shared" si="8"/>
        <v>308</v>
      </c>
      <c r="F21">
        <f t="shared" si="8"/>
        <v>359</v>
      </c>
      <c r="G21">
        <f t="shared" si="8"/>
        <v>667</v>
      </c>
      <c r="H21" s="17">
        <f t="shared" si="2"/>
        <v>4.5429777959406073E-2</v>
      </c>
      <c r="I21" s="17">
        <f t="shared" si="3"/>
        <v>0.53823088455772117</v>
      </c>
      <c r="J21" s="18">
        <f>+SUM(F$2:$F21)/SUM(G$2:$G21)</f>
        <v>0.17172398291750957</v>
      </c>
      <c r="K21" s="19">
        <f t="shared" si="7"/>
        <v>0.90907233346955463</v>
      </c>
      <c r="L21" s="17">
        <f>+SUM(F$2:$F21)/$F$24</f>
        <v>0.70544783010156975</v>
      </c>
      <c r="M21" s="17">
        <f>+SUM(E$2:$E21)/$E$24</f>
        <v>0.96693781159800574</v>
      </c>
      <c r="N21" s="19">
        <f t="shared" si="4"/>
        <v>0.26148998149643599</v>
      </c>
      <c r="P21" s="24" t="s">
        <v>52</v>
      </c>
      <c r="Q21" s="25" t="s">
        <v>8</v>
      </c>
      <c r="R21" s="25">
        <v>0.69735499999999995</v>
      </c>
      <c r="S21" s="25">
        <v>0.77427299999999999</v>
      </c>
      <c r="T21" s="25">
        <v>308</v>
      </c>
      <c r="U21" s="25">
        <v>359</v>
      </c>
      <c r="V21" s="25">
        <v>667</v>
      </c>
      <c r="W21" s="25">
        <v>27380000</v>
      </c>
      <c r="X21" s="25">
        <v>41720000</v>
      </c>
      <c r="Y21" s="26">
        <v>4.5400000000000003E-2</v>
      </c>
      <c r="Z21" s="26">
        <v>0.53820000000000001</v>
      </c>
      <c r="AA21" s="26">
        <v>0.17169999999999999</v>
      </c>
      <c r="AB21" s="26">
        <v>0.90859999999999996</v>
      </c>
      <c r="AC21" s="26">
        <v>0.70540000000000003</v>
      </c>
      <c r="AD21" s="26">
        <v>0.96689999999999998</v>
      </c>
      <c r="AE21" s="28">
        <f t="shared" si="5"/>
        <v>88896.103896103901</v>
      </c>
      <c r="AF21" s="28">
        <f t="shared" si="6"/>
        <v>116211.69916434541</v>
      </c>
      <c r="AH21" s="29"/>
      <c r="AI21" s="29">
        <f>+SUM(X21:X23)</f>
        <v>129950000</v>
      </c>
      <c r="AJ21" s="29"/>
    </row>
    <row r="22" spans="2:37" x14ac:dyDescent="0.45">
      <c r="B22" t="s">
        <v>8</v>
      </c>
      <c r="C22" s="22">
        <f t="shared" si="8"/>
        <v>0.77427299999999999</v>
      </c>
      <c r="D22" s="22">
        <f t="shared" si="8"/>
        <v>0.85384899999999997</v>
      </c>
      <c r="E22">
        <f t="shared" si="8"/>
        <v>232</v>
      </c>
      <c r="F22">
        <f t="shared" si="8"/>
        <v>435</v>
      </c>
      <c r="G22">
        <f t="shared" si="8"/>
        <v>667</v>
      </c>
      <c r="H22" s="17">
        <f t="shared" si="2"/>
        <v>4.5429777959406073E-2</v>
      </c>
      <c r="I22" s="17">
        <f t="shared" si="3"/>
        <v>0.65217391304347827</v>
      </c>
      <c r="J22" s="18">
        <f>+SUM(F$2:$F22)/SUM(G$2:$G22)</f>
        <v>0.19459112316255173</v>
      </c>
      <c r="K22" s="19">
        <f t="shared" si="7"/>
        <v>0.95450211142896069</v>
      </c>
      <c r="L22" s="17">
        <f>+SUM(F$2:$F22)/$F$24</f>
        <v>0.83933518005540164</v>
      </c>
      <c r="M22" s="17">
        <f>+SUM(E$2:$E22)/$E$24</f>
        <v>0.98722994839499689</v>
      </c>
      <c r="N22" s="19">
        <f t="shared" si="4"/>
        <v>0.14789476833959525</v>
      </c>
      <c r="P22" s="24" t="s">
        <v>53</v>
      </c>
      <c r="Q22" s="25" t="s">
        <v>8</v>
      </c>
      <c r="R22" s="25">
        <v>0.77427299999999999</v>
      </c>
      <c r="S22" s="25">
        <v>0.85384899999999997</v>
      </c>
      <c r="T22" s="25">
        <v>232</v>
      </c>
      <c r="U22" s="25">
        <v>435</v>
      </c>
      <c r="V22" s="25">
        <v>667</v>
      </c>
      <c r="W22" s="25">
        <v>18356000</v>
      </c>
      <c r="X22" s="25">
        <v>36740000</v>
      </c>
      <c r="Y22" s="26">
        <v>4.5400000000000003E-2</v>
      </c>
      <c r="Z22" s="26">
        <v>0.6522</v>
      </c>
      <c r="AA22" s="26">
        <v>0.1946</v>
      </c>
      <c r="AB22" s="26">
        <v>0.95399999999999996</v>
      </c>
      <c r="AC22" s="26">
        <v>0.83930000000000005</v>
      </c>
      <c r="AD22" s="26">
        <v>0.98719999999999997</v>
      </c>
      <c r="AE22" s="28">
        <f t="shared" si="5"/>
        <v>79120.68965517242</v>
      </c>
      <c r="AF22" s="28">
        <f t="shared" si="6"/>
        <v>84459.770114942527</v>
      </c>
      <c r="AH22" s="29"/>
      <c r="AI22" s="29">
        <f>+SUM(W21:W23)+SUM(X21:X23)</f>
        <v>188196000</v>
      </c>
      <c r="AJ22" s="31">
        <f>+AI22/(W24+X24)</f>
        <v>7.6472533911535412E-2</v>
      </c>
      <c r="AK22" s="19">
        <f>+Y21+Y22+Y23</f>
        <v>0.1363</v>
      </c>
    </row>
    <row r="23" spans="2:37" x14ac:dyDescent="0.45">
      <c r="B23" t="s">
        <v>8</v>
      </c>
      <c r="C23" s="22">
        <f t="shared" si="8"/>
        <v>0.85384899999999997</v>
      </c>
      <c r="D23" s="22">
        <f t="shared" si="8"/>
        <v>0.90770600000000001</v>
      </c>
      <c r="E23">
        <f t="shared" si="8"/>
        <v>146</v>
      </c>
      <c r="F23">
        <f t="shared" si="8"/>
        <v>522</v>
      </c>
      <c r="G23">
        <f t="shared" si="8"/>
        <v>668</v>
      </c>
      <c r="H23" s="17">
        <f t="shared" si="2"/>
        <v>4.5497888571039369E-2</v>
      </c>
      <c r="I23" s="17">
        <f t="shared" si="3"/>
        <v>0.78143712574850299</v>
      </c>
      <c r="J23" s="18">
        <f>+SUM(F$2:$F23)/SUM(G$2:$G23)</f>
        <v>0.22129137719656722</v>
      </c>
      <c r="K23" s="19">
        <f t="shared" si="7"/>
        <v>1</v>
      </c>
      <c r="L23" s="17">
        <f>+SUM(F$2:$F23)/$F$24</f>
        <v>1</v>
      </c>
      <c r="M23" s="17">
        <f>+SUM(E$2:$E23)/$E$24</f>
        <v>1</v>
      </c>
      <c r="N23" s="19">
        <f t="shared" si="4"/>
        <v>0</v>
      </c>
      <c r="P23" s="24" t="s">
        <v>54</v>
      </c>
      <c r="Q23" s="25" t="s">
        <v>8</v>
      </c>
      <c r="R23" s="25">
        <v>0.85384899999999997</v>
      </c>
      <c r="S23" s="25">
        <v>0.90770600000000001</v>
      </c>
      <c r="T23" s="25">
        <v>146</v>
      </c>
      <c r="U23" s="25">
        <v>522</v>
      </c>
      <c r="V23" s="25">
        <v>668</v>
      </c>
      <c r="W23" s="25">
        <v>12510000</v>
      </c>
      <c r="X23" s="25">
        <v>51490000</v>
      </c>
      <c r="Y23" s="26">
        <v>4.5499999999999999E-2</v>
      </c>
      <c r="Z23" s="26">
        <v>0.78139999999999998</v>
      </c>
      <c r="AA23" s="26">
        <v>0.2213</v>
      </c>
      <c r="AB23" s="26">
        <v>1.0009999999999999</v>
      </c>
      <c r="AC23" s="26">
        <v>1</v>
      </c>
      <c r="AD23" s="26">
        <v>1</v>
      </c>
      <c r="AE23" s="28">
        <f t="shared" si="5"/>
        <v>85684.931506849316</v>
      </c>
      <c r="AF23" s="28">
        <f t="shared" si="6"/>
        <v>98639.846743295013</v>
      </c>
      <c r="AH23" s="29"/>
      <c r="AI23" s="32">
        <f>+AI21/AI22</f>
        <v>0.69050351760930095</v>
      </c>
      <c r="AJ23" s="29"/>
    </row>
    <row r="24" spans="2:37" x14ac:dyDescent="0.45">
      <c r="E24">
        <f>SUM(E2:E23)</f>
        <v>11433</v>
      </c>
      <c r="F24">
        <f t="shared" ref="F24:G24" si="9">SUM(F2:F23)</f>
        <v>3249</v>
      </c>
      <c r="G24">
        <f t="shared" si="9"/>
        <v>14682</v>
      </c>
      <c r="H24" s="17"/>
      <c r="I24" s="17">
        <f>+F24/G24</f>
        <v>0.22129137719656722</v>
      </c>
      <c r="P24" s="24" t="s">
        <v>31</v>
      </c>
      <c r="Q24" s="25" t="s">
        <v>31</v>
      </c>
      <c r="R24" s="25" t="s">
        <v>32</v>
      </c>
      <c r="S24" s="25" t="s">
        <v>32</v>
      </c>
      <c r="T24" s="25">
        <v>11433</v>
      </c>
      <c r="U24" s="25">
        <v>3249</v>
      </c>
      <c r="V24" s="25">
        <v>14682</v>
      </c>
      <c r="W24" s="25">
        <v>2039052000</v>
      </c>
      <c r="X24" s="25">
        <v>421910000</v>
      </c>
      <c r="Y24" s="25"/>
      <c r="Z24" s="26">
        <v>0.2213</v>
      </c>
      <c r="AA24" s="25"/>
      <c r="AB24" s="25"/>
      <c r="AC24" s="25"/>
      <c r="AD24" s="25"/>
      <c r="AE24" s="28">
        <f t="shared" si="5"/>
        <v>178347.9401731829</v>
      </c>
      <c r="AF24" s="28">
        <f t="shared" si="6"/>
        <v>129858.41797476147</v>
      </c>
      <c r="AH24" s="29"/>
      <c r="AI24" s="29"/>
      <c r="AJ24" s="29"/>
    </row>
    <row r="25" spans="2:37" x14ac:dyDescent="0.45"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H25" s="29"/>
      <c r="AI25" s="29"/>
      <c r="AJ25" s="29"/>
    </row>
    <row r="26" spans="2:37" x14ac:dyDescent="0.45">
      <c r="P26" s="24"/>
      <c r="Q26" s="25"/>
      <c r="R26" s="25"/>
      <c r="S26" s="25"/>
      <c r="T26" s="25"/>
      <c r="U26" s="25"/>
      <c r="V26" s="25"/>
      <c r="W26" s="25"/>
      <c r="X26" s="25"/>
      <c r="Y26" s="26"/>
      <c r="Z26" s="26"/>
      <c r="AA26" s="26"/>
      <c r="AB26" s="26"/>
      <c r="AC26" s="26"/>
      <c r="AD26" s="26"/>
    </row>
    <row r="27" spans="2:37" ht="55.5" x14ac:dyDescent="0.45">
      <c r="B27" t="s">
        <v>1</v>
      </c>
      <c r="C27" s="9"/>
      <c r="D27" s="9"/>
      <c r="E27" s="9" t="s">
        <v>13</v>
      </c>
      <c r="F27" s="9" t="s">
        <v>14</v>
      </c>
      <c r="G27" s="9" t="s">
        <v>15</v>
      </c>
      <c r="H27" s="9" t="s">
        <v>16</v>
      </c>
      <c r="I27" s="9" t="s">
        <v>17</v>
      </c>
      <c r="J27" s="9" t="s">
        <v>28</v>
      </c>
      <c r="K27" s="9" t="s">
        <v>6</v>
      </c>
      <c r="L27" s="9" t="s">
        <v>7</v>
      </c>
      <c r="M27" s="9" t="s">
        <v>29</v>
      </c>
      <c r="P27" s="23"/>
      <c r="Q27" s="23" t="s">
        <v>1</v>
      </c>
      <c r="R27" s="23" t="s">
        <v>11</v>
      </c>
      <c r="S27" s="23" t="s">
        <v>12</v>
      </c>
      <c r="T27" s="23" t="s">
        <v>13</v>
      </c>
      <c r="U27" s="23" t="s">
        <v>14</v>
      </c>
      <c r="V27" s="23" t="s">
        <v>15</v>
      </c>
      <c r="W27" s="23" t="s">
        <v>104</v>
      </c>
      <c r="X27" s="23" t="s">
        <v>105</v>
      </c>
      <c r="Y27" s="23" t="s">
        <v>16</v>
      </c>
      <c r="Z27" s="23" t="s">
        <v>17</v>
      </c>
      <c r="AA27" s="23" t="s">
        <v>28</v>
      </c>
      <c r="AB27" s="23" t="s">
        <v>6</v>
      </c>
      <c r="AC27" s="23" t="s">
        <v>7</v>
      </c>
      <c r="AD27" s="23" t="s">
        <v>29</v>
      </c>
    </row>
    <row r="28" spans="2:37" x14ac:dyDescent="0.45">
      <c r="B28" t="s">
        <v>9</v>
      </c>
      <c r="C28" s="22">
        <f t="shared" ref="C28:E49" si="10">+R28</f>
        <v>0.150144</v>
      </c>
      <c r="D28" s="22">
        <f t="shared" si="10"/>
        <v>0.217832</v>
      </c>
      <c r="E28">
        <f>+T28</f>
        <v>227</v>
      </c>
      <c r="F28">
        <f t="shared" ref="F28:G49" si="11">+U28</f>
        <v>7</v>
      </c>
      <c r="G28">
        <f t="shared" si="11"/>
        <v>234</v>
      </c>
      <c r="H28" s="17">
        <f>+G28/$G$50</f>
        <v>3.7184172890513269E-2</v>
      </c>
      <c r="I28" s="17">
        <f>+F28/G28</f>
        <v>2.9914529914529916E-2</v>
      </c>
      <c r="J28" s="18">
        <f>+SUM(F$28:$F28)/SUM(G$28:$G28)</f>
        <v>2.9914529914529916E-2</v>
      </c>
      <c r="K28" s="17">
        <f>+H28</f>
        <v>3.7184172890513269E-2</v>
      </c>
      <c r="L28" s="17">
        <f>+SUM(F$28:$F28)/$F$50</f>
        <v>5.028735632183908E-3</v>
      </c>
      <c r="M28" s="17">
        <f>+SUM(E$28:$E28)/$E$50</f>
        <v>4.6317078147316872E-2</v>
      </c>
      <c r="N28" s="19">
        <f>ABS(L28-M28)</f>
        <v>4.1288342515132963E-2</v>
      </c>
      <c r="P28" s="24" t="s">
        <v>33</v>
      </c>
      <c r="Q28" s="25" t="s">
        <v>9</v>
      </c>
      <c r="R28" s="25">
        <v>0.150144</v>
      </c>
      <c r="S28" s="25">
        <v>0.217832</v>
      </c>
      <c r="T28" s="25">
        <v>227</v>
      </c>
      <c r="U28" s="25">
        <v>7</v>
      </c>
      <c r="V28" s="25">
        <v>234</v>
      </c>
      <c r="W28" s="25">
        <v>88650000</v>
      </c>
      <c r="X28" s="25">
        <v>2950000</v>
      </c>
      <c r="Y28" s="26">
        <v>3.7199999999999997E-2</v>
      </c>
      <c r="Z28" s="26">
        <v>2.9899999999999999E-2</v>
      </c>
      <c r="AA28" s="26">
        <v>2.9899999999999999E-2</v>
      </c>
      <c r="AB28" s="26">
        <v>3.7199999999999997E-2</v>
      </c>
      <c r="AC28" s="26">
        <v>5.0000000000000001E-3</v>
      </c>
      <c r="AD28" s="26">
        <v>4.6300000000000001E-2</v>
      </c>
    </row>
    <row r="29" spans="2:37" x14ac:dyDescent="0.45">
      <c r="B29" t="s">
        <v>9</v>
      </c>
      <c r="C29" s="22">
        <f t="shared" si="10"/>
        <v>0.217832</v>
      </c>
      <c r="D29" s="22">
        <f t="shared" si="10"/>
        <v>0.23893700000000001</v>
      </c>
      <c r="E29">
        <f t="shared" si="10"/>
        <v>290</v>
      </c>
      <c r="F29">
        <f t="shared" si="11"/>
        <v>23</v>
      </c>
      <c r="G29">
        <f t="shared" si="11"/>
        <v>313</v>
      </c>
      <c r="H29" s="17">
        <f t="shared" ref="H29:H49" si="12">+G29/$G$50</f>
        <v>4.9737803909105358E-2</v>
      </c>
      <c r="I29" s="17">
        <f t="shared" ref="I29:I49" si="13">+F29/G29</f>
        <v>7.3482428115015971E-2</v>
      </c>
      <c r="J29" s="18">
        <f>+SUM(F$28:$F29)/SUM(G$28:$G29)</f>
        <v>5.4844606946983544E-2</v>
      </c>
      <c r="K29" s="19">
        <f>+K28+H29</f>
        <v>8.6921976799618633E-2</v>
      </c>
      <c r="L29" s="17">
        <f>+SUM(F$28:$F29)/$F$50</f>
        <v>2.1551724137931036E-2</v>
      </c>
      <c r="M29" s="17">
        <f>+SUM(E$28:$E29)/$E$50</f>
        <v>0.10548867578045297</v>
      </c>
      <c r="N29" s="19">
        <f t="shared" ref="N29:N49" si="14">ABS(L29-M29)</f>
        <v>8.3936951642521934E-2</v>
      </c>
      <c r="P29" s="24" t="s">
        <v>34</v>
      </c>
      <c r="Q29" s="25" t="s">
        <v>9</v>
      </c>
      <c r="R29" s="25">
        <v>0.217832</v>
      </c>
      <c r="S29" s="25">
        <v>0.23893700000000001</v>
      </c>
      <c r="T29" s="25">
        <v>290</v>
      </c>
      <c r="U29" s="25">
        <v>23</v>
      </c>
      <c r="V29" s="25">
        <v>313</v>
      </c>
      <c r="W29" s="25">
        <v>91740000</v>
      </c>
      <c r="X29" s="25">
        <v>7930000</v>
      </c>
      <c r="Y29" s="26">
        <v>4.9700000000000001E-2</v>
      </c>
      <c r="Z29" s="26">
        <v>7.3499999999999996E-2</v>
      </c>
      <c r="AA29" s="26">
        <v>5.4800000000000001E-2</v>
      </c>
      <c r="AB29" s="26">
        <v>9.9500000000000005E-2</v>
      </c>
      <c r="AC29" s="26">
        <v>2.1600000000000001E-2</v>
      </c>
      <c r="AD29" s="26">
        <v>0.1055</v>
      </c>
    </row>
    <row r="30" spans="2:37" x14ac:dyDescent="0.45">
      <c r="B30" t="s">
        <v>9</v>
      </c>
      <c r="C30" s="22">
        <f t="shared" si="10"/>
        <v>0.23893700000000001</v>
      </c>
      <c r="D30" s="22">
        <f t="shared" si="10"/>
        <v>0.248332</v>
      </c>
      <c r="E30">
        <f t="shared" si="10"/>
        <v>259</v>
      </c>
      <c r="F30">
        <f t="shared" si="11"/>
        <v>18</v>
      </c>
      <c r="G30">
        <f t="shared" si="11"/>
        <v>277</v>
      </c>
      <c r="H30" s="17">
        <f t="shared" si="12"/>
        <v>4.4017161925949469E-2</v>
      </c>
      <c r="I30" s="17">
        <f t="shared" si="13"/>
        <v>6.4981949458483748E-2</v>
      </c>
      <c r="J30" s="18">
        <f>+SUM(F$28:$F30)/SUM(G$28:$G30)</f>
        <v>5.8252427184466021E-2</v>
      </c>
      <c r="K30" s="19">
        <f t="shared" ref="K30:K49" si="15">+K29+H30</f>
        <v>0.13093913872556812</v>
      </c>
      <c r="L30" s="17">
        <f>+SUM(F$28:$F30)/$F$50</f>
        <v>3.4482758620689655E-2</v>
      </c>
      <c r="M30" s="17">
        <f>+SUM(E$28:$E30)/$E$50</f>
        <v>0.15833503366659865</v>
      </c>
      <c r="N30" s="19">
        <f t="shared" si="14"/>
        <v>0.123852275045909</v>
      </c>
      <c r="P30" s="24" t="s">
        <v>35</v>
      </c>
      <c r="Q30" s="25" t="s">
        <v>9</v>
      </c>
      <c r="R30" s="25">
        <v>0.23893700000000001</v>
      </c>
      <c r="S30" s="25">
        <v>0.248332</v>
      </c>
      <c r="T30" s="25">
        <v>259</v>
      </c>
      <c r="U30" s="25">
        <v>18</v>
      </c>
      <c r="V30" s="25">
        <v>277</v>
      </c>
      <c r="W30" s="25">
        <v>58920000</v>
      </c>
      <c r="X30" s="25">
        <v>4190000</v>
      </c>
      <c r="Y30" s="26">
        <v>4.3999999999999997E-2</v>
      </c>
      <c r="Z30" s="26">
        <v>6.5000000000000002E-2</v>
      </c>
      <c r="AA30" s="26">
        <v>5.8299999999999998E-2</v>
      </c>
      <c r="AB30" s="26">
        <v>0.1321</v>
      </c>
      <c r="AC30" s="26">
        <v>3.4500000000000003E-2</v>
      </c>
      <c r="AD30" s="26">
        <v>0.1583</v>
      </c>
    </row>
    <row r="31" spans="2:37" x14ac:dyDescent="0.45">
      <c r="B31" t="s">
        <v>9</v>
      </c>
      <c r="C31" s="22">
        <f t="shared" si="10"/>
        <v>0.248332</v>
      </c>
      <c r="D31" s="22">
        <f t="shared" si="10"/>
        <v>0.25673400000000002</v>
      </c>
      <c r="E31">
        <f t="shared" si="10"/>
        <v>274</v>
      </c>
      <c r="F31">
        <f t="shared" si="11"/>
        <v>21</v>
      </c>
      <c r="G31">
        <f t="shared" si="11"/>
        <v>295</v>
      </c>
      <c r="H31" s="17">
        <f t="shared" si="12"/>
        <v>4.6877482917527413E-2</v>
      </c>
      <c r="I31" s="17">
        <f t="shared" si="13"/>
        <v>7.1186440677966104E-2</v>
      </c>
      <c r="J31" s="18">
        <f>+SUM(F$28:$F31)/SUM(G$28:$G31)</f>
        <v>6.1662198391420911E-2</v>
      </c>
      <c r="K31" s="19">
        <f t="shared" si="15"/>
        <v>0.17781662164309553</v>
      </c>
      <c r="L31" s="17">
        <f>+SUM(F$28:$F31)/$F$50</f>
        <v>4.9568965517241381E-2</v>
      </c>
      <c r="M31" s="17">
        <f>+SUM(E$28:$E31)/$E$50</f>
        <v>0.21424199143032036</v>
      </c>
      <c r="N31" s="19">
        <f t="shared" si="14"/>
        <v>0.16467302591307897</v>
      </c>
      <c r="P31" s="24" t="s">
        <v>36</v>
      </c>
      <c r="Q31" s="25" t="s">
        <v>9</v>
      </c>
      <c r="R31" s="25">
        <v>0.248332</v>
      </c>
      <c r="S31" s="25">
        <v>0.25673400000000002</v>
      </c>
      <c r="T31" s="25">
        <v>274</v>
      </c>
      <c r="U31" s="25">
        <v>21</v>
      </c>
      <c r="V31" s="25">
        <v>295</v>
      </c>
      <c r="W31" s="25">
        <v>53870000</v>
      </c>
      <c r="X31" s="25">
        <v>4890000</v>
      </c>
      <c r="Y31" s="26">
        <v>4.6899999999999997E-2</v>
      </c>
      <c r="Z31" s="26">
        <v>7.1199999999999999E-2</v>
      </c>
      <c r="AA31" s="26">
        <v>6.1699999999999998E-2</v>
      </c>
      <c r="AB31" s="26">
        <v>0.1875</v>
      </c>
      <c r="AC31" s="26">
        <v>4.9599999999999998E-2</v>
      </c>
      <c r="AD31" s="26">
        <v>0.2142</v>
      </c>
    </row>
    <row r="32" spans="2:37" x14ac:dyDescent="0.45">
      <c r="B32" t="s">
        <v>9</v>
      </c>
      <c r="C32" s="22">
        <f t="shared" si="10"/>
        <v>0.25673400000000002</v>
      </c>
      <c r="D32" s="22">
        <f t="shared" si="10"/>
        <v>0.269094</v>
      </c>
      <c r="E32">
        <f t="shared" si="10"/>
        <v>288</v>
      </c>
      <c r="F32">
        <f t="shared" si="11"/>
        <v>23</v>
      </c>
      <c r="G32">
        <f t="shared" si="11"/>
        <v>311</v>
      </c>
      <c r="H32" s="17">
        <f t="shared" si="12"/>
        <v>4.9419990465596697E-2</v>
      </c>
      <c r="I32" s="17">
        <f t="shared" si="13"/>
        <v>7.3954983922829579E-2</v>
      </c>
      <c r="J32" s="18">
        <f>+SUM(F$28:$F32)/SUM(G$28:$G32)</f>
        <v>6.433566433566433E-2</v>
      </c>
      <c r="K32" s="19">
        <f t="shared" si="15"/>
        <v>0.22723661210869223</v>
      </c>
      <c r="L32" s="17">
        <f>+SUM(F$28:$F32)/$F$50</f>
        <v>6.6091954022988508E-2</v>
      </c>
      <c r="M32" s="17">
        <f>+SUM(E$28:$E32)/$E$50</f>
        <v>0.27300550907977966</v>
      </c>
      <c r="N32" s="19">
        <f t="shared" si="14"/>
        <v>0.20691355505679115</v>
      </c>
      <c r="P32" s="24" t="s">
        <v>37</v>
      </c>
      <c r="Q32" s="25" t="s">
        <v>9</v>
      </c>
      <c r="R32" s="25">
        <v>0.25673400000000002</v>
      </c>
      <c r="S32" s="25">
        <v>0.269094</v>
      </c>
      <c r="T32" s="25">
        <v>288</v>
      </c>
      <c r="U32" s="25">
        <v>23</v>
      </c>
      <c r="V32" s="25">
        <v>311</v>
      </c>
      <c r="W32" s="25">
        <v>59520000</v>
      </c>
      <c r="X32" s="25">
        <v>4630000</v>
      </c>
      <c r="Y32" s="26">
        <v>4.9399999999999999E-2</v>
      </c>
      <c r="Z32" s="26">
        <v>7.3999999999999996E-2</v>
      </c>
      <c r="AA32" s="26">
        <v>6.4299999999999996E-2</v>
      </c>
      <c r="AB32" s="26">
        <v>0.24709999999999999</v>
      </c>
      <c r="AC32" s="26">
        <v>6.6100000000000006E-2</v>
      </c>
      <c r="AD32" s="26">
        <v>0.27300000000000002</v>
      </c>
    </row>
    <row r="33" spans="2:30" x14ac:dyDescent="0.45">
      <c r="B33" t="s">
        <v>9</v>
      </c>
      <c r="C33" s="22">
        <f t="shared" si="10"/>
        <v>0.269094</v>
      </c>
      <c r="D33" s="22">
        <f t="shared" si="10"/>
        <v>0.28117300000000001</v>
      </c>
      <c r="E33">
        <f t="shared" si="10"/>
        <v>230</v>
      </c>
      <c r="F33">
        <f t="shared" si="11"/>
        <v>31</v>
      </c>
      <c r="G33">
        <f t="shared" si="11"/>
        <v>261</v>
      </c>
      <c r="H33" s="17">
        <f t="shared" si="12"/>
        <v>4.1474654377880185E-2</v>
      </c>
      <c r="I33" s="17">
        <f t="shared" si="13"/>
        <v>0.11877394636015326</v>
      </c>
      <c r="J33" s="18">
        <f>+SUM(F$28:$F33)/SUM(G$28:$G33)</f>
        <v>7.2738024837374335E-2</v>
      </c>
      <c r="K33" s="19">
        <f t="shared" si="15"/>
        <v>0.2687112664865724</v>
      </c>
      <c r="L33" s="17">
        <f>+SUM(F$28:$F33)/$F$50</f>
        <v>8.8362068965517238E-2</v>
      </c>
      <c r="M33" s="17">
        <f>+SUM(E$28:$E33)/$E$50</f>
        <v>0.31993470720261169</v>
      </c>
      <c r="N33" s="19">
        <f t="shared" si="14"/>
        <v>0.23157263823709445</v>
      </c>
      <c r="P33" s="24" t="s">
        <v>38</v>
      </c>
      <c r="Q33" s="25" t="s">
        <v>9</v>
      </c>
      <c r="R33" s="25">
        <v>0.269094</v>
      </c>
      <c r="S33" s="25">
        <v>0.28117300000000001</v>
      </c>
      <c r="T33" s="25">
        <v>230</v>
      </c>
      <c r="U33" s="25">
        <v>31</v>
      </c>
      <c r="V33" s="25">
        <v>261</v>
      </c>
      <c r="W33" s="25">
        <v>43630000</v>
      </c>
      <c r="X33" s="25">
        <v>5850000</v>
      </c>
      <c r="Y33" s="26">
        <v>4.1500000000000002E-2</v>
      </c>
      <c r="Z33" s="26">
        <v>0.1188</v>
      </c>
      <c r="AA33" s="26">
        <v>7.2700000000000001E-2</v>
      </c>
      <c r="AB33" s="26">
        <v>0.24879999999999999</v>
      </c>
      <c r="AC33" s="26">
        <v>8.8400000000000006E-2</v>
      </c>
      <c r="AD33" s="26">
        <v>0.31990000000000002</v>
      </c>
    </row>
    <row r="34" spans="2:30" x14ac:dyDescent="0.45">
      <c r="B34" t="s">
        <v>9</v>
      </c>
      <c r="C34" s="22">
        <f t="shared" si="10"/>
        <v>0.28117300000000001</v>
      </c>
      <c r="D34" s="22">
        <f t="shared" si="10"/>
        <v>0.29507499999999998</v>
      </c>
      <c r="E34">
        <f t="shared" si="10"/>
        <v>258</v>
      </c>
      <c r="F34">
        <f t="shared" si="11"/>
        <v>23</v>
      </c>
      <c r="G34">
        <f t="shared" si="11"/>
        <v>281</v>
      </c>
      <c r="H34" s="17">
        <f t="shared" si="12"/>
        <v>4.465278881296679E-2</v>
      </c>
      <c r="I34" s="17">
        <f t="shared" si="13"/>
        <v>8.1850533807829182E-2</v>
      </c>
      <c r="J34" s="18">
        <f>+SUM(F$28:$F34)/SUM(G$28:$G34)</f>
        <v>7.4036511156186618E-2</v>
      </c>
      <c r="K34" s="19">
        <f t="shared" si="15"/>
        <v>0.3133640552995392</v>
      </c>
      <c r="L34" s="17">
        <f>+SUM(F$28:$F34)/$F$50</f>
        <v>0.10488505747126436</v>
      </c>
      <c r="M34" s="17">
        <f>+SUM(E$28:$E34)/$E$50</f>
        <v>0.37257702509691898</v>
      </c>
      <c r="N34" s="19">
        <f t="shared" si="14"/>
        <v>0.26769196762565461</v>
      </c>
      <c r="P34" s="24" t="s">
        <v>39</v>
      </c>
      <c r="Q34" s="25" t="s">
        <v>9</v>
      </c>
      <c r="R34" s="25">
        <v>0.28117300000000001</v>
      </c>
      <c r="S34" s="25">
        <v>0.29507499999999998</v>
      </c>
      <c r="T34" s="25">
        <v>258</v>
      </c>
      <c r="U34" s="25">
        <v>23</v>
      </c>
      <c r="V34" s="25">
        <v>281</v>
      </c>
      <c r="W34" s="25">
        <v>44860000</v>
      </c>
      <c r="X34" s="25">
        <v>3327680</v>
      </c>
      <c r="Y34" s="26">
        <v>4.4699999999999997E-2</v>
      </c>
      <c r="Z34" s="26">
        <v>8.1900000000000001E-2</v>
      </c>
      <c r="AA34" s="26">
        <v>7.3999999999999996E-2</v>
      </c>
      <c r="AB34" s="26">
        <v>0.31259999999999999</v>
      </c>
      <c r="AC34" s="26">
        <v>0.10489999999999999</v>
      </c>
      <c r="AD34" s="26">
        <v>0.37259999999999999</v>
      </c>
    </row>
    <row r="35" spans="2:30" x14ac:dyDescent="0.45">
      <c r="B35" t="s">
        <v>9</v>
      </c>
      <c r="C35" s="22">
        <f t="shared" si="10"/>
        <v>0.29507499999999998</v>
      </c>
      <c r="D35" s="22">
        <f t="shared" si="10"/>
        <v>0.31332500000000002</v>
      </c>
      <c r="E35">
        <f t="shared" si="10"/>
        <v>263</v>
      </c>
      <c r="F35">
        <f t="shared" si="11"/>
        <v>38</v>
      </c>
      <c r="G35">
        <f t="shared" si="11"/>
        <v>301</v>
      </c>
      <c r="H35" s="17">
        <f t="shared" si="12"/>
        <v>4.7830923248053395E-2</v>
      </c>
      <c r="I35" s="17">
        <f t="shared" si="13"/>
        <v>0.12624584717607973</v>
      </c>
      <c r="J35" s="18">
        <f>+SUM(F$28:$F35)/SUM(G$28:$G35)</f>
        <v>8.0950285965684113E-2</v>
      </c>
      <c r="K35" s="19">
        <f t="shared" si="15"/>
        <v>0.36119497854759258</v>
      </c>
      <c r="L35" s="17">
        <f>+SUM(F$28:$F35)/$F$50</f>
        <v>0.13218390804597702</v>
      </c>
      <c r="M35" s="17">
        <f>+SUM(E$28:$E35)/$E$50</f>
        <v>0.42623954295041827</v>
      </c>
      <c r="N35" s="19">
        <f t="shared" si="14"/>
        <v>0.29405563490444125</v>
      </c>
      <c r="P35" s="24" t="s">
        <v>40</v>
      </c>
      <c r="Q35" s="25" t="s">
        <v>9</v>
      </c>
      <c r="R35" s="25">
        <v>0.29507499999999998</v>
      </c>
      <c r="S35" s="25">
        <v>0.31332500000000002</v>
      </c>
      <c r="T35" s="25">
        <v>263</v>
      </c>
      <c r="U35" s="25">
        <v>38</v>
      </c>
      <c r="V35" s="25">
        <v>301</v>
      </c>
      <c r="W35" s="25">
        <v>44920000</v>
      </c>
      <c r="X35" s="25">
        <v>5510000</v>
      </c>
      <c r="Y35" s="26">
        <v>4.7800000000000002E-2</v>
      </c>
      <c r="Z35" s="26">
        <v>0.12620000000000001</v>
      </c>
      <c r="AA35" s="26">
        <v>8.1000000000000003E-2</v>
      </c>
      <c r="AB35" s="26">
        <v>0.3826</v>
      </c>
      <c r="AC35" s="26">
        <v>0.13220000000000001</v>
      </c>
      <c r="AD35" s="26">
        <v>0.42620000000000002</v>
      </c>
    </row>
    <row r="36" spans="2:30" x14ac:dyDescent="0.45">
      <c r="B36" t="s">
        <v>9</v>
      </c>
      <c r="C36" s="22">
        <f t="shared" si="10"/>
        <v>0.31332500000000002</v>
      </c>
      <c r="D36" s="22">
        <f t="shared" si="10"/>
        <v>0.33154</v>
      </c>
      <c r="E36">
        <f t="shared" si="10"/>
        <v>238</v>
      </c>
      <c r="F36">
        <f t="shared" si="11"/>
        <v>25</v>
      </c>
      <c r="G36">
        <f t="shared" si="11"/>
        <v>263</v>
      </c>
      <c r="H36" s="17">
        <f t="shared" si="12"/>
        <v>4.1792467821388846E-2</v>
      </c>
      <c r="I36" s="17">
        <f t="shared" si="13"/>
        <v>9.5057034220532313E-2</v>
      </c>
      <c r="J36" s="18">
        <f>+SUM(F$28:$F36)/SUM(G$28:$G36)</f>
        <v>8.2413249211356468E-2</v>
      </c>
      <c r="K36" s="19">
        <f t="shared" si="15"/>
        <v>0.40298744636898143</v>
      </c>
      <c r="L36" s="17">
        <f>+SUM(F$28:$F36)/$F$50</f>
        <v>0.15014367816091953</v>
      </c>
      <c r="M36" s="17">
        <f>+SUM(E$28:$E36)/$E$50</f>
        <v>0.47480106100795755</v>
      </c>
      <c r="N36" s="19">
        <f t="shared" si="14"/>
        <v>0.32465738284703805</v>
      </c>
      <c r="P36" s="24" t="s">
        <v>41</v>
      </c>
      <c r="Q36" s="25" t="s">
        <v>9</v>
      </c>
      <c r="R36" s="25">
        <v>0.31332500000000002</v>
      </c>
      <c r="S36" s="25">
        <v>0.33154</v>
      </c>
      <c r="T36" s="25">
        <v>238</v>
      </c>
      <c r="U36" s="25">
        <v>25</v>
      </c>
      <c r="V36" s="25">
        <v>263</v>
      </c>
      <c r="W36" s="25">
        <v>33670000</v>
      </c>
      <c r="X36" s="25">
        <v>2930000</v>
      </c>
      <c r="Y36" s="26">
        <v>4.1799999999999997E-2</v>
      </c>
      <c r="Z36" s="26">
        <v>9.5100000000000004E-2</v>
      </c>
      <c r="AA36" s="26">
        <v>8.2400000000000001E-2</v>
      </c>
      <c r="AB36" s="26">
        <v>0.37609999999999999</v>
      </c>
      <c r="AC36" s="26">
        <v>0.15010000000000001</v>
      </c>
      <c r="AD36" s="26">
        <v>0.4748</v>
      </c>
    </row>
    <row r="37" spans="2:30" x14ac:dyDescent="0.45">
      <c r="B37" t="s">
        <v>9</v>
      </c>
      <c r="C37" s="22">
        <f t="shared" si="10"/>
        <v>0.33154</v>
      </c>
      <c r="D37" s="22">
        <f t="shared" si="10"/>
        <v>0.35536299999999998</v>
      </c>
      <c r="E37">
        <f t="shared" si="10"/>
        <v>271</v>
      </c>
      <c r="F37">
        <f t="shared" si="11"/>
        <v>36</v>
      </c>
      <c r="G37">
        <f t="shared" si="11"/>
        <v>307</v>
      </c>
      <c r="H37" s="17">
        <f t="shared" si="12"/>
        <v>4.8784363578579376E-2</v>
      </c>
      <c r="I37" s="17">
        <f t="shared" si="13"/>
        <v>0.11726384364820847</v>
      </c>
      <c r="J37" s="18">
        <f>+SUM(F$28:$F37)/SUM(G$28:$G37)</f>
        <v>8.6176574041505458E-2</v>
      </c>
      <c r="K37" s="19">
        <f t="shared" si="15"/>
        <v>0.45177180994756083</v>
      </c>
      <c r="L37" s="17">
        <f>+SUM(F$28:$F37)/$F$50</f>
        <v>0.17600574712643677</v>
      </c>
      <c r="M37" s="17">
        <f>+SUM(E$28:$E37)/$E$50</f>
        <v>0.53009589879616403</v>
      </c>
      <c r="N37" s="19">
        <f t="shared" si="14"/>
        <v>0.35409015166972724</v>
      </c>
      <c r="P37" s="24" t="s">
        <v>42</v>
      </c>
      <c r="Q37" s="25" t="s">
        <v>9</v>
      </c>
      <c r="R37" s="25">
        <v>0.33154</v>
      </c>
      <c r="S37" s="25">
        <v>0.35536299999999998</v>
      </c>
      <c r="T37" s="25">
        <v>271</v>
      </c>
      <c r="U37" s="25">
        <v>36</v>
      </c>
      <c r="V37" s="25">
        <v>307</v>
      </c>
      <c r="W37" s="25">
        <v>36960000</v>
      </c>
      <c r="X37" s="25">
        <v>4410000</v>
      </c>
      <c r="Y37" s="26">
        <v>4.8800000000000003E-2</v>
      </c>
      <c r="Z37" s="26">
        <v>0.1173</v>
      </c>
      <c r="AA37" s="26">
        <v>8.6199999999999999E-2</v>
      </c>
      <c r="AB37" s="26">
        <v>0.48780000000000001</v>
      </c>
      <c r="AC37" s="26">
        <v>0.17599999999999999</v>
      </c>
      <c r="AD37" s="26">
        <v>0.53010000000000002</v>
      </c>
    </row>
    <row r="38" spans="2:30" x14ac:dyDescent="0.45">
      <c r="B38" t="s">
        <v>9</v>
      </c>
      <c r="C38" s="22">
        <f t="shared" si="10"/>
        <v>0.35536299999999998</v>
      </c>
      <c r="D38" s="22">
        <f t="shared" si="10"/>
        <v>0.37923899999999999</v>
      </c>
      <c r="E38">
        <f t="shared" si="10"/>
        <v>247</v>
      </c>
      <c r="F38">
        <f t="shared" si="11"/>
        <v>37</v>
      </c>
      <c r="G38">
        <f t="shared" si="11"/>
        <v>284</v>
      </c>
      <c r="H38" s="17">
        <f t="shared" si="12"/>
        <v>4.5129508978229781E-2</v>
      </c>
      <c r="I38" s="17">
        <f t="shared" si="13"/>
        <v>0.13028169014084506</v>
      </c>
      <c r="J38" s="18">
        <f>+SUM(F$28:$F38)/SUM(G$28:$G38)</f>
        <v>9.0182283338663252E-2</v>
      </c>
      <c r="K38" s="19">
        <f t="shared" si="15"/>
        <v>0.49690131892579059</v>
      </c>
      <c r="L38" s="17">
        <f>+SUM(F$28:$F38)/$F$50</f>
        <v>0.20258620689655171</v>
      </c>
      <c r="M38" s="17">
        <f>+SUM(E$28:$E38)/$E$50</f>
        <v>0.58049377678024894</v>
      </c>
      <c r="N38" s="19">
        <f t="shared" si="14"/>
        <v>0.37790756988369723</v>
      </c>
      <c r="P38" s="24" t="s">
        <v>43</v>
      </c>
      <c r="Q38" s="25" t="s">
        <v>9</v>
      </c>
      <c r="R38" s="25">
        <v>0.35536299999999998</v>
      </c>
      <c r="S38" s="25">
        <v>0.37923899999999999</v>
      </c>
      <c r="T38" s="25">
        <v>247</v>
      </c>
      <c r="U38" s="25">
        <v>37</v>
      </c>
      <c r="V38" s="25">
        <v>284</v>
      </c>
      <c r="W38" s="25">
        <v>37110000</v>
      </c>
      <c r="X38" s="25">
        <v>4980000</v>
      </c>
      <c r="Y38" s="26">
        <v>4.5100000000000001E-2</v>
      </c>
      <c r="Z38" s="26">
        <v>0.1303</v>
      </c>
      <c r="AA38" s="26">
        <v>9.0200000000000002E-2</v>
      </c>
      <c r="AB38" s="26">
        <v>0.49640000000000001</v>
      </c>
      <c r="AC38" s="26">
        <v>0.2026</v>
      </c>
      <c r="AD38" s="26">
        <v>0.58050000000000002</v>
      </c>
    </row>
    <row r="39" spans="2:30" x14ac:dyDescent="0.45">
      <c r="B39" t="s">
        <v>9</v>
      </c>
      <c r="C39" s="22">
        <f t="shared" si="10"/>
        <v>0.37923899999999999</v>
      </c>
      <c r="D39" s="22">
        <f t="shared" si="10"/>
        <v>0.40447899999999998</v>
      </c>
      <c r="E39">
        <f t="shared" si="10"/>
        <v>226</v>
      </c>
      <c r="F39">
        <f t="shared" si="11"/>
        <v>36</v>
      </c>
      <c r="G39">
        <f t="shared" si="11"/>
        <v>262</v>
      </c>
      <c r="H39" s="17">
        <f t="shared" si="12"/>
        <v>4.1633561099634515E-2</v>
      </c>
      <c r="I39" s="17">
        <f t="shared" si="13"/>
        <v>0.13740458015267176</v>
      </c>
      <c r="J39" s="18">
        <f>+SUM(F$28:$F39)/SUM(G$28:$G39)</f>
        <v>9.3832989082325166E-2</v>
      </c>
      <c r="K39" s="19">
        <f t="shared" si="15"/>
        <v>0.53853488002542516</v>
      </c>
      <c r="L39" s="17">
        <f>+SUM(F$28:$F39)/$F$50</f>
        <v>0.22844827586206898</v>
      </c>
      <c r="M39" s="17">
        <f>+SUM(E$28:$E39)/$E$50</f>
        <v>0.62660681493572745</v>
      </c>
      <c r="N39" s="19">
        <f t="shared" si="14"/>
        <v>0.3981585390736585</v>
      </c>
      <c r="P39" s="24" t="s">
        <v>44</v>
      </c>
      <c r="Q39" s="25" t="s">
        <v>9</v>
      </c>
      <c r="R39" s="25">
        <v>0.37923899999999999</v>
      </c>
      <c r="S39" s="25">
        <v>0.40447899999999998</v>
      </c>
      <c r="T39" s="25">
        <v>226</v>
      </c>
      <c r="U39" s="25">
        <v>36</v>
      </c>
      <c r="V39" s="25">
        <v>262</v>
      </c>
      <c r="W39" s="25">
        <v>36060000</v>
      </c>
      <c r="X39" s="25">
        <v>5630000</v>
      </c>
      <c r="Y39" s="26">
        <v>4.1599999999999998E-2</v>
      </c>
      <c r="Z39" s="26">
        <v>0.13739999999999999</v>
      </c>
      <c r="AA39" s="26">
        <v>9.3799999999999994E-2</v>
      </c>
      <c r="AB39" s="26">
        <v>0.49959999999999999</v>
      </c>
      <c r="AC39" s="26">
        <v>0.22839999999999999</v>
      </c>
      <c r="AD39" s="26">
        <v>0.62660000000000005</v>
      </c>
    </row>
    <row r="40" spans="2:30" x14ac:dyDescent="0.45">
      <c r="B40" t="s">
        <v>9</v>
      </c>
      <c r="C40" s="22">
        <f t="shared" si="10"/>
        <v>0.40447899999999998</v>
      </c>
      <c r="D40" s="22">
        <f t="shared" si="10"/>
        <v>0.42866500000000002</v>
      </c>
      <c r="E40">
        <f t="shared" si="10"/>
        <v>221</v>
      </c>
      <c r="F40">
        <f t="shared" si="11"/>
        <v>56</v>
      </c>
      <c r="G40">
        <f t="shared" si="11"/>
        <v>277</v>
      </c>
      <c r="H40" s="17">
        <f t="shared" si="12"/>
        <v>4.4017161925949469E-2</v>
      </c>
      <c r="I40" s="17">
        <f t="shared" si="13"/>
        <v>0.20216606498194944</v>
      </c>
      <c r="J40" s="18">
        <f>+SUM(F$28:$F40)/SUM(G$28:$G40)</f>
        <v>0.10201854882705946</v>
      </c>
      <c r="K40" s="19">
        <f t="shared" si="15"/>
        <v>0.58255204195137467</v>
      </c>
      <c r="L40" s="17">
        <f>+SUM(F$28:$F40)/$F$50</f>
        <v>0.26867816091954022</v>
      </c>
      <c r="M40" s="17">
        <f>+SUM(E$28:$E40)/$E$50</f>
        <v>0.67169965313201385</v>
      </c>
      <c r="N40" s="19">
        <f t="shared" si="14"/>
        <v>0.40302149221247363</v>
      </c>
      <c r="P40" s="24" t="s">
        <v>45</v>
      </c>
      <c r="Q40" s="25" t="s">
        <v>9</v>
      </c>
      <c r="R40" s="25">
        <v>0.40447899999999998</v>
      </c>
      <c r="S40" s="25">
        <v>0.42866500000000002</v>
      </c>
      <c r="T40" s="25">
        <v>221</v>
      </c>
      <c r="U40" s="25">
        <v>56</v>
      </c>
      <c r="V40" s="25">
        <v>277</v>
      </c>
      <c r="W40" s="25">
        <v>28090000</v>
      </c>
      <c r="X40" s="25">
        <v>8000000</v>
      </c>
      <c r="Y40" s="26">
        <v>4.3999999999999997E-2</v>
      </c>
      <c r="Z40" s="26">
        <v>0.20219999999999999</v>
      </c>
      <c r="AA40" s="26">
        <v>0.10199999999999999</v>
      </c>
      <c r="AB40" s="26">
        <v>0.57220000000000004</v>
      </c>
      <c r="AC40" s="26">
        <v>0.26869999999999999</v>
      </c>
      <c r="AD40" s="26">
        <v>0.67169999999999996</v>
      </c>
    </row>
    <row r="41" spans="2:30" x14ac:dyDescent="0.45">
      <c r="B41" t="s">
        <v>9</v>
      </c>
      <c r="C41" s="22">
        <f t="shared" si="10"/>
        <v>0.42866500000000002</v>
      </c>
      <c r="D41" s="22">
        <f t="shared" si="10"/>
        <v>0.45657500000000001</v>
      </c>
      <c r="E41">
        <f t="shared" si="10"/>
        <v>250</v>
      </c>
      <c r="F41">
        <f t="shared" si="11"/>
        <v>53</v>
      </c>
      <c r="G41">
        <f t="shared" si="11"/>
        <v>303</v>
      </c>
      <c r="H41" s="17">
        <f t="shared" si="12"/>
        <v>4.8148736691562055E-2</v>
      </c>
      <c r="I41" s="17">
        <f t="shared" si="13"/>
        <v>0.17491749174917492</v>
      </c>
      <c r="J41" s="18">
        <f>+SUM(F$28:$F41)/SUM(G$28:$G41)</f>
        <v>0.10758377425044091</v>
      </c>
      <c r="K41" s="19">
        <f t="shared" si="15"/>
        <v>0.63070077864293672</v>
      </c>
      <c r="L41" s="17">
        <f>+SUM(F$28:$F41)/$F$50</f>
        <v>0.3067528735632184</v>
      </c>
      <c r="M41" s="17">
        <f>+SUM(E$28:$E41)/$E$50</f>
        <v>0.722709651091614</v>
      </c>
      <c r="N41" s="19">
        <f t="shared" si="14"/>
        <v>0.4159567775283956</v>
      </c>
      <c r="P41" s="24" t="s">
        <v>46</v>
      </c>
      <c r="Q41" s="25" t="s">
        <v>9</v>
      </c>
      <c r="R41" s="25">
        <v>0.42866500000000002</v>
      </c>
      <c r="S41" s="25">
        <v>0.45657500000000001</v>
      </c>
      <c r="T41" s="25">
        <v>250</v>
      </c>
      <c r="U41" s="25">
        <v>53</v>
      </c>
      <c r="V41" s="25">
        <v>303</v>
      </c>
      <c r="W41" s="25">
        <v>30650000</v>
      </c>
      <c r="X41" s="25">
        <v>5760000</v>
      </c>
      <c r="Y41" s="26">
        <v>4.8099999999999997E-2</v>
      </c>
      <c r="Z41" s="26">
        <v>0.1749</v>
      </c>
      <c r="AA41" s="26">
        <v>0.1076</v>
      </c>
      <c r="AB41" s="26">
        <v>0.67410000000000003</v>
      </c>
      <c r="AC41" s="26">
        <v>0.30680000000000002</v>
      </c>
      <c r="AD41" s="26">
        <v>0.72270000000000001</v>
      </c>
    </row>
    <row r="42" spans="2:30" x14ac:dyDescent="0.45">
      <c r="B42" t="s">
        <v>9</v>
      </c>
      <c r="C42" s="22">
        <f t="shared" si="10"/>
        <v>0.45657500000000001</v>
      </c>
      <c r="D42" s="22">
        <f t="shared" si="10"/>
        <v>0.48185299999999998</v>
      </c>
      <c r="E42">
        <f t="shared" si="10"/>
        <v>233</v>
      </c>
      <c r="F42">
        <f t="shared" si="11"/>
        <v>56</v>
      </c>
      <c r="G42">
        <f t="shared" si="11"/>
        <v>289</v>
      </c>
      <c r="H42" s="17">
        <f t="shared" si="12"/>
        <v>4.5924042587001432E-2</v>
      </c>
      <c r="I42" s="17">
        <f t="shared" si="13"/>
        <v>0.19377162629757785</v>
      </c>
      <c r="J42" s="18">
        <f>+SUM(F$28:$F42)/SUM(G$28:$G42)</f>
        <v>0.11343353687177078</v>
      </c>
      <c r="K42" s="19">
        <f t="shared" si="15"/>
        <v>0.67662482122993817</v>
      </c>
      <c r="L42" s="17">
        <f>+SUM(F$28:$F42)/$F$50</f>
        <v>0.34698275862068967</v>
      </c>
      <c r="M42" s="17">
        <f>+SUM(E$28:$E42)/$E$50</f>
        <v>0.77025096918996128</v>
      </c>
      <c r="N42" s="19">
        <f t="shared" si="14"/>
        <v>0.42326821056927161</v>
      </c>
      <c r="P42" s="24" t="s">
        <v>47</v>
      </c>
      <c r="Q42" s="25" t="s">
        <v>9</v>
      </c>
      <c r="R42" s="25">
        <v>0.45657500000000001</v>
      </c>
      <c r="S42" s="25">
        <v>0.48185299999999998</v>
      </c>
      <c r="T42" s="25">
        <v>233</v>
      </c>
      <c r="U42" s="25">
        <v>56</v>
      </c>
      <c r="V42" s="25">
        <v>289</v>
      </c>
      <c r="W42" s="25">
        <v>31610000</v>
      </c>
      <c r="X42" s="25">
        <v>6810000</v>
      </c>
      <c r="Y42" s="26">
        <v>4.5900000000000003E-2</v>
      </c>
      <c r="Z42" s="26">
        <v>0.1938</v>
      </c>
      <c r="AA42" s="26">
        <v>0.1134</v>
      </c>
      <c r="AB42" s="26">
        <v>0.68889999999999996</v>
      </c>
      <c r="AC42" s="26">
        <v>0.34699999999999998</v>
      </c>
      <c r="AD42" s="26">
        <v>0.77029999999999998</v>
      </c>
    </row>
    <row r="43" spans="2:30" x14ac:dyDescent="0.45">
      <c r="B43" t="s">
        <v>9</v>
      </c>
      <c r="C43" s="22">
        <f t="shared" si="10"/>
        <v>0.48185299999999998</v>
      </c>
      <c r="D43" s="22">
        <f t="shared" si="10"/>
        <v>0.51124800000000004</v>
      </c>
      <c r="E43">
        <f t="shared" si="10"/>
        <v>232</v>
      </c>
      <c r="F43">
        <f t="shared" si="11"/>
        <v>84</v>
      </c>
      <c r="G43">
        <f t="shared" si="11"/>
        <v>316</v>
      </c>
      <c r="H43" s="17">
        <f t="shared" si="12"/>
        <v>5.0214524074368348E-2</v>
      </c>
      <c r="I43" s="17">
        <f t="shared" si="13"/>
        <v>0.26582278481012656</v>
      </c>
      <c r="J43" s="18">
        <f>+SUM(F$28:$F43)/SUM(G$28:$G43)</f>
        <v>0.1239615216440752</v>
      </c>
      <c r="K43" s="19">
        <f t="shared" si="15"/>
        <v>0.72683934530430649</v>
      </c>
      <c r="L43" s="17">
        <f>+SUM(F$28:$F43)/$F$50</f>
        <v>0.40732758620689657</v>
      </c>
      <c r="M43" s="17">
        <f>+SUM(E$28:$E43)/$E$50</f>
        <v>0.81758824729647006</v>
      </c>
      <c r="N43" s="19">
        <f t="shared" si="14"/>
        <v>0.41026066108957349</v>
      </c>
      <c r="P43" s="24" t="s">
        <v>48</v>
      </c>
      <c r="Q43" s="25" t="s">
        <v>9</v>
      </c>
      <c r="R43" s="25">
        <v>0.48185299999999998</v>
      </c>
      <c r="S43" s="25">
        <v>0.51124800000000004</v>
      </c>
      <c r="T43" s="25">
        <v>232</v>
      </c>
      <c r="U43" s="25">
        <v>84</v>
      </c>
      <c r="V43" s="25">
        <v>316</v>
      </c>
      <c r="W43" s="25">
        <v>42390000</v>
      </c>
      <c r="X43" s="25">
        <v>16220000</v>
      </c>
      <c r="Y43" s="26">
        <v>5.0200000000000002E-2</v>
      </c>
      <c r="Z43" s="26">
        <v>0.26579999999999998</v>
      </c>
      <c r="AA43" s="26">
        <v>0.124</v>
      </c>
      <c r="AB43" s="26">
        <v>0.8034</v>
      </c>
      <c r="AC43" s="26">
        <v>0.4073</v>
      </c>
      <c r="AD43" s="26">
        <v>0.81759999999999999</v>
      </c>
    </row>
    <row r="44" spans="2:30" x14ac:dyDescent="0.45">
      <c r="B44" t="s">
        <v>9</v>
      </c>
      <c r="C44" s="22">
        <f t="shared" si="10"/>
        <v>0.51124800000000004</v>
      </c>
      <c r="D44" s="22">
        <f t="shared" si="10"/>
        <v>0.54295099999999996</v>
      </c>
      <c r="E44">
        <f t="shared" si="10"/>
        <v>234</v>
      </c>
      <c r="F44">
        <f t="shared" si="11"/>
        <v>62</v>
      </c>
      <c r="G44">
        <f t="shared" si="11"/>
        <v>296</v>
      </c>
      <c r="H44" s="17">
        <f t="shared" si="12"/>
        <v>4.7036389639281743E-2</v>
      </c>
      <c r="I44" s="17">
        <f t="shared" si="13"/>
        <v>0.20945945945945946</v>
      </c>
      <c r="J44" s="18">
        <f>+SUM(F$28:$F44)/SUM(G$28:$G44)</f>
        <v>0.12915811088295687</v>
      </c>
      <c r="K44" s="19">
        <f t="shared" si="15"/>
        <v>0.77387573494358819</v>
      </c>
      <c r="L44" s="17">
        <f>+SUM(F$28:$F44)/$F$50</f>
        <v>0.45186781609195403</v>
      </c>
      <c r="M44" s="17">
        <f>+SUM(E$28:$E44)/$E$50</f>
        <v>0.86533360538665582</v>
      </c>
      <c r="N44" s="19">
        <f t="shared" si="14"/>
        <v>0.41346578929470179</v>
      </c>
      <c r="P44" s="24" t="s">
        <v>49</v>
      </c>
      <c r="Q44" s="25" t="s">
        <v>9</v>
      </c>
      <c r="R44" s="25">
        <v>0.51124800000000004</v>
      </c>
      <c r="S44" s="25">
        <v>0.54295099999999996</v>
      </c>
      <c r="T44" s="25">
        <v>234</v>
      </c>
      <c r="U44" s="25">
        <v>62</v>
      </c>
      <c r="V44" s="25">
        <v>296</v>
      </c>
      <c r="W44" s="25">
        <v>32440000</v>
      </c>
      <c r="X44" s="25">
        <v>7720000</v>
      </c>
      <c r="Y44" s="26">
        <v>4.7E-2</v>
      </c>
      <c r="Z44" s="26">
        <v>0.20949999999999999</v>
      </c>
      <c r="AA44" s="26">
        <v>0.12920000000000001</v>
      </c>
      <c r="AB44" s="26">
        <v>0.79959999999999998</v>
      </c>
      <c r="AC44" s="26">
        <v>0.45190000000000002</v>
      </c>
      <c r="AD44" s="26">
        <v>0.86529999999999996</v>
      </c>
    </row>
    <row r="45" spans="2:30" x14ac:dyDescent="0.45">
      <c r="B45" t="s">
        <v>9</v>
      </c>
      <c r="C45" s="22">
        <f t="shared" si="10"/>
        <v>0.54295099999999996</v>
      </c>
      <c r="D45" s="22">
        <f t="shared" si="10"/>
        <v>0.60220899999999999</v>
      </c>
      <c r="E45">
        <f t="shared" si="10"/>
        <v>196</v>
      </c>
      <c r="F45">
        <f t="shared" si="11"/>
        <v>105</v>
      </c>
      <c r="G45">
        <f t="shared" si="11"/>
        <v>301</v>
      </c>
      <c r="H45" s="17">
        <f t="shared" si="12"/>
        <v>4.7830923248053395E-2</v>
      </c>
      <c r="I45" s="17">
        <f t="shared" si="13"/>
        <v>0.34883720930232559</v>
      </c>
      <c r="J45" s="18">
        <f>+SUM(F$28:$F45)/SUM(G$28:$G45)</f>
        <v>0.1419454650937923</v>
      </c>
      <c r="K45" s="19">
        <f t="shared" si="15"/>
        <v>0.82170665819164157</v>
      </c>
      <c r="L45" s="17">
        <f>+SUM(F$28:$F45)/$F$50</f>
        <v>0.5272988505747126</v>
      </c>
      <c r="M45" s="17">
        <f>+SUM(E$28:$E45)/$E$50</f>
        <v>0.90532544378698221</v>
      </c>
      <c r="N45" s="19">
        <f t="shared" si="14"/>
        <v>0.37802659321226961</v>
      </c>
      <c r="P45" s="24" t="s">
        <v>50</v>
      </c>
      <c r="Q45" s="25" t="s">
        <v>9</v>
      </c>
      <c r="R45" s="25">
        <v>0.54295099999999996</v>
      </c>
      <c r="S45" s="25">
        <v>0.60220899999999999</v>
      </c>
      <c r="T45" s="25">
        <v>196</v>
      </c>
      <c r="U45" s="25">
        <v>105</v>
      </c>
      <c r="V45" s="25">
        <v>301</v>
      </c>
      <c r="W45" s="25">
        <v>28430000</v>
      </c>
      <c r="X45" s="25">
        <v>16510000</v>
      </c>
      <c r="Y45" s="26">
        <v>4.7800000000000002E-2</v>
      </c>
      <c r="Z45" s="26">
        <v>0.3488</v>
      </c>
      <c r="AA45" s="26">
        <v>0.1419</v>
      </c>
      <c r="AB45" s="26">
        <v>0.86099999999999999</v>
      </c>
      <c r="AC45" s="26">
        <v>0.52729999999999999</v>
      </c>
      <c r="AD45" s="26">
        <v>0.90529999999999999</v>
      </c>
    </row>
    <row r="46" spans="2:30" x14ac:dyDescent="0.45">
      <c r="B46" t="s">
        <v>9</v>
      </c>
      <c r="C46" s="22">
        <f t="shared" si="10"/>
        <v>0.60220899999999999</v>
      </c>
      <c r="D46" s="22">
        <f t="shared" si="10"/>
        <v>0.69735499999999995</v>
      </c>
      <c r="E46">
        <f t="shared" si="10"/>
        <v>170</v>
      </c>
      <c r="F46">
        <f t="shared" si="11"/>
        <v>112</v>
      </c>
      <c r="G46">
        <f t="shared" si="11"/>
        <v>282</v>
      </c>
      <c r="H46" s="17">
        <f t="shared" si="12"/>
        <v>4.481169553472112E-2</v>
      </c>
      <c r="I46" s="17">
        <f t="shared" si="13"/>
        <v>0.3971631205673759</v>
      </c>
      <c r="J46" s="18">
        <f>+SUM(F$28:$F46)/SUM(G$28:$G46)</f>
        <v>0.15514395745461215</v>
      </c>
      <c r="K46" s="19">
        <f t="shared" si="15"/>
        <v>0.86651835372636266</v>
      </c>
      <c r="L46" s="17">
        <f>+SUM(F$28:$F46)/$F$50</f>
        <v>0.60775862068965514</v>
      </c>
      <c r="M46" s="17">
        <f>+SUM(E$28:$E46)/$E$50</f>
        <v>0.94001224239951031</v>
      </c>
      <c r="N46" s="19">
        <f t="shared" si="14"/>
        <v>0.33225362170985517</v>
      </c>
      <c r="P46" s="24" t="s">
        <v>51</v>
      </c>
      <c r="Q46" s="25" t="s">
        <v>9</v>
      </c>
      <c r="R46" s="25">
        <v>0.60220899999999999</v>
      </c>
      <c r="S46" s="25">
        <v>0.69735499999999995</v>
      </c>
      <c r="T46" s="25">
        <v>170</v>
      </c>
      <c r="U46" s="25">
        <v>112</v>
      </c>
      <c r="V46" s="25">
        <v>282</v>
      </c>
      <c r="W46" s="25">
        <v>19920000</v>
      </c>
      <c r="X46" s="25">
        <v>11850000</v>
      </c>
      <c r="Y46" s="26">
        <v>4.48E-2</v>
      </c>
      <c r="Z46" s="26">
        <v>0.3972</v>
      </c>
      <c r="AA46" s="26">
        <v>0.15509999999999999</v>
      </c>
      <c r="AB46" s="26">
        <v>0.85140000000000005</v>
      </c>
      <c r="AC46" s="26">
        <v>0.60780000000000001</v>
      </c>
      <c r="AD46" s="26">
        <v>0.94</v>
      </c>
    </row>
    <row r="47" spans="2:30" x14ac:dyDescent="0.45">
      <c r="B47" t="s">
        <v>9</v>
      </c>
      <c r="C47" s="22">
        <f t="shared" si="10"/>
        <v>0.69735499999999995</v>
      </c>
      <c r="D47" s="22">
        <f t="shared" si="10"/>
        <v>0.77427299999999999</v>
      </c>
      <c r="E47">
        <f t="shared" si="10"/>
        <v>132</v>
      </c>
      <c r="F47">
        <f t="shared" si="11"/>
        <v>155</v>
      </c>
      <c r="G47">
        <f t="shared" si="11"/>
        <v>287</v>
      </c>
      <c r="H47" s="17">
        <f t="shared" si="12"/>
        <v>4.5606229143492771E-2</v>
      </c>
      <c r="I47" s="17">
        <f t="shared" si="13"/>
        <v>0.54006968641114983</v>
      </c>
      <c r="J47" s="18">
        <f>+SUM(F$28:$F47)/SUM(G$28:$G47)</f>
        <v>0.17439024390243901</v>
      </c>
      <c r="K47" s="19">
        <f t="shared" si="15"/>
        <v>0.91212458286985543</v>
      </c>
      <c r="L47" s="17">
        <f>+SUM(F$28:$F47)/$F$50</f>
        <v>0.7191091954022989</v>
      </c>
      <c r="M47" s="17">
        <f>+SUM(E$28:$E47)/$E$50</f>
        <v>0.96694552132217915</v>
      </c>
      <c r="N47" s="19">
        <f t="shared" si="14"/>
        <v>0.24783632591988025</v>
      </c>
      <c r="P47" s="24" t="s">
        <v>52</v>
      </c>
      <c r="Q47" s="25" t="s">
        <v>9</v>
      </c>
      <c r="R47" s="25">
        <v>0.69735499999999995</v>
      </c>
      <c r="S47" s="25">
        <v>0.77427299999999999</v>
      </c>
      <c r="T47" s="25">
        <v>132</v>
      </c>
      <c r="U47" s="25">
        <v>155</v>
      </c>
      <c r="V47" s="25">
        <v>287</v>
      </c>
      <c r="W47" s="25">
        <v>12600000</v>
      </c>
      <c r="X47" s="25">
        <v>16460000</v>
      </c>
      <c r="Y47" s="26">
        <v>4.5600000000000002E-2</v>
      </c>
      <c r="Z47" s="26">
        <v>0.54010000000000002</v>
      </c>
      <c r="AA47" s="26">
        <v>0.1744</v>
      </c>
      <c r="AB47" s="26">
        <v>0.91210000000000002</v>
      </c>
      <c r="AC47" s="26">
        <v>0.71909999999999996</v>
      </c>
      <c r="AD47" s="26">
        <v>0.96689999999999998</v>
      </c>
    </row>
    <row r="48" spans="2:30" x14ac:dyDescent="0.45">
      <c r="B48" t="s">
        <v>9</v>
      </c>
      <c r="C48" s="22">
        <f t="shared" si="10"/>
        <v>0.77427299999999999</v>
      </c>
      <c r="D48" s="22">
        <f t="shared" si="10"/>
        <v>0.85384899999999997</v>
      </c>
      <c r="E48">
        <f t="shared" si="10"/>
        <v>94</v>
      </c>
      <c r="F48">
        <f t="shared" si="11"/>
        <v>210</v>
      </c>
      <c r="G48">
        <f t="shared" si="11"/>
        <v>304</v>
      </c>
      <c r="H48" s="17">
        <f t="shared" si="12"/>
        <v>4.8307643413316385E-2</v>
      </c>
      <c r="I48" s="17">
        <f t="shared" si="13"/>
        <v>0.69078947368421051</v>
      </c>
      <c r="J48" s="18">
        <f>+SUM(F$28:$F48)/SUM(G$28:$G48)</f>
        <v>0.20036399735274651</v>
      </c>
      <c r="K48" s="19">
        <f t="shared" si="15"/>
        <v>0.96043222628317182</v>
      </c>
      <c r="L48" s="17">
        <f>+SUM(F$28:$F48)/$F$50</f>
        <v>0.86997126436781613</v>
      </c>
      <c r="M48" s="17">
        <f>+SUM(E$28:$E48)/$E$50</f>
        <v>0.98612528055498883</v>
      </c>
      <c r="N48" s="19">
        <f t="shared" si="14"/>
        <v>0.11615401618717269</v>
      </c>
      <c r="P48" s="24" t="s">
        <v>53</v>
      </c>
      <c r="Q48" s="25" t="s">
        <v>9</v>
      </c>
      <c r="R48" s="25">
        <v>0.77427299999999999</v>
      </c>
      <c r="S48" s="25">
        <v>0.85384899999999997</v>
      </c>
      <c r="T48" s="25">
        <v>94</v>
      </c>
      <c r="U48" s="25">
        <v>210</v>
      </c>
      <c r="V48" s="25">
        <v>304</v>
      </c>
      <c r="W48" s="25">
        <v>6800000</v>
      </c>
      <c r="X48" s="25">
        <v>18100000</v>
      </c>
      <c r="Y48" s="26">
        <v>4.8300000000000003E-2</v>
      </c>
      <c r="Z48" s="26">
        <v>0.69079999999999997</v>
      </c>
      <c r="AA48" s="26">
        <v>0.20039999999999999</v>
      </c>
      <c r="AB48" s="26">
        <v>1.0145</v>
      </c>
      <c r="AC48" s="26">
        <v>0.87</v>
      </c>
      <c r="AD48" s="26">
        <v>0.98609999999999998</v>
      </c>
    </row>
    <row r="49" spans="2:30" x14ac:dyDescent="0.45">
      <c r="B49" t="s">
        <v>9</v>
      </c>
      <c r="C49" s="22">
        <f t="shared" si="10"/>
        <v>0.85384899999999997</v>
      </c>
      <c r="D49" s="22">
        <f t="shared" si="10"/>
        <v>0.90770600000000001</v>
      </c>
      <c r="E49">
        <f t="shared" si="10"/>
        <v>68</v>
      </c>
      <c r="F49">
        <f t="shared" si="11"/>
        <v>181</v>
      </c>
      <c r="G49">
        <f t="shared" si="11"/>
        <v>249</v>
      </c>
      <c r="H49" s="17">
        <f t="shared" si="12"/>
        <v>3.9567773716828222E-2</v>
      </c>
      <c r="I49" s="17">
        <f t="shared" si="13"/>
        <v>0.7269076305220884</v>
      </c>
      <c r="J49" s="18">
        <f>+SUM(F$28:$F49)/SUM(G$28:$G49)</f>
        <v>0.22119815668202766</v>
      </c>
      <c r="K49" s="19">
        <f t="shared" si="15"/>
        <v>1</v>
      </c>
      <c r="L49" s="17">
        <f>+SUM(F$28:$F49)/$F$50</f>
        <v>1</v>
      </c>
      <c r="M49" s="17">
        <f>+SUM(E$28:$E49)/$E$50</f>
        <v>1</v>
      </c>
      <c r="N49" s="19">
        <f t="shared" si="14"/>
        <v>0</v>
      </c>
      <c r="P49" s="24" t="s">
        <v>54</v>
      </c>
      <c r="Q49" s="25" t="s">
        <v>9</v>
      </c>
      <c r="R49" s="25">
        <v>0.85384899999999997</v>
      </c>
      <c r="S49" s="25">
        <v>0.90770600000000001</v>
      </c>
      <c r="T49" s="25">
        <v>68</v>
      </c>
      <c r="U49" s="25">
        <v>181</v>
      </c>
      <c r="V49" s="25">
        <v>249</v>
      </c>
      <c r="W49" s="25">
        <v>5980000</v>
      </c>
      <c r="X49" s="25">
        <v>17380000</v>
      </c>
      <c r="Y49" s="26">
        <v>3.9600000000000003E-2</v>
      </c>
      <c r="Z49" s="26">
        <v>0.72689999999999999</v>
      </c>
      <c r="AA49" s="26">
        <v>0.22120000000000001</v>
      </c>
      <c r="AB49" s="26">
        <v>0.87050000000000005</v>
      </c>
      <c r="AC49" s="26">
        <v>1</v>
      </c>
      <c r="AD49" s="26">
        <v>1</v>
      </c>
    </row>
    <row r="50" spans="2:30" x14ac:dyDescent="0.45">
      <c r="E50">
        <f>SUM(E28:E49)</f>
        <v>4901</v>
      </c>
      <c r="F50">
        <f t="shared" ref="F50:G50" si="16">SUM(F28:F49)</f>
        <v>1392</v>
      </c>
      <c r="G50">
        <f t="shared" si="16"/>
        <v>6293</v>
      </c>
      <c r="H50" s="17"/>
      <c r="I50" s="17">
        <f>+F50/G50</f>
        <v>0.22119815668202766</v>
      </c>
      <c r="P50" s="24" t="s">
        <v>31</v>
      </c>
      <c r="Q50" s="25" t="s">
        <v>31</v>
      </c>
      <c r="R50" s="25" t="s">
        <v>32</v>
      </c>
      <c r="S50" s="25" t="s">
        <v>32</v>
      </c>
      <c r="T50" s="25">
        <v>4901</v>
      </c>
      <c r="U50" s="25">
        <v>1392</v>
      </c>
      <c r="V50" s="25">
        <v>6293</v>
      </c>
      <c r="W50" s="25">
        <v>868820000</v>
      </c>
      <c r="X50" s="25">
        <v>182037680</v>
      </c>
      <c r="Y50" s="25"/>
      <c r="Z50" s="26">
        <v>0.22120000000000001</v>
      </c>
      <c r="AA50" s="25"/>
      <c r="AB50" s="25"/>
      <c r="AC50" s="25"/>
      <c r="AD50" s="25"/>
    </row>
    <row r="51" spans="2:30" x14ac:dyDescent="0.45"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2:30" x14ac:dyDescent="0.45">
      <c r="P52" s="24"/>
      <c r="Q52" s="25"/>
      <c r="R52" s="25"/>
      <c r="S52" s="25"/>
      <c r="T52" s="25"/>
      <c r="U52" s="25"/>
      <c r="V52" s="25"/>
      <c r="W52" s="25"/>
      <c r="X52" s="25"/>
      <c r="Y52" s="26"/>
      <c r="Z52" s="26"/>
      <c r="AA52" s="26"/>
      <c r="AB52" s="26"/>
      <c r="AC52" s="26"/>
      <c r="AD52" s="26"/>
    </row>
    <row r="53" spans="2:30" ht="55.5" x14ac:dyDescent="0.45">
      <c r="B53" t="s">
        <v>1</v>
      </c>
      <c r="E53" s="9" t="s">
        <v>13</v>
      </c>
      <c r="F53" s="9" t="s">
        <v>14</v>
      </c>
      <c r="G53" s="9" t="s">
        <v>15</v>
      </c>
      <c r="H53" s="9" t="s">
        <v>16</v>
      </c>
      <c r="I53" s="9" t="s">
        <v>17</v>
      </c>
      <c r="J53" s="9" t="s">
        <v>28</v>
      </c>
      <c r="K53" s="9" t="s">
        <v>6</v>
      </c>
      <c r="L53" s="9" t="s">
        <v>7</v>
      </c>
      <c r="M53" s="9" t="s">
        <v>29</v>
      </c>
      <c r="P53" s="23"/>
      <c r="Q53" s="23" t="s">
        <v>1</v>
      </c>
      <c r="R53" s="23" t="s">
        <v>11</v>
      </c>
      <c r="S53" s="23" t="s">
        <v>12</v>
      </c>
      <c r="T53" s="23" t="s">
        <v>13</v>
      </c>
      <c r="U53" s="23" t="s">
        <v>14</v>
      </c>
      <c r="V53" s="23" t="s">
        <v>15</v>
      </c>
      <c r="W53" s="23" t="s">
        <v>104</v>
      </c>
      <c r="X53" s="23" t="s">
        <v>105</v>
      </c>
      <c r="Y53" s="23" t="s">
        <v>16</v>
      </c>
      <c r="Z53" s="23" t="s">
        <v>17</v>
      </c>
      <c r="AA53" s="23" t="s">
        <v>28</v>
      </c>
      <c r="AB53" s="23" t="s">
        <v>6</v>
      </c>
      <c r="AC53" s="23" t="s">
        <v>7</v>
      </c>
      <c r="AD53" s="23" t="s">
        <v>29</v>
      </c>
    </row>
    <row r="54" spans="2:30" x14ac:dyDescent="0.45">
      <c r="B54" t="s">
        <v>10</v>
      </c>
      <c r="C54" s="22">
        <f t="shared" ref="C54:E75" si="17">+R54</f>
        <v>0.150144</v>
      </c>
      <c r="D54" s="22">
        <f t="shared" si="17"/>
        <v>0.217832</v>
      </c>
      <c r="E54">
        <f>+T54</f>
        <v>372</v>
      </c>
      <c r="F54">
        <f t="shared" ref="F54:G75" si="18">+U54</f>
        <v>15</v>
      </c>
      <c r="G54">
        <f t="shared" si="18"/>
        <v>387</v>
      </c>
      <c r="H54" s="17">
        <f>+G54/$G$76</f>
        <v>4.3047830923248057E-2</v>
      </c>
      <c r="I54" s="17">
        <f>+F54/G54</f>
        <v>3.875968992248062E-2</v>
      </c>
      <c r="J54" s="18">
        <f>+SUM(F$54:$F54)/SUM(G$54:$G54)</f>
        <v>3.875968992248062E-2</v>
      </c>
      <c r="K54" s="17">
        <f>+H54</f>
        <v>4.3047830923248057E-2</v>
      </c>
      <c r="L54" s="17">
        <f>+SUM(F$54:$F54)/$F$76</f>
        <v>7.5414781297134239E-3</v>
      </c>
      <c r="M54" s="17">
        <f>+SUM(E$54:$E54)/$E$76</f>
        <v>5.3135266390515641E-2</v>
      </c>
      <c r="N54" s="19">
        <f>ABS(L54-M54)</f>
        <v>4.5593788260802216E-2</v>
      </c>
      <c r="P54" s="24" t="s">
        <v>33</v>
      </c>
      <c r="Q54" s="25" t="s">
        <v>10</v>
      </c>
      <c r="R54" s="25">
        <v>0.150144</v>
      </c>
      <c r="S54" s="25">
        <v>0.217832</v>
      </c>
      <c r="T54" s="25">
        <v>372</v>
      </c>
      <c r="U54" s="25">
        <v>15</v>
      </c>
      <c r="V54" s="25">
        <v>387</v>
      </c>
      <c r="W54" s="25">
        <v>148920000</v>
      </c>
      <c r="X54" s="25">
        <v>6150000</v>
      </c>
      <c r="Y54" s="26">
        <v>4.2999999999999997E-2</v>
      </c>
      <c r="Z54" s="26">
        <v>3.8800000000000001E-2</v>
      </c>
      <c r="AA54" s="26">
        <v>3.8800000000000001E-2</v>
      </c>
      <c r="AB54" s="26">
        <v>4.2999999999999997E-2</v>
      </c>
      <c r="AC54" s="26">
        <v>7.4999999999999997E-3</v>
      </c>
      <c r="AD54" s="26">
        <v>5.3100000000000001E-2</v>
      </c>
    </row>
    <row r="55" spans="2:30" x14ac:dyDescent="0.45">
      <c r="B55" t="s">
        <v>10</v>
      </c>
      <c r="C55" s="22">
        <f t="shared" si="17"/>
        <v>0.217832</v>
      </c>
      <c r="D55" s="22">
        <f t="shared" si="17"/>
        <v>0.23893700000000001</v>
      </c>
      <c r="E55">
        <f t="shared" si="17"/>
        <v>356</v>
      </c>
      <c r="F55">
        <f t="shared" si="18"/>
        <v>32</v>
      </c>
      <c r="G55">
        <f t="shared" si="18"/>
        <v>388</v>
      </c>
      <c r="H55" s="17">
        <f t="shared" ref="H55:H75" si="19">+G55/$G$76</f>
        <v>4.3159065628476087E-2</v>
      </c>
      <c r="I55" s="17">
        <f t="shared" ref="I55:I75" si="20">+F55/G55</f>
        <v>8.247422680412371E-2</v>
      </c>
      <c r="J55" s="18">
        <f>+SUM(F$54:$F55)/SUM(G$54:$G55)</f>
        <v>6.0645161290322581E-2</v>
      </c>
      <c r="K55" s="19">
        <f>+K54+H55</f>
        <v>8.6206896551724144E-2</v>
      </c>
      <c r="L55" s="17">
        <f>+SUM(F$54:$F55)/$F$76</f>
        <v>2.3629964806435394E-2</v>
      </c>
      <c r="M55" s="17">
        <f>+SUM(E$54:$E55)/$E$76</f>
        <v>0.10398514497928868</v>
      </c>
      <c r="N55" s="19">
        <f t="shared" ref="N55:N75" si="21">ABS(L55-M55)</f>
        <v>8.0355180172853286E-2</v>
      </c>
      <c r="P55" s="24" t="s">
        <v>34</v>
      </c>
      <c r="Q55" s="25" t="s">
        <v>10</v>
      </c>
      <c r="R55" s="25">
        <v>0.217832</v>
      </c>
      <c r="S55" s="25">
        <v>0.23893700000000001</v>
      </c>
      <c r="T55" s="25">
        <v>356</v>
      </c>
      <c r="U55" s="25">
        <v>32</v>
      </c>
      <c r="V55" s="25">
        <v>388</v>
      </c>
      <c r="W55" s="25">
        <v>108610000</v>
      </c>
      <c r="X55" s="25">
        <v>9180000</v>
      </c>
      <c r="Y55" s="26">
        <v>4.3200000000000002E-2</v>
      </c>
      <c r="Z55" s="26">
        <v>8.2500000000000004E-2</v>
      </c>
      <c r="AA55" s="26">
        <v>6.0600000000000001E-2</v>
      </c>
      <c r="AB55" s="26">
        <v>8.6300000000000002E-2</v>
      </c>
      <c r="AC55" s="26">
        <v>2.3599999999999999E-2</v>
      </c>
      <c r="AD55" s="26">
        <v>0.104</v>
      </c>
    </row>
    <row r="56" spans="2:30" x14ac:dyDescent="0.45">
      <c r="B56" t="s">
        <v>10</v>
      </c>
      <c r="C56" s="22">
        <f t="shared" si="17"/>
        <v>0.23893700000000001</v>
      </c>
      <c r="D56" s="22">
        <f t="shared" si="17"/>
        <v>0.248332</v>
      </c>
      <c r="E56">
        <f t="shared" si="17"/>
        <v>353</v>
      </c>
      <c r="F56">
        <f t="shared" si="18"/>
        <v>23</v>
      </c>
      <c r="G56">
        <f t="shared" si="18"/>
        <v>376</v>
      </c>
      <c r="H56" s="17">
        <f t="shared" si="19"/>
        <v>4.1824249165739708E-2</v>
      </c>
      <c r="I56" s="17">
        <f t="shared" si="20"/>
        <v>6.1170212765957445E-2</v>
      </c>
      <c r="J56" s="18">
        <f>+SUM(F$54:$F56)/SUM(G$54:$G56)</f>
        <v>6.0816681146828845E-2</v>
      </c>
      <c r="K56" s="19">
        <f t="shared" ref="K56:K75" si="22">+K55+H56</f>
        <v>0.12803114571746385</v>
      </c>
      <c r="L56" s="17">
        <f>+SUM(F$54:$F56)/$F$76</f>
        <v>3.5193564605329311E-2</v>
      </c>
      <c r="M56" s="17">
        <f>+SUM(E$54:$E56)/$E$76</f>
        <v>0.15440651335523498</v>
      </c>
      <c r="N56" s="19">
        <f t="shared" si="21"/>
        <v>0.11921294874990566</v>
      </c>
      <c r="P56" s="24" t="s">
        <v>35</v>
      </c>
      <c r="Q56" s="25" t="s">
        <v>10</v>
      </c>
      <c r="R56" s="25">
        <v>0.23893700000000001</v>
      </c>
      <c r="S56" s="25">
        <v>0.248332</v>
      </c>
      <c r="T56" s="25">
        <v>353</v>
      </c>
      <c r="U56" s="25">
        <v>23</v>
      </c>
      <c r="V56" s="25">
        <v>376</v>
      </c>
      <c r="W56" s="25">
        <v>83840000</v>
      </c>
      <c r="X56" s="25">
        <v>6230000</v>
      </c>
      <c r="Y56" s="26">
        <v>4.1799999999999997E-2</v>
      </c>
      <c r="Z56" s="26">
        <v>6.1199999999999997E-2</v>
      </c>
      <c r="AA56" s="26">
        <v>6.08E-2</v>
      </c>
      <c r="AB56" s="26">
        <v>0.1255</v>
      </c>
      <c r="AC56" s="26">
        <v>3.5200000000000002E-2</v>
      </c>
      <c r="AD56" s="26">
        <v>0.15440000000000001</v>
      </c>
    </row>
    <row r="57" spans="2:30" x14ac:dyDescent="0.45">
      <c r="B57" t="s">
        <v>10</v>
      </c>
      <c r="C57" s="22">
        <f t="shared" si="17"/>
        <v>0.248332</v>
      </c>
      <c r="D57" s="22">
        <f t="shared" si="17"/>
        <v>0.25673400000000002</v>
      </c>
      <c r="E57">
        <f t="shared" si="17"/>
        <v>330</v>
      </c>
      <c r="F57">
        <f t="shared" si="18"/>
        <v>39</v>
      </c>
      <c r="G57">
        <f t="shared" si="18"/>
        <v>369</v>
      </c>
      <c r="H57" s="17">
        <f t="shared" si="19"/>
        <v>4.1045606229143494E-2</v>
      </c>
      <c r="I57" s="17">
        <f t="shared" si="20"/>
        <v>0.10569105691056911</v>
      </c>
      <c r="J57" s="18">
        <f>+SUM(F$54:$F57)/SUM(G$54:$G57)</f>
        <v>7.1710526315789475E-2</v>
      </c>
      <c r="K57" s="19">
        <f t="shared" si="22"/>
        <v>0.16907675194660735</v>
      </c>
      <c r="L57" s="17">
        <f>+SUM(F$54:$F57)/$F$76</f>
        <v>5.4801407742584213E-2</v>
      </c>
      <c r="M57" s="17">
        <f>+SUM(E$54:$E57)/$E$76</f>
        <v>0.20154263676617626</v>
      </c>
      <c r="N57" s="19">
        <f t="shared" si="21"/>
        <v>0.14674122902359205</v>
      </c>
      <c r="P57" s="24" t="s">
        <v>36</v>
      </c>
      <c r="Q57" s="25" t="s">
        <v>10</v>
      </c>
      <c r="R57" s="25">
        <v>0.248332</v>
      </c>
      <c r="S57" s="25">
        <v>0.25673400000000002</v>
      </c>
      <c r="T57" s="25">
        <v>330</v>
      </c>
      <c r="U57" s="25">
        <v>39</v>
      </c>
      <c r="V57" s="25">
        <v>369</v>
      </c>
      <c r="W57" s="25">
        <v>67820000</v>
      </c>
      <c r="X57" s="25">
        <v>8380000</v>
      </c>
      <c r="Y57" s="26">
        <v>4.1000000000000002E-2</v>
      </c>
      <c r="Z57" s="26">
        <v>0.1057</v>
      </c>
      <c r="AA57" s="26">
        <v>7.17E-2</v>
      </c>
      <c r="AB57" s="26">
        <v>0.16420000000000001</v>
      </c>
      <c r="AC57" s="26">
        <v>5.4800000000000001E-2</v>
      </c>
      <c r="AD57" s="26">
        <v>0.20150000000000001</v>
      </c>
    </row>
    <row r="58" spans="2:30" x14ac:dyDescent="0.45">
      <c r="B58" t="s">
        <v>10</v>
      </c>
      <c r="C58" s="22">
        <f t="shared" si="17"/>
        <v>0.25673400000000002</v>
      </c>
      <c r="D58" s="22">
        <f t="shared" si="17"/>
        <v>0.269094</v>
      </c>
      <c r="E58">
        <f t="shared" si="17"/>
        <v>454</v>
      </c>
      <c r="F58">
        <f t="shared" si="18"/>
        <v>49</v>
      </c>
      <c r="G58">
        <f t="shared" si="18"/>
        <v>503</v>
      </c>
      <c r="H58" s="17">
        <f t="shared" si="19"/>
        <v>5.5951056729699668E-2</v>
      </c>
      <c r="I58" s="17">
        <f t="shared" si="20"/>
        <v>9.7415506958250492E-2</v>
      </c>
      <c r="J58" s="18">
        <f>+SUM(F$54:$F58)/SUM(G$54:$G58)</f>
        <v>7.8101828966880865E-2</v>
      </c>
      <c r="K58" s="19">
        <f t="shared" si="22"/>
        <v>0.22502780867630701</v>
      </c>
      <c r="L58" s="17">
        <f>+SUM(F$54:$F58)/$F$76</f>
        <v>7.9436902966314726E-2</v>
      </c>
      <c r="M58" s="17">
        <f>+SUM(E$54:$E58)/$E$76</f>
        <v>0.26639051564062277</v>
      </c>
      <c r="N58" s="19">
        <f t="shared" si="21"/>
        <v>0.18695361267430805</v>
      </c>
      <c r="P58" s="24" t="s">
        <v>37</v>
      </c>
      <c r="Q58" s="25" t="s">
        <v>10</v>
      </c>
      <c r="R58" s="25">
        <v>0.25673400000000002</v>
      </c>
      <c r="S58" s="25">
        <v>0.269094</v>
      </c>
      <c r="T58" s="25">
        <v>454</v>
      </c>
      <c r="U58" s="25">
        <v>49</v>
      </c>
      <c r="V58" s="25">
        <v>503</v>
      </c>
      <c r="W58" s="25">
        <v>93930000</v>
      </c>
      <c r="X58" s="25">
        <v>10140000</v>
      </c>
      <c r="Y58" s="26">
        <v>5.6000000000000001E-2</v>
      </c>
      <c r="Z58" s="26">
        <v>9.74E-2</v>
      </c>
      <c r="AA58" s="26">
        <v>7.8100000000000003E-2</v>
      </c>
      <c r="AB58" s="26">
        <v>0.27979999999999999</v>
      </c>
      <c r="AC58" s="26">
        <v>7.9399999999999998E-2</v>
      </c>
      <c r="AD58" s="26">
        <v>0.26640000000000003</v>
      </c>
    </row>
    <row r="59" spans="2:30" x14ac:dyDescent="0.45">
      <c r="B59" t="s">
        <v>10</v>
      </c>
      <c r="C59" s="22">
        <f t="shared" si="17"/>
        <v>0.269094</v>
      </c>
      <c r="D59" s="22">
        <f t="shared" si="17"/>
        <v>0.28117300000000001</v>
      </c>
      <c r="E59">
        <f t="shared" si="17"/>
        <v>363</v>
      </c>
      <c r="F59">
        <f t="shared" si="18"/>
        <v>39</v>
      </c>
      <c r="G59">
        <f t="shared" si="18"/>
        <v>402</v>
      </c>
      <c r="H59" s="17">
        <f t="shared" si="19"/>
        <v>4.4716351501668521E-2</v>
      </c>
      <c r="I59" s="17">
        <f t="shared" si="20"/>
        <v>9.7014925373134331E-2</v>
      </c>
      <c r="J59" s="18">
        <f>+SUM(F$54:$F59)/SUM(G$54:$G59)</f>
        <v>8.1237113402061856E-2</v>
      </c>
      <c r="K59" s="19">
        <f t="shared" si="22"/>
        <v>0.26974416017797553</v>
      </c>
      <c r="L59" s="17">
        <f>+SUM(F$54:$F59)/$F$76</f>
        <v>9.9044746103569628E-2</v>
      </c>
      <c r="M59" s="17">
        <f>+SUM(E$54:$E59)/$E$76</f>
        <v>0.31824025139265821</v>
      </c>
      <c r="N59" s="19">
        <f t="shared" si="21"/>
        <v>0.2191955052890886</v>
      </c>
      <c r="P59" s="24" t="s">
        <v>38</v>
      </c>
      <c r="Q59" s="25" t="s">
        <v>10</v>
      </c>
      <c r="R59" s="25">
        <v>0.269094</v>
      </c>
      <c r="S59" s="25">
        <v>0.28117300000000001</v>
      </c>
      <c r="T59" s="25">
        <v>363</v>
      </c>
      <c r="U59" s="25">
        <v>39</v>
      </c>
      <c r="V59" s="25">
        <v>402</v>
      </c>
      <c r="W59" s="25">
        <v>72670000</v>
      </c>
      <c r="X59" s="25">
        <v>7690000</v>
      </c>
      <c r="Y59" s="26">
        <v>4.4699999999999997E-2</v>
      </c>
      <c r="Z59" s="26">
        <v>9.7000000000000003E-2</v>
      </c>
      <c r="AA59" s="26">
        <v>8.1199999999999994E-2</v>
      </c>
      <c r="AB59" s="26">
        <v>0.26829999999999998</v>
      </c>
      <c r="AC59" s="26">
        <v>9.9000000000000005E-2</v>
      </c>
      <c r="AD59" s="26">
        <v>0.31819999999999998</v>
      </c>
    </row>
    <row r="60" spans="2:30" x14ac:dyDescent="0.45">
      <c r="B60" t="s">
        <v>10</v>
      </c>
      <c r="C60" s="22">
        <f t="shared" si="17"/>
        <v>0.28117300000000001</v>
      </c>
      <c r="D60" s="22">
        <f t="shared" si="17"/>
        <v>0.29507499999999998</v>
      </c>
      <c r="E60">
        <f t="shared" si="17"/>
        <v>328</v>
      </c>
      <c r="F60">
        <f t="shared" si="18"/>
        <v>50</v>
      </c>
      <c r="G60">
        <f t="shared" si="18"/>
        <v>378</v>
      </c>
      <c r="H60" s="17">
        <f t="shared" si="19"/>
        <v>4.2046718576195775E-2</v>
      </c>
      <c r="I60" s="17">
        <f t="shared" si="20"/>
        <v>0.13227513227513227</v>
      </c>
      <c r="J60" s="18">
        <f>+SUM(F$54:$F60)/SUM(G$54:$G60)</f>
        <v>8.8119871566179092E-2</v>
      </c>
      <c r="K60" s="19">
        <f t="shared" si="22"/>
        <v>0.31179087875417133</v>
      </c>
      <c r="L60" s="17">
        <f>+SUM(F$54:$F60)/$F$76</f>
        <v>0.12418300653594772</v>
      </c>
      <c r="M60" s="17">
        <f>+SUM(E$54:$E60)/$E$76</f>
        <v>0.36509070132838167</v>
      </c>
      <c r="N60" s="19">
        <f t="shared" si="21"/>
        <v>0.24090769479243396</v>
      </c>
      <c r="P60" s="24" t="s">
        <v>39</v>
      </c>
      <c r="Q60" s="25" t="s">
        <v>10</v>
      </c>
      <c r="R60" s="25">
        <v>0.28117300000000001</v>
      </c>
      <c r="S60" s="25">
        <v>0.29507499999999998</v>
      </c>
      <c r="T60" s="25">
        <v>328</v>
      </c>
      <c r="U60" s="25">
        <v>50</v>
      </c>
      <c r="V60" s="25">
        <v>378</v>
      </c>
      <c r="W60" s="25">
        <v>55360000</v>
      </c>
      <c r="X60" s="25">
        <v>7020000</v>
      </c>
      <c r="Y60" s="26">
        <v>4.2000000000000003E-2</v>
      </c>
      <c r="Z60" s="26">
        <v>0.1323</v>
      </c>
      <c r="AA60" s="26">
        <v>8.8099999999999998E-2</v>
      </c>
      <c r="AB60" s="26">
        <v>0.29430000000000001</v>
      </c>
      <c r="AC60" s="26">
        <v>0.1242</v>
      </c>
      <c r="AD60" s="26">
        <v>0.36509999999999998</v>
      </c>
    </row>
    <row r="61" spans="2:30" x14ac:dyDescent="0.45">
      <c r="B61" t="s">
        <v>10</v>
      </c>
      <c r="C61" s="22">
        <f t="shared" si="17"/>
        <v>0.29507499999999998</v>
      </c>
      <c r="D61" s="22">
        <f t="shared" si="17"/>
        <v>0.31332500000000002</v>
      </c>
      <c r="E61">
        <f t="shared" si="17"/>
        <v>374</v>
      </c>
      <c r="F61">
        <f t="shared" si="18"/>
        <v>49</v>
      </c>
      <c r="G61">
        <f t="shared" si="18"/>
        <v>423</v>
      </c>
      <c r="H61" s="17">
        <f t="shared" si="19"/>
        <v>4.7052280311457174E-2</v>
      </c>
      <c r="I61" s="17">
        <f t="shared" si="20"/>
        <v>0.11583924349881797</v>
      </c>
      <c r="J61" s="18">
        <f>+SUM(F$54:$F61)/SUM(G$54:$G61)</f>
        <v>9.1754494730316175E-2</v>
      </c>
      <c r="K61" s="19">
        <f t="shared" si="22"/>
        <v>0.35884315906562853</v>
      </c>
      <c r="L61" s="17">
        <f>+SUM(F$54:$F61)/$F$76</f>
        <v>0.14881850175967823</v>
      </c>
      <c r="M61" s="17">
        <f>+SUM(E$54:$E61)/$E$76</f>
        <v>0.4185116411941151</v>
      </c>
      <c r="N61" s="19">
        <f t="shared" si="21"/>
        <v>0.26969313943443685</v>
      </c>
      <c r="P61" s="24" t="s">
        <v>40</v>
      </c>
      <c r="Q61" s="25" t="s">
        <v>10</v>
      </c>
      <c r="R61" s="25">
        <v>0.29507499999999998</v>
      </c>
      <c r="S61" s="25">
        <v>0.31332500000000002</v>
      </c>
      <c r="T61" s="25">
        <v>374</v>
      </c>
      <c r="U61" s="25">
        <v>49</v>
      </c>
      <c r="V61" s="25">
        <v>423</v>
      </c>
      <c r="W61" s="25">
        <v>58720000</v>
      </c>
      <c r="X61" s="25">
        <v>5870000</v>
      </c>
      <c r="Y61" s="26">
        <v>4.7100000000000003E-2</v>
      </c>
      <c r="Z61" s="26">
        <v>0.1158</v>
      </c>
      <c r="AA61" s="26">
        <v>9.1800000000000007E-2</v>
      </c>
      <c r="AB61" s="26">
        <v>0.37640000000000001</v>
      </c>
      <c r="AC61" s="26">
        <v>0.14879999999999999</v>
      </c>
      <c r="AD61" s="26">
        <v>0.41849999999999998</v>
      </c>
    </row>
    <row r="62" spans="2:30" x14ac:dyDescent="0.45">
      <c r="B62" t="s">
        <v>10</v>
      </c>
      <c r="C62" s="22">
        <f t="shared" si="17"/>
        <v>0.31332500000000002</v>
      </c>
      <c r="D62" s="22">
        <f t="shared" si="17"/>
        <v>0.33154</v>
      </c>
      <c r="E62">
        <f t="shared" si="17"/>
        <v>359</v>
      </c>
      <c r="F62">
        <f t="shared" si="18"/>
        <v>49</v>
      </c>
      <c r="G62">
        <f t="shared" si="18"/>
        <v>408</v>
      </c>
      <c r="H62" s="17">
        <f t="shared" si="19"/>
        <v>4.538375973303671E-2</v>
      </c>
      <c r="I62" s="17">
        <f t="shared" si="20"/>
        <v>0.12009803921568628</v>
      </c>
      <c r="J62" s="18">
        <f>+SUM(F$54:$F62)/SUM(G$54:$G62)</f>
        <v>9.49367088607595E-2</v>
      </c>
      <c r="K62" s="19">
        <f t="shared" si="22"/>
        <v>0.40422691879866524</v>
      </c>
      <c r="L62" s="17">
        <f>+SUM(F$54:$F62)/$F$76</f>
        <v>0.17345399698340874</v>
      </c>
      <c r="M62" s="17">
        <f>+SUM(E$54:$E62)/$E$76</f>
        <v>0.4697900299957149</v>
      </c>
      <c r="N62" s="19">
        <f t="shared" si="21"/>
        <v>0.29633603301230615</v>
      </c>
      <c r="P62" s="24" t="s">
        <v>41</v>
      </c>
      <c r="Q62" s="25" t="s">
        <v>10</v>
      </c>
      <c r="R62" s="25">
        <v>0.31332500000000002</v>
      </c>
      <c r="S62" s="25">
        <v>0.33154</v>
      </c>
      <c r="T62" s="25">
        <v>359</v>
      </c>
      <c r="U62" s="25">
        <v>49</v>
      </c>
      <c r="V62" s="25">
        <v>408</v>
      </c>
      <c r="W62" s="25">
        <v>54220000</v>
      </c>
      <c r="X62" s="25">
        <v>6110000</v>
      </c>
      <c r="Y62" s="26">
        <v>4.5400000000000003E-2</v>
      </c>
      <c r="Z62" s="26">
        <v>0.1201</v>
      </c>
      <c r="AA62" s="26">
        <v>9.4899999999999998E-2</v>
      </c>
      <c r="AB62" s="26">
        <v>0.40849999999999997</v>
      </c>
      <c r="AC62" s="26">
        <v>0.17349999999999999</v>
      </c>
      <c r="AD62" s="26">
        <v>0.4698</v>
      </c>
    </row>
    <row r="63" spans="2:30" x14ac:dyDescent="0.45">
      <c r="B63" t="s">
        <v>10</v>
      </c>
      <c r="C63" s="22">
        <f t="shared" si="17"/>
        <v>0.33154</v>
      </c>
      <c r="D63" s="22">
        <f t="shared" si="17"/>
        <v>0.35536299999999998</v>
      </c>
      <c r="E63">
        <f t="shared" si="17"/>
        <v>358</v>
      </c>
      <c r="F63">
        <f t="shared" si="18"/>
        <v>56</v>
      </c>
      <c r="G63">
        <f t="shared" si="18"/>
        <v>414</v>
      </c>
      <c r="H63" s="17">
        <f t="shared" si="19"/>
        <v>4.6051167964404893E-2</v>
      </c>
      <c r="I63" s="17">
        <f t="shared" si="20"/>
        <v>0.13526570048309178</v>
      </c>
      <c r="J63" s="18">
        <f>+SUM(F$54:$F63)/SUM(G$54:$G63)</f>
        <v>9.9061264822134384E-2</v>
      </c>
      <c r="K63" s="19">
        <f t="shared" si="22"/>
        <v>0.45027808676307013</v>
      </c>
      <c r="L63" s="17">
        <f>+SUM(F$54:$F63)/$F$76</f>
        <v>0.2016088486676722</v>
      </c>
      <c r="M63" s="17">
        <f>+SUM(E$54:$E63)/$E$76</f>
        <v>0.52092558205970574</v>
      </c>
      <c r="N63" s="19">
        <f t="shared" si="21"/>
        <v>0.31931673339203354</v>
      </c>
      <c r="P63" s="24" t="s">
        <v>42</v>
      </c>
      <c r="Q63" s="25" t="s">
        <v>10</v>
      </c>
      <c r="R63" s="25">
        <v>0.33154</v>
      </c>
      <c r="S63" s="25">
        <v>0.35536299999999998</v>
      </c>
      <c r="T63" s="25">
        <v>358</v>
      </c>
      <c r="U63" s="25">
        <v>56</v>
      </c>
      <c r="V63" s="25">
        <v>414</v>
      </c>
      <c r="W63" s="25">
        <v>49810000</v>
      </c>
      <c r="X63" s="25">
        <v>7390000</v>
      </c>
      <c r="Y63" s="26">
        <v>4.6100000000000002E-2</v>
      </c>
      <c r="Z63" s="26">
        <v>0.1353</v>
      </c>
      <c r="AA63" s="26">
        <v>9.9099999999999994E-2</v>
      </c>
      <c r="AB63" s="26">
        <v>0.46050000000000002</v>
      </c>
      <c r="AC63" s="26">
        <v>0.2016</v>
      </c>
      <c r="AD63" s="26">
        <v>0.52090000000000003</v>
      </c>
    </row>
    <row r="64" spans="2:30" x14ac:dyDescent="0.45">
      <c r="B64" t="s">
        <v>10</v>
      </c>
      <c r="C64" s="22">
        <f t="shared" si="17"/>
        <v>0.35536299999999998</v>
      </c>
      <c r="D64" s="22">
        <f t="shared" si="17"/>
        <v>0.37923899999999999</v>
      </c>
      <c r="E64">
        <f t="shared" si="17"/>
        <v>337</v>
      </c>
      <c r="F64">
        <f t="shared" si="18"/>
        <v>44</v>
      </c>
      <c r="G64">
        <f t="shared" si="18"/>
        <v>381</v>
      </c>
      <c r="H64" s="17">
        <f t="shared" si="19"/>
        <v>4.2380422691879867E-2</v>
      </c>
      <c r="I64" s="17">
        <f t="shared" si="20"/>
        <v>0.11548556430446194</v>
      </c>
      <c r="J64" s="18">
        <f>+SUM(F$54:$F64)/SUM(G$54:$G64)</f>
        <v>0.10047414766312937</v>
      </c>
      <c r="K64" s="19">
        <f t="shared" si="22"/>
        <v>0.49265850945494999</v>
      </c>
      <c r="L64" s="17">
        <f>+SUM(F$54:$F64)/$F$76</f>
        <v>0.22373051784816492</v>
      </c>
      <c r="M64" s="17">
        <f>+SUM(E$54:$E64)/$E$76</f>
        <v>0.56906156263390939</v>
      </c>
      <c r="N64" s="19">
        <f t="shared" si="21"/>
        <v>0.3453310447857445</v>
      </c>
      <c r="P64" s="24" t="s">
        <v>43</v>
      </c>
      <c r="Q64" s="25" t="s">
        <v>10</v>
      </c>
      <c r="R64" s="25">
        <v>0.35536299999999998</v>
      </c>
      <c r="S64" s="25">
        <v>0.37923899999999999</v>
      </c>
      <c r="T64" s="25">
        <v>337</v>
      </c>
      <c r="U64" s="25">
        <v>44</v>
      </c>
      <c r="V64" s="25">
        <v>381</v>
      </c>
      <c r="W64" s="25">
        <v>53380000</v>
      </c>
      <c r="X64" s="25">
        <v>5400000</v>
      </c>
      <c r="Y64" s="26">
        <v>4.24E-2</v>
      </c>
      <c r="Z64" s="26">
        <v>0.11550000000000001</v>
      </c>
      <c r="AA64" s="26">
        <v>0.10050000000000001</v>
      </c>
      <c r="AB64" s="26">
        <v>0.4662</v>
      </c>
      <c r="AC64" s="26">
        <v>0.22370000000000001</v>
      </c>
      <c r="AD64" s="26">
        <v>0.56910000000000005</v>
      </c>
    </row>
    <row r="65" spans="2:30" x14ac:dyDescent="0.45">
      <c r="B65" t="s">
        <v>10</v>
      </c>
      <c r="C65" s="22">
        <f t="shared" si="17"/>
        <v>0.37923899999999999</v>
      </c>
      <c r="D65" s="22">
        <f t="shared" si="17"/>
        <v>0.40447899999999998</v>
      </c>
      <c r="E65">
        <f t="shared" si="17"/>
        <v>373</v>
      </c>
      <c r="F65">
        <f t="shared" si="18"/>
        <v>46</v>
      </c>
      <c r="G65">
        <f t="shared" si="18"/>
        <v>419</v>
      </c>
      <c r="H65" s="17">
        <f t="shared" si="19"/>
        <v>4.6607341490545053E-2</v>
      </c>
      <c r="I65" s="17">
        <f t="shared" si="20"/>
        <v>0.10978520286396182</v>
      </c>
      <c r="J65" s="18">
        <f>+SUM(F$54:$F65)/SUM(G$54:$G65)</f>
        <v>0.10127887788778878</v>
      </c>
      <c r="K65" s="19">
        <f t="shared" si="22"/>
        <v>0.53926585094549506</v>
      </c>
      <c r="L65" s="17">
        <f>+SUM(F$54:$F65)/$F$76</f>
        <v>0.24685771744595275</v>
      </c>
      <c r="M65" s="17">
        <f>+SUM(E$54:$E65)/$E$76</f>
        <v>0.62233966576203403</v>
      </c>
      <c r="N65" s="19">
        <f t="shared" si="21"/>
        <v>0.37548194831608128</v>
      </c>
      <c r="P65" s="24" t="s">
        <v>44</v>
      </c>
      <c r="Q65" s="25" t="s">
        <v>10</v>
      </c>
      <c r="R65" s="25">
        <v>0.37923899999999999</v>
      </c>
      <c r="S65" s="25">
        <v>0.40447899999999998</v>
      </c>
      <c r="T65" s="25">
        <v>373</v>
      </c>
      <c r="U65" s="25">
        <v>46</v>
      </c>
      <c r="V65" s="25">
        <v>419</v>
      </c>
      <c r="W65" s="25">
        <v>60950000</v>
      </c>
      <c r="X65" s="25">
        <v>7400000</v>
      </c>
      <c r="Y65" s="26">
        <v>4.6600000000000003E-2</v>
      </c>
      <c r="Z65" s="26">
        <v>0.10979999999999999</v>
      </c>
      <c r="AA65" s="26">
        <v>0.1013</v>
      </c>
      <c r="AB65" s="26">
        <v>0.55930000000000002</v>
      </c>
      <c r="AC65" s="26">
        <v>0.24690000000000001</v>
      </c>
      <c r="AD65" s="26">
        <v>0.62229999999999996</v>
      </c>
    </row>
    <row r="66" spans="2:30" x14ac:dyDescent="0.45">
      <c r="B66" t="s">
        <v>10</v>
      </c>
      <c r="C66" s="22">
        <f t="shared" si="17"/>
        <v>0.40447899999999998</v>
      </c>
      <c r="D66" s="22">
        <f t="shared" si="17"/>
        <v>0.42866500000000002</v>
      </c>
      <c r="E66">
        <f t="shared" si="17"/>
        <v>336</v>
      </c>
      <c r="F66">
        <f t="shared" si="18"/>
        <v>68</v>
      </c>
      <c r="G66">
        <f t="shared" si="18"/>
        <v>404</v>
      </c>
      <c r="H66" s="17">
        <f t="shared" si="19"/>
        <v>4.4938820912124582E-2</v>
      </c>
      <c r="I66" s="17">
        <f t="shared" si="20"/>
        <v>0.16831683168316833</v>
      </c>
      <c r="J66" s="18">
        <f>+SUM(F$54:$F66)/SUM(G$54:$G66)</f>
        <v>0.10643564356435643</v>
      </c>
      <c r="K66" s="19">
        <f t="shared" si="22"/>
        <v>0.5842046718576196</v>
      </c>
      <c r="L66" s="17">
        <f>+SUM(F$54:$F66)/$F$76</f>
        <v>0.28104575163398693</v>
      </c>
      <c r="M66" s="17">
        <f>+SUM(E$54:$E66)/$E$76</f>
        <v>0.67033280959862873</v>
      </c>
      <c r="N66" s="19">
        <f t="shared" si="21"/>
        <v>0.3892870579646418</v>
      </c>
      <c r="P66" s="24" t="s">
        <v>45</v>
      </c>
      <c r="Q66" s="25" t="s">
        <v>10</v>
      </c>
      <c r="R66" s="25">
        <v>0.40447899999999998</v>
      </c>
      <c r="S66" s="25">
        <v>0.42866500000000002</v>
      </c>
      <c r="T66" s="25">
        <v>336</v>
      </c>
      <c r="U66" s="25">
        <v>68</v>
      </c>
      <c r="V66" s="25">
        <v>404</v>
      </c>
      <c r="W66" s="25">
        <v>43970000</v>
      </c>
      <c r="X66" s="25">
        <v>8950000</v>
      </c>
      <c r="Y66" s="26">
        <v>4.4900000000000002E-2</v>
      </c>
      <c r="Z66" s="26">
        <v>0.16830000000000001</v>
      </c>
      <c r="AA66" s="26">
        <v>0.10639999999999999</v>
      </c>
      <c r="AB66" s="26">
        <v>0.58420000000000005</v>
      </c>
      <c r="AC66" s="26">
        <v>0.28100000000000003</v>
      </c>
      <c r="AD66" s="26">
        <v>0.67030000000000001</v>
      </c>
    </row>
    <row r="67" spans="2:30" x14ac:dyDescent="0.45">
      <c r="B67" t="s">
        <v>10</v>
      </c>
      <c r="C67" s="22">
        <f t="shared" si="17"/>
        <v>0.42866500000000002</v>
      </c>
      <c r="D67" s="22">
        <f t="shared" si="17"/>
        <v>0.45657500000000001</v>
      </c>
      <c r="E67">
        <f t="shared" si="17"/>
        <v>341</v>
      </c>
      <c r="F67">
        <f t="shared" si="18"/>
        <v>75</v>
      </c>
      <c r="G67">
        <f t="shared" si="18"/>
        <v>416</v>
      </c>
      <c r="H67" s="17">
        <f t="shared" si="19"/>
        <v>4.6273637374860954E-2</v>
      </c>
      <c r="I67" s="17">
        <f t="shared" si="20"/>
        <v>0.18028846153846154</v>
      </c>
      <c r="J67" s="18">
        <f>+SUM(F$54:$F67)/SUM(G$54:$G67)</f>
        <v>0.1118560338743825</v>
      </c>
      <c r="K67" s="19">
        <f t="shared" si="22"/>
        <v>0.6304783092324806</v>
      </c>
      <c r="L67" s="17">
        <f>+SUM(F$54:$F67)/$F$76</f>
        <v>0.31875314228255403</v>
      </c>
      <c r="M67" s="17">
        <f>+SUM(E$54:$E67)/$E$76</f>
        <v>0.71904013712326809</v>
      </c>
      <c r="N67" s="19">
        <f t="shared" si="21"/>
        <v>0.40028699484071406</v>
      </c>
      <c r="P67" s="24" t="s">
        <v>46</v>
      </c>
      <c r="Q67" s="25" t="s">
        <v>10</v>
      </c>
      <c r="R67" s="25">
        <v>0.42866500000000002</v>
      </c>
      <c r="S67" s="25">
        <v>0.45657500000000001</v>
      </c>
      <c r="T67" s="25">
        <v>341</v>
      </c>
      <c r="U67" s="25">
        <v>75</v>
      </c>
      <c r="V67" s="25">
        <v>416</v>
      </c>
      <c r="W67" s="25">
        <v>43640000</v>
      </c>
      <c r="X67" s="25">
        <v>10380000</v>
      </c>
      <c r="Y67" s="26">
        <v>4.6300000000000001E-2</v>
      </c>
      <c r="Z67" s="26">
        <v>0.18029999999999999</v>
      </c>
      <c r="AA67" s="26">
        <v>0.1119</v>
      </c>
      <c r="AB67" s="26">
        <v>0.64780000000000004</v>
      </c>
      <c r="AC67" s="26">
        <v>0.31879999999999997</v>
      </c>
      <c r="AD67" s="26">
        <v>0.71899999999999997</v>
      </c>
    </row>
    <row r="68" spans="2:30" x14ac:dyDescent="0.45">
      <c r="B68" t="s">
        <v>10</v>
      </c>
      <c r="C68" s="22">
        <f t="shared" si="17"/>
        <v>0.45657500000000001</v>
      </c>
      <c r="D68" s="22">
        <f t="shared" si="17"/>
        <v>0.48185299999999998</v>
      </c>
      <c r="E68">
        <f t="shared" si="17"/>
        <v>354</v>
      </c>
      <c r="F68">
        <f t="shared" si="18"/>
        <v>80</v>
      </c>
      <c r="G68">
        <f t="shared" si="18"/>
        <v>434</v>
      </c>
      <c r="H68" s="17">
        <f t="shared" si="19"/>
        <v>4.8275862068965517E-2</v>
      </c>
      <c r="I68" s="17">
        <f t="shared" si="20"/>
        <v>0.18433179723502305</v>
      </c>
      <c r="J68" s="18">
        <f>+SUM(F$54:$F68)/SUM(G$54:$G68)</f>
        <v>0.11701081612586037</v>
      </c>
      <c r="K68" s="19">
        <f t="shared" si="22"/>
        <v>0.67875417130144611</v>
      </c>
      <c r="L68" s="17">
        <f>+SUM(F$54:$F68)/$F$76</f>
        <v>0.35897435897435898</v>
      </c>
      <c r="M68" s="17">
        <f>+SUM(E$54:$E68)/$E$76</f>
        <v>0.76960434223682328</v>
      </c>
      <c r="N68" s="19">
        <f t="shared" si="21"/>
        <v>0.4106299832624643</v>
      </c>
      <c r="P68" s="24" t="s">
        <v>47</v>
      </c>
      <c r="Q68" s="25" t="s">
        <v>10</v>
      </c>
      <c r="R68" s="25">
        <v>0.45657500000000001</v>
      </c>
      <c r="S68" s="25">
        <v>0.48185299999999998</v>
      </c>
      <c r="T68" s="25">
        <v>354</v>
      </c>
      <c r="U68" s="25">
        <v>80</v>
      </c>
      <c r="V68" s="25">
        <v>434</v>
      </c>
      <c r="W68" s="25">
        <v>45330000</v>
      </c>
      <c r="X68" s="25">
        <v>8290000</v>
      </c>
      <c r="Y68" s="26">
        <v>4.8300000000000003E-2</v>
      </c>
      <c r="Z68" s="26">
        <v>0.18429999999999999</v>
      </c>
      <c r="AA68" s="26">
        <v>0.11700000000000001</v>
      </c>
      <c r="AB68" s="26">
        <v>0.72409999999999997</v>
      </c>
      <c r="AC68" s="26">
        <v>0.35899999999999999</v>
      </c>
      <c r="AD68" s="26">
        <v>0.76959999999999995</v>
      </c>
    </row>
    <row r="69" spans="2:30" x14ac:dyDescent="0.45">
      <c r="B69" t="s">
        <v>10</v>
      </c>
      <c r="C69" s="22">
        <f t="shared" si="17"/>
        <v>0.48185299999999998</v>
      </c>
      <c r="D69" s="22">
        <f t="shared" si="17"/>
        <v>0.51124800000000004</v>
      </c>
      <c r="E69">
        <f t="shared" si="17"/>
        <v>325</v>
      </c>
      <c r="F69">
        <f t="shared" si="18"/>
        <v>83</v>
      </c>
      <c r="G69">
        <f t="shared" si="18"/>
        <v>408</v>
      </c>
      <c r="H69" s="17">
        <f t="shared" si="19"/>
        <v>4.538375973303671E-2</v>
      </c>
      <c r="I69" s="17">
        <f t="shared" si="20"/>
        <v>0.20343137254901961</v>
      </c>
      <c r="J69" s="18">
        <f>+SUM(F$54:$F69)/SUM(G$54:$G69)</f>
        <v>0.12242703533026114</v>
      </c>
      <c r="K69" s="19">
        <f t="shared" si="22"/>
        <v>0.72413793103448287</v>
      </c>
      <c r="L69" s="17">
        <f>+SUM(F$54:$F69)/$F$76</f>
        <v>0.40070387129210661</v>
      </c>
      <c r="M69" s="17">
        <f>+SUM(E$54:$E69)/$E$76</f>
        <v>0.81602628195972005</v>
      </c>
      <c r="N69" s="19">
        <f t="shared" si="21"/>
        <v>0.41532241066761344</v>
      </c>
      <c r="P69" s="24" t="s">
        <v>48</v>
      </c>
      <c r="Q69" s="25" t="s">
        <v>10</v>
      </c>
      <c r="R69" s="25">
        <v>0.48185299999999998</v>
      </c>
      <c r="S69" s="25">
        <v>0.51124800000000004</v>
      </c>
      <c r="T69" s="25">
        <v>325</v>
      </c>
      <c r="U69" s="25">
        <v>83</v>
      </c>
      <c r="V69" s="25">
        <v>408</v>
      </c>
      <c r="W69" s="25">
        <v>57410000</v>
      </c>
      <c r="X69" s="25">
        <v>16720000</v>
      </c>
      <c r="Y69" s="26">
        <v>4.5400000000000003E-2</v>
      </c>
      <c r="Z69" s="26">
        <v>0.2034</v>
      </c>
      <c r="AA69" s="26">
        <v>0.12239999999999999</v>
      </c>
      <c r="AB69" s="26">
        <v>0.72609999999999997</v>
      </c>
      <c r="AC69" s="26">
        <v>0.4007</v>
      </c>
      <c r="AD69" s="26">
        <v>0.81599999999999995</v>
      </c>
    </row>
    <row r="70" spans="2:30" x14ac:dyDescent="0.45">
      <c r="B70" t="s">
        <v>10</v>
      </c>
      <c r="C70" s="22">
        <f t="shared" si="17"/>
        <v>0.51124800000000004</v>
      </c>
      <c r="D70" s="22">
        <f t="shared" si="17"/>
        <v>0.54295099999999996</v>
      </c>
      <c r="E70">
        <f t="shared" si="17"/>
        <v>334</v>
      </c>
      <c r="F70">
        <f t="shared" si="18"/>
        <v>105</v>
      </c>
      <c r="G70">
        <f t="shared" si="18"/>
        <v>439</v>
      </c>
      <c r="H70" s="17">
        <f t="shared" si="19"/>
        <v>4.8832035595105676E-2</v>
      </c>
      <c r="I70" s="17">
        <f t="shared" si="20"/>
        <v>0.23917995444191345</v>
      </c>
      <c r="J70" s="18">
        <f>+SUM(F$54:$F70)/SUM(G$54:$G70)</f>
        <v>0.12980284933083897</v>
      </c>
      <c r="K70" s="19">
        <f t="shared" si="22"/>
        <v>0.7729699666295885</v>
      </c>
      <c r="L70" s="17">
        <f>+SUM(F$54:$F70)/$F$76</f>
        <v>0.45349421820010055</v>
      </c>
      <c r="M70" s="17">
        <f>+SUM(E$54:$E70)/$E$76</f>
        <v>0.86373375232109695</v>
      </c>
      <c r="N70" s="19">
        <f t="shared" si="21"/>
        <v>0.4102395341209964</v>
      </c>
      <c r="P70" s="24" t="s">
        <v>49</v>
      </c>
      <c r="Q70" s="25" t="s">
        <v>10</v>
      </c>
      <c r="R70" s="25">
        <v>0.51124800000000004</v>
      </c>
      <c r="S70" s="25">
        <v>0.54295099999999996</v>
      </c>
      <c r="T70" s="25">
        <v>334</v>
      </c>
      <c r="U70" s="25">
        <v>105</v>
      </c>
      <c r="V70" s="25">
        <v>439</v>
      </c>
      <c r="W70" s="25">
        <v>41570000</v>
      </c>
      <c r="X70" s="25">
        <v>14370000</v>
      </c>
      <c r="Y70" s="26">
        <v>4.8800000000000003E-2</v>
      </c>
      <c r="Z70" s="26">
        <v>0.2392</v>
      </c>
      <c r="AA70" s="26">
        <v>0.1298</v>
      </c>
      <c r="AB70" s="26">
        <v>0.83009999999999995</v>
      </c>
      <c r="AC70" s="26">
        <v>0.45350000000000001</v>
      </c>
      <c r="AD70" s="26">
        <v>0.86370000000000002</v>
      </c>
    </row>
    <row r="71" spans="2:30" x14ac:dyDescent="0.45">
      <c r="B71" t="s">
        <v>10</v>
      </c>
      <c r="C71" s="22">
        <f t="shared" si="17"/>
        <v>0.54295099999999996</v>
      </c>
      <c r="D71" s="22">
        <f t="shared" si="17"/>
        <v>0.60220899999999999</v>
      </c>
      <c r="E71">
        <f t="shared" si="17"/>
        <v>288</v>
      </c>
      <c r="F71">
        <f t="shared" si="18"/>
        <v>150</v>
      </c>
      <c r="G71">
        <f t="shared" si="18"/>
        <v>438</v>
      </c>
      <c r="H71" s="17">
        <f t="shared" si="19"/>
        <v>4.8720800889877638E-2</v>
      </c>
      <c r="I71" s="17">
        <f t="shared" si="20"/>
        <v>0.34246575342465752</v>
      </c>
      <c r="J71" s="18">
        <f>+SUM(F$54:$F71)/SUM(G$54:$G71)</f>
        <v>0.14241234601326655</v>
      </c>
      <c r="K71" s="19">
        <f t="shared" si="22"/>
        <v>0.82169076751946613</v>
      </c>
      <c r="L71" s="17">
        <f>+SUM(F$54:$F71)/$F$76</f>
        <v>0.5289089994972348</v>
      </c>
      <c r="M71" s="17">
        <f>+SUM(E$54:$E71)/$E$76</f>
        <v>0.90487073275246388</v>
      </c>
      <c r="N71" s="19">
        <f t="shared" si="21"/>
        <v>0.37596173325522908</v>
      </c>
      <c r="P71" s="24" t="s">
        <v>50</v>
      </c>
      <c r="Q71" s="25" t="s">
        <v>10</v>
      </c>
      <c r="R71" s="25">
        <v>0.54295099999999996</v>
      </c>
      <c r="S71" s="25">
        <v>0.60220899999999999</v>
      </c>
      <c r="T71" s="25">
        <v>288</v>
      </c>
      <c r="U71" s="25">
        <v>150</v>
      </c>
      <c r="V71" s="25">
        <v>438</v>
      </c>
      <c r="W71" s="25">
        <v>42740000</v>
      </c>
      <c r="X71" s="25">
        <v>22480000</v>
      </c>
      <c r="Y71" s="26">
        <v>4.87E-2</v>
      </c>
      <c r="Z71" s="26">
        <v>0.34250000000000003</v>
      </c>
      <c r="AA71" s="26">
        <v>0.1424</v>
      </c>
      <c r="AB71" s="26">
        <v>0.877</v>
      </c>
      <c r="AC71" s="26">
        <v>0.52890000000000004</v>
      </c>
      <c r="AD71" s="26">
        <v>0.90490000000000004</v>
      </c>
    </row>
    <row r="72" spans="2:30" x14ac:dyDescent="0.45">
      <c r="B72" t="s">
        <v>10</v>
      </c>
      <c r="C72" s="22">
        <f t="shared" si="17"/>
        <v>0.60220899999999999</v>
      </c>
      <c r="D72" s="22">
        <f t="shared" si="17"/>
        <v>0.69735499999999995</v>
      </c>
      <c r="E72">
        <f t="shared" si="17"/>
        <v>243</v>
      </c>
      <c r="F72">
        <f t="shared" si="18"/>
        <v>164</v>
      </c>
      <c r="G72">
        <f t="shared" si="18"/>
        <v>407</v>
      </c>
      <c r="H72" s="17">
        <f t="shared" si="19"/>
        <v>4.5272525027808673E-2</v>
      </c>
      <c r="I72" s="17">
        <f t="shared" si="20"/>
        <v>0.40294840294840295</v>
      </c>
      <c r="J72" s="18">
        <f>+SUM(F$54:$F72)/SUM(G$54:$G72)</f>
        <v>0.15601744931998973</v>
      </c>
      <c r="K72" s="19">
        <f t="shared" si="22"/>
        <v>0.86696329254727478</v>
      </c>
      <c r="L72" s="17">
        <f>+SUM(F$54:$F72)/$F$76</f>
        <v>0.61136249371543494</v>
      </c>
      <c r="M72" s="17">
        <f>+SUM(E$54:$E72)/$E$76</f>
        <v>0.93958005999142979</v>
      </c>
      <c r="N72" s="19">
        <f t="shared" si="21"/>
        <v>0.32821756627599485</v>
      </c>
      <c r="P72" s="24" t="s">
        <v>51</v>
      </c>
      <c r="Q72" s="25" t="s">
        <v>10</v>
      </c>
      <c r="R72" s="25">
        <v>0.60220899999999999</v>
      </c>
      <c r="S72" s="25">
        <v>0.69735499999999995</v>
      </c>
      <c r="T72" s="25">
        <v>243</v>
      </c>
      <c r="U72" s="25">
        <v>164</v>
      </c>
      <c r="V72" s="25">
        <v>407</v>
      </c>
      <c r="W72" s="25">
        <v>27410000</v>
      </c>
      <c r="X72" s="25">
        <v>15470000</v>
      </c>
      <c r="Y72" s="26">
        <v>4.53E-2</v>
      </c>
      <c r="Z72" s="26">
        <v>0.40289999999999998</v>
      </c>
      <c r="AA72" s="26">
        <v>0.156</v>
      </c>
      <c r="AB72" s="26">
        <v>0.86019999999999996</v>
      </c>
      <c r="AC72" s="26">
        <v>0.61140000000000005</v>
      </c>
      <c r="AD72" s="26">
        <v>0.93959999999999999</v>
      </c>
    </row>
    <row r="73" spans="2:30" x14ac:dyDescent="0.45">
      <c r="B73" t="s">
        <v>10</v>
      </c>
      <c r="C73" s="22">
        <f t="shared" si="17"/>
        <v>0.69735499999999995</v>
      </c>
      <c r="D73" s="22">
        <f t="shared" si="17"/>
        <v>0.77427299999999999</v>
      </c>
      <c r="E73">
        <f t="shared" si="17"/>
        <v>195</v>
      </c>
      <c r="F73">
        <f t="shared" si="18"/>
        <v>215</v>
      </c>
      <c r="G73">
        <f t="shared" si="18"/>
        <v>410</v>
      </c>
      <c r="H73" s="17">
        <f t="shared" si="19"/>
        <v>4.5606229143492771E-2</v>
      </c>
      <c r="I73" s="17">
        <f t="shared" si="20"/>
        <v>0.52439024390243905</v>
      </c>
      <c r="J73" s="18">
        <f>+SUM(F$54:$F73)/SUM(G$54:$G73)</f>
        <v>0.17442710872745001</v>
      </c>
      <c r="K73" s="19">
        <f t="shared" si="22"/>
        <v>0.91256952169076755</v>
      </c>
      <c r="L73" s="17">
        <f>+SUM(F$54:$F73)/$F$76</f>
        <v>0.71945701357466063</v>
      </c>
      <c r="M73" s="17">
        <f>+SUM(E$54:$E73)/$E$76</f>
        <v>0.96743322382516783</v>
      </c>
      <c r="N73" s="19">
        <f t="shared" si="21"/>
        <v>0.2479762102505072</v>
      </c>
      <c r="P73" s="24" t="s">
        <v>52</v>
      </c>
      <c r="Q73" s="25" t="s">
        <v>10</v>
      </c>
      <c r="R73" s="25">
        <v>0.69735499999999995</v>
      </c>
      <c r="S73" s="25">
        <v>0.77427299999999999</v>
      </c>
      <c r="T73" s="25">
        <v>195</v>
      </c>
      <c r="U73" s="25">
        <v>215</v>
      </c>
      <c r="V73" s="25">
        <v>410</v>
      </c>
      <c r="W73" s="25">
        <v>19600000</v>
      </c>
      <c r="X73" s="25">
        <v>26140000</v>
      </c>
      <c r="Y73" s="26">
        <v>4.5600000000000002E-2</v>
      </c>
      <c r="Z73" s="26">
        <v>0.52439999999999998</v>
      </c>
      <c r="AA73" s="26">
        <v>0.1744</v>
      </c>
      <c r="AB73" s="26">
        <v>0.91210000000000002</v>
      </c>
      <c r="AC73" s="26">
        <v>0.71950000000000003</v>
      </c>
      <c r="AD73" s="26">
        <v>0.96740000000000004</v>
      </c>
    </row>
    <row r="74" spans="2:30" x14ac:dyDescent="0.45">
      <c r="B74" t="s">
        <v>10</v>
      </c>
      <c r="C74" s="22">
        <f t="shared" si="17"/>
        <v>0.77427299999999999</v>
      </c>
      <c r="D74" s="22">
        <f t="shared" si="17"/>
        <v>0.85384899999999997</v>
      </c>
      <c r="E74">
        <f t="shared" si="17"/>
        <v>142</v>
      </c>
      <c r="F74">
        <f t="shared" si="18"/>
        <v>247</v>
      </c>
      <c r="G74">
        <f t="shared" si="18"/>
        <v>389</v>
      </c>
      <c r="H74" s="17">
        <f t="shared" si="19"/>
        <v>4.3270300333704118E-2</v>
      </c>
      <c r="I74" s="17">
        <f t="shared" si="20"/>
        <v>0.63496143958868889</v>
      </c>
      <c r="J74" s="18">
        <f>+SUM(F$54:$F74)/SUM(G$54:$G74)</f>
        <v>0.1952752240195508</v>
      </c>
      <c r="K74" s="19">
        <f t="shared" si="22"/>
        <v>0.95583982202447171</v>
      </c>
      <c r="L74" s="17">
        <f>+SUM(F$54:$F74)/$F$76</f>
        <v>0.84364002011060835</v>
      </c>
      <c r="M74" s="17">
        <f>+SUM(E$54:$E74)/$E$76</f>
        <v>0.98771604056563345</v>
      </c>
      <c r="N74" s="19">
        <f t="shared" si="21"/>
        <v>0.1440760204550251</v>
      </c>
      <c r="P74" s="24" t="s">
        <v>53</v>
      </c>
      <c r="Q74" s="25" t="s">
        <v>10</v>
      </c>
      <c r="R74" s="25">
        <v>0.77427299999999999</v>
      </c>
      <c r="S74" s="25">
        <v>0.85384899999999997</v>
      </c>
      <c r="T74" s="25">
        <v>142</v>
      </c>
      <c r="U74" s="25">
        <v>247</v>
      </c>
      <c r="V74" s="25">
        <v>389</v>
      </c>
      <c r="W74" s="25">
        <v>10140000</v>
      </c>
      <c r="X74" s="25">
        <v>18720000</v>
      </c>
      <c r="Y74" s="26">
        <v>4.3299999999999998E-2</v>
      </c>
      <c r="Z74" s="26">
        <v>0.63500000000000001</v>
      </c>
      <c r="AA74" s="26">
        <v>0.1953</v>
      </c>
      <c r="AB74" s="26">
        <v>0.90869999999999995</v>
      </c>
      <c r="AC74" s="26">
        <v>0.84360000000000002</v>
      </c>
      <c r="AD74" s="26">
        <v>0.98770000000000002</v>
      </c>
    </row>
    <row r="75" spans="2:30" x14ac:dyDescent="0.45">
      <c r="B75" t="s">
        <v>10</v>
      </c>
      <c r="C75" s="22">
        <f t="shared" si="17"/>
        <v>0.85384899999999997</v>
      </c>
      <c r="D75" s="22">
        <f t="shared" si="17"/>
        <v>0.90770600000000001</v>
      </c>
      <c r="E75">
        <f t="shared" si="17"/>
        <v>86</v>
      </c>
      <c r="F75">
        <f t="shared" si="18"/>
        <v>311</v>
      </c>
      <c r="G75">
        <f t="shared" si="18"/>
        <v>397</v>
      </c>
      <c r="H75" s="17">
        <f t="shared" si="19"/>
        <v>4.4160177975528368E-2</v>
      </c>
      <c r="I75" s="17">
        <f t="shared" si="20"/>
        <v>0.78337531486146095</v>
      </c>
      <c r="J75" s="18">
        <f>+SUM(F$54:$F75)/SUM(G$54:$G75)</f>
        <v>0.22124582869855394</v>
      </c>
      <c r="K75" s="19">
        <f t="shared" si="22"/>
        <v>1</v>
      </c>
      <c r="L75" s="17">
        <f>+SUM(F$54:$F75)/$F$76</f>
        <v>1</v>
      </c>
      <c r="M75" s="17">
        <f>+SUM(E$54:$E75)/$E$76</f>
        <v>1</v>
      </c>
      <c r="N75" s="19">
        <f t="shared" si="21"/>
        <v>0</v>
      </c>
      <c r="P75" s="24" t="s">
        <v>54</v>
      </c>
      <c r="Q75" s="25" t="s">
        <v>10</v>
      </c>
      <c r="R75" s="25">
        <v>0.85384899999999997</v>
      </c>
      <c r="S75" s="25">
        <v>0.90770600000000001</v>
      </c>
      <c r="T75" s="25">
        <v>86</v>
      </c>
      <c r="U75" s="25">
        <v>311</v>
      </c>
      <c r="V75" s="25">
        <v>397</v>
      </c>
      <c r="W75" s="25">
        <v>7690000</v>
      </c>
      <c r="X75" s="25">
        <v>29370000</v>
      </c>
      <c r="Y75" s="26">
        <v>4.4200000000000003E-2</v>
      </c>
      <c r="Z75" s="26">
        <v>0.78339999999999999</v>
      </c>
      <c r="AA75" s="26">
        <v>0.22120000000000001</v>
      </c>
      <c r="AB75" s="26">
        <v>0.97150000000000003</v>
      </c>
      <c r="AC75" s="26">
        <v>1</v>
      </c>
      <c r="AD75" s="26">
        <v>1</v>
      </c>
    </row>
    <row r="76" spans="2:30" x14ac:dyDescent="0.45">
      <c r="E76">
        <f>SUM(E54:E75)</f>
        <v>7001</v>
      </c>
      <c r="F76">
        <f t="shared" ref="F76:G76" si="23">SUM(F54:F75)</f>
        <v>1989</v>
      </c>
      <c r="G76">
        <f t="shared" si="23"/>
        <v>8990</v>
      </c>
      <c r="H76" s="17"/>
      <c r="I76" s="17">
        <f>+F76/G76</f>
        <v>0.22124582869855394</v>
      </c>
      <c r="P76" s="24" t="s">
        <v>31</v>
      </c>
      <c r="Q76" s="25" t="s">
        <v>31</v>
      </c>
      <c r="R76" s="25" t="s">
        <v>32</v>
      </c>
      <c r="S76" s="25" t="s">
        <v>32</v>
      </c>
      <c r="T76" s="25">
        <v>7001</v>
      </c>
      <c r="U76" s="25">
        <v>1989</v>
      </c>
      <c r="V76" s="25">
        <v>8990</v>
      </c>
      <c r="W76" s="25">
        <v>1247730000</v>
      </c>
      <c r="X76" s="25">
        <v>257850000</v>
      </c>
      <c r="Y76" s="25"/>
      <c r="Z76" s="26">
        <v>0.22120000000000001</v>
      </c>
      <c r="AA76" s="25"/>
      <c r="AB76" s="25"/>
      <c r="AC76" s="25"/>
      <c r="AD76" s="25"/>
    </row>
  </sheetData>
  <conditionalFormatting sqref="I2:I2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{391C6C9F-D9E0-46C2-B7E8-CE14D01C0E00}</x14:id>
        </ext>
      </extLst>
    </cfRule>
  </conditionalFormatting>
  <conditionalFormatting sqref="I54:I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{F9F82E5C-B62C-4409-9BFE-A63777CD8F0B}</x14:id>
        </ext>
      </extLst>
    </cfRule>
  </conditionalFormatting>
  <conditionalFormatting sqref="I28:I5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{00E02AEA-40F7-4FC6-9AB4-E2DA1C1DD3EB}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1C6C9F-D9E0-46C2-B7E8-CE14D01C0E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I2:I24</xm:sqref>
        </x14:conditionalFormatting>
        <x14:conditionalFormatting xmlns:xm="http://schemas.microsoft.com/office/excel/2006/main">
          <x14:cfRule type="dataBar" id="{F9F82E5C-B62C-4409-9BFE-A63777CD8F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I54:I76</xm:sqref>
        </x14:conditionalFormatting>
        <x14:conditionalFormatting xmlns:xm="http://schemas.microsoft.com/office/excel/2006/main">
          <x14:cfRule type="dataBar" id="{00E02AEA-40F7-4FC6-9AB4-E2DA1C1DD3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I28:I50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3CFF-9901-4852-B1D6-29126067C4AD}">
  <dimension ref="A1:I51"/>
  <sheetViews>
    <sheetView workbookViewId="0">
      <selection activeCell="C19" sqref="C19"/>
    </sheetView>
  </sheetViews>
  <sheetFormatPr defaultRowHeight="14.25" x14ac:dyDescent="0.45"/>
  <cols>
    <col min="1" max="1" width="4.19921875" bestFit="1" customWidth="1"/>
    <col min="2" max="2" width="28.6640625" customWidth="1"/>
    <col min="3" max="3" width="27.265625" bestFit="1" customWidth="1"/>
    <col min="4" max="4" width="27.33203125" bestFit="1" customWidth="1"/>
    <col min="5" max="5" width="26.46484375" bestFit="1" customWidth="1"/>
    <col min="6" max="6" width="26.59765625" bestFit="1" customWidth="1"/>
    <col min="7" max="8" width="26.73046875" bestFit="1" customWidth="1"/>
    <col min="9" max="9" width="25.73046875" bestFit="1" customWidth="1"/>
  </cols>
  <sheetData>
    <row r="1" spans="1:9" x14ac:dyDescent="0.45">
      <c r="A1" t="s">
        <v>0</v>
      </c>
      <c r="B1" t="s">
        <v>30</v>
      </c>
    </row>
    <row r="2" spans="1:9" x14ac:dyDescent="0.45">
      <c r="A2">
        <v>7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</row>
    <row r="3" spans="1:9" x14ac:dyDescent="0.45">
      <c r="A3">
        <v>8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63</v>
      </c>
    </row>
    <row r="4" spans="1:9" x14ac:dyDescent="0.45">
      <c r="A4">
        <v>9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64</v>
      </c>
    </row>
    <row r="5" spans="1:9" x14ac:dyDescent="0.45">
      <c r="A5">
        <v>10</v>
      </c>
      <c r="B5" t="s">
        <v>56</v>
      </c>
      <c r="C5" t="s">
        <v>57</v>
      </c>
      <c r="D5" t="s">
        <v>58</v>
      </c>
      <c r="E5" t="s">
        <v>59</v>
      </c>
      <c r="F5" t="s">
        <v>65</v>
      </c>
    </row>
    <row r="6" spans="1:9" x14ac:dyDescent="0.45">
      <c r="A6">
        <v>14</v>
      </c>
      <c r="B6" t="s">
        <v>56</v>
      </c>
      <c r="C6" t="s">
        <v>57</v>
      </c>
      <c r="D6" t="s">
        <v>58</v>
      </c>
      <c r="E6" t="s">
        <v>66</v>
      </c>
      <c r="F6" t="s">
        <v>67</v>
      </c>
      <c r="G6" t="s">
        <v>68</v>
      </c>
      <c r="H6" t="s">
        <v>69</v>
      </c>
    </row>
    <row r="7" spans="1:9" x14ac:dyDescent="0.45">
      <c r="A7">
        <v>15</v>
      </c>
      <c r="B7" t="s">
        <v>56</v>
      </c>
      <c r="C7" t="s">
        <v>57</v>
      </c>
      <c r="D7" t="s">
        <v>58</v>
      </c>
      <c r="E7" t="s">
        <v>66</v>
      </c>
      <c r="F7" t="s">
        <v>67</v>
      </c>
      <c r="G7" t="s">
        <v>68</v>
      </c>
      <c r="H7" t="s">
        <v>70</v>
      </c>
    </row>
    <row r="8" spans="1:9" x14ac:dyDescent="0.45">
      <c r="A8">
        <v>16</v>
      </c>
      <c r="B8" t="s">
        <v>56</v>
      </c>
      <c r="C8" t="s">
        <v>57</v>
      </c>
      <c r="D8" t="s">
        <v>58</v>
      </c>
      <c r="E8" t="s">
        <v>66</v>
      </c>
      <c r="F8" t="s">
        <v>67</v>
      </c>
      <c r="G8" t="s">
        <v>71</v>
      </c>
    </row>
    <row r="9" spans="1:9" x14ac:dyDescent="0.45">
      <c r="A9">
        <v>17</v>
      </c>
      <c r="B9" t="s">
        <v>56</v>
      </c>
      <c r="C9" t="s">
        <v>57</v>
      </c>
      <c r="D9" t="s">
        <v>58</v>
      </c>
      <c r="E9" t="s">
        <v>66</v>
      </c>
      <c r="F9" t="s">
        <v>72</v>
      </c>
    </row>
    <row r="10" spans="1:9" x14ac:dyDescent="0.45">
      <c r="A10">
        <v>18</v>
      </c>
      <c r="B10" t="s">
        <v>56</v>
      </c>
      <c r="C10" t="s">
        <v>57</v>
      </c>
      <c r="D10" t="s">
        <v>73</v>
      </c>
    </row>
    <row r="11" spans="1:9" x14ac:dyDescent="0.45">
      <c r="A11">
        <v>25</v>
      </c>
      <c r="B11" t="s">
        <v>56</v>
      </c>
      <c r="C11" t="s">
        <v>74</v>
      </c>
      <c r="D11" t="s">
        <v>75</v>
      </c>
      <c r="E11" t="s">
        <v>76</v>
      </c>
      <c r="F11" t="s">
        <v>77</v>
      </c>
      <c r="G11" t="s">
        <v>78</v>
      </c>
      <c r="H11" t="s">
        <v>79</v>
      </c>
      <c r="I11" t="s">
        <v>80</v>
      </c>
    </row>
    <row r="12" spans="1:9" x14ac:dyDescent="0.45">
      <c r="A12">
        <v>26</v>
      </c>
      <c r="B12" t="s">
        <v>56</v>
      </c>
      <c r="C12" t="s">
        <v>74</v>
      </c>
      <c r="D12" t="s">
        <v>75</v>
      </c>
      <c r="E12" t="s">
        <v>76</v>
      </c>
      <c r="F12" t="s">
        <v>77</v>
      </c>
      <c r="G12" t="s">
        <v>78</v>
      </c>
      <c r="H12" t="s">
        <v>79</v>
      </c>
      <c r="I12" t="s">
        <v>81</v>
      </c>
    </row>
    <row r="13" spans="1:9" x14ac:dyDescent="0.45">
      <c r="A13">
        <v>27</v>
      </c>
      <c r="B13" t="s">
        <v>56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H13" t="s">
        <v>82</v>
      </c>
    </row>
    <row r="14" spans="1:9" x14ac:dyDescent="0.45">
      <c r="A14">
        <v>28</v>
      </c>
      <c r="B14" t="s">
        <v>56</v>
      </c>
      <c r="C14" t="s">
        <v>74</v>
      </c>
      <c r="D14" t="s">
        <v>75</v>
      </c>
      <c r="E14" t="s">
        <v>76</v>
      </c>
      <c r="F14" t="s">
        <v>77</v>
      </c>
      <c r="G14" t="s">
        <v>83</v>
      </c>
    </row>
    <row r="15" spans="1:9" x14ac:dyDescent="0.45">
      <c r="A15">
        <v>29</v>
      </c>
      <c r="B15" t="s">
        <v>56</v>
      </c>
      <c r="C15" t="s">
        <v>74</v>
      </c>
      <c r="D15" t="s">
        <v>75</v>
      </c>
      <c r="E15" t="s">
        <v>76</v>
      </c>
      <c r="F15" t="s">
        <v>84</v>
      </c>
    </row>
    <row r="16" spans="1:9" x14ac:dyDescent="0.45">
      <c r="A16">
        <v>30</v>
      </c>
      <c r="B16" t="s">
        <v>56</v>
      </c>
      <c r="C16" t="s">
        <v>74</v>
      </c>
      <c r="D16" t="s">
        <v>75</v>
      </c>
      <c r="E16" t="s">
        <v>85</v>
      </c>
    </row>
    <row r="17" spans="1:9" x14ac:dyDescent="0.45">
      <c r="A17">
        <v>31</v>
      </c>
      <c r="B17" t="s">
        <v>56</v>
      </c>
      <c r="C17" t="s">
        <v>74</v>
      </c>
      <c r="D17" t="s">
        <v>86</v>
      </c>
    </row>
    <row r="18" spans="1:9" x14ac:dyDescent="0.45">
      <c r="A18">
        <v>34</v>
      </c>
      <c r="B18" t="s">
        <v>87</v>
      </c>
      <c r="C18" t="s">
        <v>88</v>
      </c>
      <c r="D18" t="s">
        <v>89</v>
      </c>
    </row>
    <row r="19" spans="1:9" x14ac:dyDescent="0.45">
      <c r="A19">
        <v>36</v>
      </c>
      <c r="B19" t="s">
        <v>87</v>
      </c>
      <c r="C19" t="s">
        <v>88</v>
      </c>
      <c r="D19" t="s">
        <v>90</v>
      </c>
      <c r="E19" t="s">
        <v>91</v>
      </c>
    </row>
    <row r="20" spans="1:9" x14ac:dyDescent="0.45">
      <c r="A20">
        <v>37</v>
      </c>
      <c r="B20" t="s">
        <v>87</v>
      </c>
      <c r="C20" t="s">
        <v>88</v>
      </c>
      <c r="D20" t="s">
        <v>90</v>
      </c>
      <c r="E20" t="s">
        <v>92</v>
      </c>
    </row>
    <row r="21" spans="1:9" x14ac:dyDescent="0.45">
      <c r="A21">
        <v>39</v>
      </c>
      <c r="B21" t="s">
        <v>87</v>
      </c>
      <c r="C21" t="s">
        <v>93</v>
      </c>
      <c r="D21" t="s">
        <v>94</v>
      </c>
    </row>
    <row r="22" spans="1:9" x14ac:dyDescent="0.45">
      <c r="A22">
        <v>41</v>
      </c>
      <c r="B22" t="s">
        <v>87</v>
      </c>
      <c r="C22" t="s">
        <v>93</v>
      </c>
      <c r="D22" t="s">
        <v>95</v>
      </c>
      <c r="E22" t="s">
        <v>96</v>
      </c>
    </row>
    <row r="23" spans="1:9" x14ac:dyDescent="0.45">
      <c r="A23">
        <v>45</v>
      </c>
      <c r="B23" t="s">
        <v>87</v>
      </c>
      <c r="C23" t="s">
        <v>93</v>
      </c>
      <c r="D23" t="s">
        <v>95</v>
      </c>
      <c r="E23" t="s">
        <v>97</v>
      </c>
      <c r="F23" t="s">
        <v>98</v>
      </c>
      <c r="G23" t="s">
        <v>99</v>
      </c>
      <c r="H23" t="s">
        <v>100</v>
      </c>
    </row>
    <row r="24" spans="1:9" x14ac:dyDescent="0.45">
      <c r="A24">
        <v>46</v>
      </c>
      <c r="B24" t="s">
        <v>87</v>
      </c>
      <c r="C24" t="s">
        <v>93</v>
      </c>
      <c r="D24" t="s">
        <v>95</v>
      </c>
      <c r="E24" t="s">
        <v>97</v>
      </c>
      <c r="F24" t="s">
        <v>98</v>
      </c>
      <c r="G24" t="s">
        <v>99</v>
      </c>
      <c r="H24" t="s">
        <v>101</v>
      </c>
    </row>
    <row r="25" spans="1:9" x14ac:dyDescent="0.45">
      <c r="A25">
        <v>47</v>
      </c>
      <c r="B25" t="s">
        <v>87</v>
      </c>
      <c r="C25" t="s">
        <v>93</v>
      </c>
      <c r="D25" t="s">
        <v>95</v>
      </c>
      <c r="E25" t="s">
        <v>97</v>
      </c>
      <c r="F25" t="s">
        <v>98</v>
      </c>
      <c r="G25" t="s">
        <v>102</v>
      </c>
    </row>
    <row r="26" spans="1:9" x14ac:dyDescent="0.45">
      <c r="A26">
        <v>48</v>
      </c>
      <c r="B26" t="s">
        <v>87</v>
      </c>
      <c r="C26" t="s">
        <v>93</v>
      </c>
      <c r="D26" t="s">
        <v>95</v>
      </c>
      <c r="E26" t="s">
        <v>97</v>
      </c>
      <c r="F26" t="s">
        <v>103</v>
      </c>
    </row>
    <row r="29" spans="1:9" x14ac:dyDescent="0.45"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</row>
    <row r="30" spans="1:9" x14ac:dyDescent="0.45">
      <c r="A30">
        <v>30</v>
      </c>
      <c r="B30" t="str">
        <f>IFERROR(VLOOKUP($A30,$A$1:$I$26,B$29,0),"")</f>
        <v xml:space="preserve">cat__PAY_SEPT &lt;= 2.004 </v>
      </c>
      <c r="C30" t="str">
        <f t="shared" ref="C30:I45" si="0">IFERROR(VLOOKUP($A30,$A$1:$I$26,C$29,0),"")</f>
        <v xml:space="preserve"> num__PAY_AMT_JUN &gt; 0.131 </v>
      </c>
      <c r="D30" t="str">
        <f t="shared" si="0"/>
        <v xml:space="preserve"> num__PAYMENT_VALUE &lt;= 0.003 </v>
      </c>
      <c r="E30" t="str">
        <f t="shared" si="0"/>
        <v xml:space="preserve"> num__LIMIT_BAL &gt; 1.154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0</v>
      </c>
    </row>
    <row r="31" spans="1:9" x14ac:dyDescent="0.45">
      <c r="A31">
        <v>16</v>
      </c>
      <c r="B31" t="str">
        <f t="shared" ref="B31:I51" si="1">IFERROR(VLOOKUP($A31,$A$1:$I$26,B$29,0),"")</f>
        <v xml:space="preserve">cat__PAY_SEPT &lt;= 2.004 </v>
      </c>
      <c r="C31" t="str">
        <f t="shared" si="0"/>
        <v xml:space="preserve"> num__PAY_AMT_JUN &lt;= 0.131 </v>
      </c>
      <c r="D31" t="str">
        <f t="shared" si="0"/>
        <v xml:space="preserve"> num__PAYMENT_VALUE &lt;= 0.407 </v>
      </c>
      <c r="E31" t="str">
        <f t="shared" si="0"/>
        <v xml:space="preserve"> num__PAY_AMT_SEPT &gt; -0.026 </v>
      </c>
      <c r="F31" t="str">
        <f t="shared" si="0"/>
        <v xml:space="preserve"> cat__PAY_JUL &lt;= 2.077 </v>
      </c>
      <c r="G31" t="str">
        <f t="shared" si="0"/>
        <v xml:space="preserve"> num__LIMIT_BAL &gt; 0.842</v>
      </c>
      <c r="H31">
        <f t="shared" si="0"/>
        <v>0</v>
      </c>
      <c r="I31">
        <f t="shared" si="0"/>
        <v>0</v>
      </c>
    </row>
    <row r="32" spans="1:9" x14ac:dyDescent="0.45">
      <c r="A32">
        <v>28</v>
      </c>
      <c r="B32" t="str">
        <f t="shared" si="1"/>
        <v xml:space="preserve">cat__PAY_SEPT &lt;= 2.004 </v>
      </c>
      <c r="C32" t="str">
        <f t="shared" si="0"/>
        <v xml:space="preserve"> num__PAY_AMT_JUN &gt; 0.131 </v>
      </c>
      <c r="D32" t="str">
        <f t="shared" si="0"/>
        <v xml:space="preserve"> num__PAYMENT_VALUE &lt;= 0.003 </v>
      </c>
      <c r="E32" t="str">
        <f t="shared" si="0"/>
        <v xml:space="preserve"> num__LIMIT_BAL &lt;= 1.154 </v>
      </c>
      <c r="F32" t="str">
        <f t="shared" si="0"/>
        <v xml:space="preserve"> num__BILL_AMT_JUN &lt;= 3.204 </v>
      </c>
      <c r="G32" t="str">
        <f t="shared" si="0"/>
        <v xml:space="preserve"> num__LIMIT_BAL &gt; 0.316</v>
      </c>
      <c r="H32">
        <f t="shared" si="0"/>
        <v>0</v>
      </c>
      <c r="I32">
        <f t="shared" si="0"/>
        <v>0</v>
      </c>
    </row>
    <row r="33" spans="1:9" x14ac:dyDescent="0.45">
      <c r="A33">
        <v>26</v>
      </c>
      <c r="B33" t="str">
        <f t="shared" si="1"/>
        <v xml:space="preserve">cat__PAY_SEPT &lt;= 2.004 </v>
      </c>
      <c r="C33" t="str">
        <f t="shared" si="0"/>
        <v xml:space="preserve"> num__PAY_AMT_JUN &gt; 0.131 </v>
      </c>
      <c r="D33" t="str">
        <f t="shared" si="0"/>
        <v xml:space="preserve"> num__PAYMENT_VALUE &lt;= 0.003 </v>
      </c>
      <c r="E33" t="str">
        <f t="shared" si="0"/>
        <v xml:space="preserve"> num__LIMIT_BAL &lt;= 1.154 </v>
      </c>
      <c r="F33" t="str">
        <f t="shared" si="0"/>
        <v xml:space="preserve"> num__BILL_AMT_JUN &lt;= 3.204 </v>
      </c>
      <c r="G33" t="str">
        <f t="shared" si="0"/>
        <v xml:space="preserve"> num__LIMIT_BAL &lt;= 0.316 </v>
      </c>
      <c r="H33" t="str">
        <f t="shared" si="0"/>
        <v xml:space="preserve"> num__LIMIT_BAL &lt;= 0.263 </v>
      </c>
      <c r="I33" t="str">
        <f t="shared" si="0"/>
        <v xml:space="preserve"> num__PAY_AMT_APR &gt; 0.649</v>
      </c>
    </row>
    <row r="34" spans="1:9" x14ac:dyDescent="0.45">
      <c r="A34">
        <v>14</v>
      </c>
      <c r="B34" t="str">
        <f t="shared" si="1"/>
        <v xml:space="preserve">cat__PAY_SEPT &lt;= 2.004 </v>
      </c>
      <c r="C34" t="str">
        <f t="shared" si="0"/>
        <v xml:space="preserve"> num__PAY_AMT_JUN &lt;= 0.131 </v>
      </c>
      <c r="D34" t="str">
        <f t="shared" si="0"/>
        <v xml:space="preserve"> num__PAYMENT_VALUE &lt;= 0.407 </v>
      </c>
      <c r="E34" t="str">
        <f t="shared" si="0"/>
        <v xml:space="preserve"> num__PAY_AMT_SEPT &gt; -0.026 </v>
      </c>
      <c r="F34" t="str">
        <f t="shared" si="0"/>
        <v xml:space="preserve"> cat__PAY_JUL &lt;= 2.077 </v>
      </c>
      <c r="G34" t="str">
        <f t="shared" si="0"/>
        <v xml:space="preserve"> num__LIMIT_BAL &lt;= 0.842 </v>
      </c>
      <c r="H34" t="str">
        <f t="shared" si="0"/>
        <v xml:space="preserve"> num__PAY_AMT_SEPT &lt;= -0.023</v>
      </c>
      <c r="I34">
        <f t="shared" si="0"/>
        <v>0</v>
      </c>
    </row>
    <row r="35" spans="1:9" x14ac:dyDescent="0.45">
      <c r="A35">
        <v>25</v>
      </c>
      <c r="B35" t="str">
        <f t="shared" si="1"/>
        <v xml:space="preserve">cat__PAY_SEPT &lt;= 2.004 </v>
      </c>
      <c r="C35" t="str">
        <f t="shared" si="0"/>
        <v xml:space="preserve"> num__PAY_AMT_JUN &gt; 0.131 </v>
      </c>
      <c r="D35" t="str">
        <f t="shared" si="0"/>
        <v xml:space="preserve"> num__PAYMENT_VALUE &lt;= 0.003 </v>
      </c>
      <c r="E35" t="str">
        <f t="shared" si="0"/>
        <v xml:space="preserve"> num__LIMIT_BAL &lt;= 1.154 </v>
      </c>
      <c r="F35" t="str">
        <f t="shared" si="0"/>
        <v xml:space="preserve"> num__BILL_AMT_JUN &lt;= 3.204 </v>
      </c>
      <c r="G35" t="str">
        <f t="shared" si="0"/>
        <v xml:space="preserve"> num__LIMIT_BAL &lt;= 0.316 </v>
      </c>
      <c r="H35" t="str">
        <f t="shared" si="0"/>
        <v xml:space="preserve"> num__LIMIT_BAL &lt;= 0.263 </v>
      </c>
      <c r="I35" t="str">
        <f t="shared" si="0"/>
        <v xml:space="preserve"> num__PAY_AMT_APR &lt;= 0.649</v>
      </c>
    </row>
    <row r="36" spans="1:9" x14ac:dyDescent="0.45">
      <c r="A36">
        <v>15</v>
      </c>
      <c r="B36" t="str">
        <f t="shared" si="1"/>
        <v xml:space="preserve">cat__PAY_SEPT &lt;= 2.004 </v>
      </c>
      <c r="C36" t="str">
        <f t="shared" si="0"/>
        <v xml:space="preserve"> num__PAY_AMT_JUN &lt;= 0.131 </v>
      </c>
      <c r="D36" t="str">
        <f t="shared" si="0"/>
        <v xml:space="preserve"> num__PAYMENT_VALUE &lt;= 0.407 </v>
      </c>
      <c r="E36" t="str">
        <f t="shared" si="0"/>
        <v xml:space="preserve"> num__PAY_AMT_SEPT &gt; -0.026 </v>
      </c>
      <c r="F36" t="str">
        <f t="shared" si="0"/>
        <v xml:space="preserve"> cat__PAY_JUL &lt;= 2.077 </v>
      </c>
      <c r="G36" t="str">
        <f t="shared" si="0"/>
        <v xml:space="preserve"> num__LIMIT_BAL &lt;= 0.842 </v>
      </c>
      <c r="H36" t="str">
        <f t="shared" si="0"/>
        <v xml:space="preserve"> num__PAY_AMT_SEPT &gt; -0.023</v>
      </c>
      <c r="I36">
        <f t="shared" si="0"/>
        <v>0</v>
      </c>
    </row>
    <row r="37" spans="1:9" x14ac:dyDescent="0.45">
      <c r="A37">
        <v>47</v>
      </c>
      <c r="B37" t="str">
        <f t="shared" si="1"/>
        <v xml:space="preserve">cat__PAY_SEPT &gt; 2.004 </v>
      </c>
      <c r="C37" t="str">
        <f t="shared" si="0"/>
        <v xml:space="preserve"> cat__PAY_SEPT &gt; 3.001 </v>
      </c>
      <c r="D37" t="str">
        <f t="shared" si="0"/>
        <v xml:space="preserve"> num__DUES &gt; -0.332 </v>
      </c>
      <c r="E37" t="str">
        <f t="shared" si="0"/>
        <v xml:space="preserve"> cat__PAY_SEPT &gt; 4.000 </v>
      </c>
      <c r="F37" t="str">
        <f t="shared" si="0"/>
        <v xml:space="preserve"> cat__PAY_AUG &lt;= 5.999 </v>
      </c>
      <c r="G37" t="str">
        <f t="shared" si="0"/>
        <v xml:space="preserve"> num__PAY_AMT_APR &gt; 27.532</v>
      </c>
      <c r="H37">
        <f t="shared" si="0"/>
        <v>0</v>
      </c>
      <c r="I37">
        <f t="shared" si="0"/>
        <v>0</v>
      </c>
    </row>
    <row r="38" spans="1:9" x14ac:dyDescent="0.45">
      <c r="A38">
        <v>10</v>
      </c>
      <c r="B38" t="str">
        <f t="shared" si="1"/>
        <v xml:space="preserve">cat__PAY_SEPT &lt;= 2.004 </v>
      </c>
      <c r="C38" t="str">
        <f t="shared" si="0"/>
        <v xml:space="preserve"> num__PAY_AMT_JUN &lt;= 0.131 </v>
      </c>
      <c r="D38" t="str">
        <f t="shared" si="0"/>
        <v xml:space="preserve"> num__PAYMENT_VALUE &lt;= 0.407 </v>
      </c>
      <c r="E38" t="str">
        <f t="shared" si="0"/>
        <v xml:space="preserve"> num__PAY_AMT_SEPT &lt;= -0.026 </v>
      </c>
      <c r="F38" t="str">
        <f t="shared" si="0"/>
        <v xml:space="preserve"> num__BILL_AMT_SEPT &gt; -0.111</v>
      </c>
      <c r="G38">
        <f t="shared" si="0"/>
        <v>0</v>
      </c>
      <c r="H38">
        <f t="shared" si="0"/>
        <v>0</v>
      </c>
      <c r="I38">
        <f t="shared" si="0"/>
        <v>0</v>
      </c>
    </row>
    <row r="39" spans="1:9" x14ac:dyDescent="0.45">
      <c r="A39">
        <v>9</v>
      </c>
      <c r="B39" t="str">
        <f t="shared" si="1"/>
        <v xml:space="preserve">cat__PAY_SEPT &lt;= 2.004 </v>
      </c>
      <c r="C39" t="str">
        <f t="shared" si="0"/>
        <v xml:space="preserve"> num__PAY_AMT_JUN &lt;= 0.131 </v>
      </c>
      <c r="D39" t="str">
        <f t="shared" si="0"/>
        <v xml:space="preserve"> num__PAYMENT_VALUE &lt;= 0.407 </v>
      </c>
      <c r="E39" t="str">
        <f t="shared" si="0"/>
        <v xml:space="preserve"> num__PAY_AMT_SEPT &lt;= -0.026 </v>
      </c>
      <c r="F39" t="str">
        <f t="shared" si="0"/>
        <v xml:space="preserve"> num__BILL_AMT_SEPT &lt;= -0.111 </v>
      </c>
      <c r="G39" t="str">
        <f t="shared" si="0"/>
        <v xml:space="preserve"> num__PAY_AMT_AUG &gt; 0.655</v>
      </c>
      <c r="H39">
        <f t="shared" si="0"/>
        <v>0</v>
      </c>
      <c r="I39">
        <f t="shared" si="0"/>
        <v>0</v>
      </c>
    </row>
    <row r="40" spans="1:9" x14ac:dyDescent="0.45">
      <c r="A40">
        <v>29</v>
      </c>
      <c r="B40" t="str">
        <f t="shared" si="1"/>
        <v xml:space="preserve">cat__PAY_SEPT &lt;= 2.004 </v>
      </c>
      <c r="C40" t="str">
        <f t="shared" si="0"/>
        <v xml:space="preserve"> num__PAY_AMT_JUN &gt; 0.131 </v>
      </c>
      <c r="D40" t="str">
        <f t="shared" si="0"/>
        <v xml:space="preserve"> num__PAYMENT_VALUE &lt;= 0.003 </v>
      </c>
      <c r="E40" t="str">
        <f t="shared" si="0"/>
        <v xml:space="preserve"> num__LIMIT_BAL &lt;= 1.154 </v>
      </c>
      <c r="F40" t="str">
        <f t="shared" si="0"/>
        <v xml:space="preserve"> num__BILL_AMT_JUN &gt; 3.204</v>
      </c>
      <c r="G40">
        <f t="shared" si="0"/>
        <v>0</v>
      </c>
      <c r="H40">
        <f t="shared" si="0"/>
        <v>0</v>
      </c>
      <c r="I40">
        <f t="shared" si="0"/>
        <v>0</v>
      </c>
    </row>
    <row r="41" spans="1:9" x14ac:dyDescent="0.45">
      <c r="A41">
        <v>7</v>
      </c>
      <c r="B41" t="str">
        <f t="shared" si="1"/>
        <v xml:space="preserve">cat__PAY_SEPT &lt;= 2.004 </v>
      </c>
      <c r="C41" t="str">
        <f t="shared" si="0"/>
        <v xml:space="preserve"> num__PAY_AMT_JUN &lt;= 0.131 </v>
      </c>
      <c r="D41" t="str">
        <f t="shared" si="0"/>
        <v xml:space="preserve"> num__PAYMENT_VALUE &lt;= 0.407 </v>
      </c>
      <c r="E41" t="str">
        <f t="shared" si="0"/>
        <v xml:space="preserve"> num__PAY_AMT_SEPT &lt;= -0.026 </v>
      </c>
      <c r="F41" t="str">
        <f t="shared" si="0"/>
        <v xml:space="preserve"> num__BILL_AMT_SEPT &lt;= -0.111 </v>
      </c>
      <c r="G41" t="str">
        <f t="shared" si="0"/>
        <v xml:space="preserve"> num__PAY_AMT_AUG &lt;= 0.655 </v>
      </c>
      <c r="H41" t="str">
        <f t="shared" si="0"/>
        <v xml:space="preserve"> num__PAYMENT_VALUE &lt;= -1.391</v>
      </c>
      <c r="I41">
        <f t="shared" si="0"/>
        <v>0</v>
      </c>
    </row>
    <row r="42" spans="1:9" x14ac:dyDescent="0.45">
      <c r="A42">
        <v>31</v>
      </c>
      <c r="B42" t="str">
        <f t="shared" si="1"/>
        <v xml:space="preserve">cat__PAY_SEPT &lt;= 2.004 </v>
      </c>
      <c r="C42" t="str">
        <f t="shared" si="0"/>
        <v xml:space="preserve"> num__PAY_AMT_JUN &gt; 0.131 </v>
      </c>
      <c r="D42" t="str">
        <f t="shared" si="0"/>
        <v xml:space="preserve"> num__PAYMENT_VALUE &gt; 0.003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</row>
    <row r="43" spans="1:9" x14ac:dyDescent="0.45">
      <c r="A43">
        <v>36</v>
      </c>
      <c r="B43" t="str">
        <f t="shared" si="1"/>
        <v xml:space="preserve">cat__PAY_SEPT &gt; 2.004 </v>
      </c>
      <c r="C43" t="str">
        <f t="shared" si="0"/>
        <v xml:space="preserve"> cat__PAY_SEPT &lt;= 3.001 </v>
      </c>
      <c r="D43" t="str">
        <f t="shared" si="0"/>
        <v xml:space="preserve"> cat__PAY_SEPT &gt; 3.000 </v>
      </c>
      <c r="E43" t="str">
        <f t="shared" si="0"/>
        <v xml:space="preserve"> num__PAYMENT_VALUE &lt;= 0.612</v>
      </c>
      <c r="F43">
        <f t="shared" si="0"/>
        <v>0</v>
      </c>
      <c r="G43">
        <f t="shared" si="0"/>
        <v>0</v>
      </c>
      <c r="H43">
        <f t="shared" si="0"/>
        <v>0</v>
      </c>
      <c r="I43">
        <f t="shared" si="0"/>
        <v>0</v>
      </c>
    </row>
    <row r="44" spans="1:9" x14ac:dyDescent="0.45">
      <c r="A44">
        <v>8</v>
      </c>
      <c r="B44" t="str">
        <f t="shared" si="1"/>
        <v xml:space="preserve">cat__PAY_SEPT &lt;= 2.004 </v>
      </c>
      <c r="C44" t="str">
        <f t="shared" si="0"/>
        <v xml:space="preserve"> num__PAY_AMT_JUN &lt;= 0.131 </v>
      </c>
      <c r="D44" t="str">
        <f t="shared" si="0"/>
        <v xml:space="preserve"> num__PAYMENT_VALUE &lt;= 0.407 </v>
      </c>
      <c r="E44" t="str">
        <f t="shared" si="0"/>
        <v xml:space="preserve"> num__PAY_AMT_SEPT &lt;= -0.026 </v>
      </c>
      <c r="F44" t="str">
        <f t="shared" si="0"/>
        <v xml:space="preserve"> num__BILL_AMT_SEPT &lt;= -0.111 </v>
      </c>
      <c r="G44" t="str">
        <f t="shared" si="0"/>
        <v xml:space="preserve"> num__PAY_AMT_AUG &lt;= 0.655 </v>
      </c>
      <c r="H44" t="str">
        <f t="shared" si="0"/>
        <v xml:space="preserve"> num__PAYMENT_VALUE &gt; -1.391</v>
      </c>
      <c r="I44">
        <f t="shared" si="0"/>
        <v>0</v>
      </c>
    </row>
    <row r="45" spans="1:9" x14ac:dyDescent="0.45">
      <c r="A45">
        <v>17</v>
      </c>
      <c r="B45" t="str">
        <f t="shared" si="1"/>
        <v xml:space="preserve">cat__PAY_SEPT &lt;= 2.004 </v>
      </c>
      <c r="C45" t="str">
        <f t="shared" si="0"/>
        <v xml:space="preserve"> num__PAY_AMT_JUN &lt;= 0.131 </v>
      </c>
      <c r="D45" t="str">
        <f t="shared" si="0"/>
        <v xml:space="preserve"> num__PAYMENT_VALUE &lt;= 0.407 </v>
      </c>
      <c r="E45" t="str">
        <f t="shared" si="0"/>
        <v xml:space="preserve"> num__PAY_AMT_SEPT &gt; -0.026 </v>
      </c>
      <c r="F45" t="str">
        <f t="shared" si="0"/>
        <v xml:space="preserve"> cat__PAY_JUL &gt; 2.077</v>
      </c>
      <c r="G45">
        <f t="shared" si="0"/>
        <v>0</v>
      </c>
      <c r="H45">
        <f t="shared" si="0"/>
        <v>0</v>
      </c>
      <c r="I45">
        <f t="shared" si="0"/>
        <v>0</v>
      </c>
    </row>
    <row r="46" spans="1:9" x14ac:dyDescent="0.45">
      <c r="A46">
        <v>18</v>
      </c>
      <c r="B46" t="str">
        <f t="shared" si="1"/>
        <v xml:space="preserve">cat__PAY_SEPT &lt;= 2.004 </v>
      </c>
      <c r="C46" t="str">
        <f t="shared" si="1"/>
        <v xml:space="preserve"> num__PAY_AMT_JUN &lt;= 0.131 </v>
      </c>
      <c r="D46" t="str">
        <f t="shared" si="1"/>
        <v xml:space="preserve"> num__PAYMENT_VALUE &gt; 0.407</v>
      </c>
      <c r="E46">
        <f t="shared" si="1"/>
        <v>0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</row>
    <row r="47" spans="1:9" x14ac:dyDescent="0.45">
      <c r="A47">
        <v>39</v>
      </c>
      <c r="B47" t="str">
        <f t="shared" si="1"/>
        <v xml:space="preserve">cat__PAY_SEPT &gt; 2.004 </v>
      </c>
      <c r="C47" t="str">
        <f t="shared" si="1"/>
        <v xml:space="preserve"> cat__PAY_SEPT &gt; 3.001 </v>
      </c>
      <c r="D47" t="str">
        <f t="shared" si="1"/>
        <v xml:space="preserve"> num__DUES &lt;= -0.332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</row>
    <row r="48" spans="1:9" x14ac:dyDescent="0.45">
      <c r="A48">
        <v>37</v>
      </c>
      <c r="B48" t="str">
        <f t="shared" si="1"/>
        <v xml:space="preserve">cat__PAY_SEPT &gt; 2.004 </v>
      </c>
      <c r="C48" t="str">
        <f t="shared" si="1"/>
        <v xml:space="preserve"> cat__PAY_SEPT &lt;= 3.001 </v>
      </c>
      <c r="D48" t="str">
        <f t="shared" si="1"/>
        <v xml:space="preserve"> cat__PAY_SEPT &gt; 3.000 </v>
      </c>
      <c r="E48" t="str">
        <f t="shared" si="1"/>
        <v xml:space="preserve"> num__PAYMENT_VALUE &gt; 0.612</v>
      </c>
      <c r="F48">
        <f t="shared" si="1"/>
        <v>0</v>
      </c>
      <c r="G48">
        <f t="shared" si="1"/>
        <v>0</v>
      </c>
      <c r="H48">
        <f t="shared" si="1"/>
        <v>0</v>
      </c>
      <c r="I48">
        <f t="shared" si="1"/>
        <v>0</v>
      </c>
    </row>
    <row r="49" spans="1:9" x14ac:dyDescent="0.45">
      <c r="A49">
        <v>48</v>
      </c>
      <c r="B49" t="str">
        <f t="shared" si="1"/>
        <v xml:space="preserve">cat__PAY_SEPT &gt; 2.004 </v>
      </c>
      <c r="C49" t="str">
        <f t="shared" si="1"/>
        <v xml:space="preserve"> cat__PAY_SEPT &gt; 3.001 </v>
      </c>
      <c r="D49" t="str">
        <f t="shared" si="1"/>
        <v xml:space="preserve"> num__DUES &gt; -0.332 </v>
      </c>
      <c r="E49" t="str">
        <f t="shared" si="1"/>
        <v xml:space="preserve"> cat__PAY_SEPT &gt; 4.000 </v>
      </c>
      <c r="F49" t="str">
        <f t="shared" si="1"/>
        <v xml:space="preserve"> cat__PAY_AUG &gt; 5.999</v>
      </c>
      <c r="G49">
        <f t="shared" si="1"/>
        <v>0</v>
      </c>
      <c r="H49">
        <f t="shared" si="1"/>
        <v>0</v>
      </c>
      <c r="I49">
        <f t="shared" si="1"/>
        <v>0</v>
      </c>
    </row>
    <row r="50" spans="1:9" x14ac:dyDescent="0.45">
      <c r="A50">
        <v>45</v>
      </c>
      <c r="B50" t="str">
        <f t="shared" si="1"/>
        <v xml:space="preserve">cat__PAY_SEPT &gt; 2.004 </v>
      </c>
      <c r="C50" t="str">
        <f t="shared" si="1"/>
        <v xml:space="preserve"> cat__PAY_SEPT &gt; 3.001 </v>
      </c>
      <c r="D50" t="str">
        <f t="shared" si="1"/>
        <v xml:space="preserve"> num__DUES &gt; -0.332 </v>
      </c>
      <c r="E50" t="str">
        <f t="shared" si="1"/>
        <v xml:space="preserve"> cat__PAY_SEPT &gt; 4.000 </v>
      </c>
      <c r="F50" t="str">
        <f t="shared" si="1"/>
        <v xml:space="preserve"> cat__PAY_AUG &lt;= 5.999 </v>
      </c>
      <c r="G50" t="str">
        <f t="shared" si="1"/>
        <v xml:space="preserve"> num__PAY_AMT_APR &lt;= 27.532 </v>
      </c>
      <c r="H50" t="str">
        <f t="shared" si="1"/>
        <v xml:space="preserve"> cat__PAY_APR &lt;= 2.001</v>
      </c>
      <c r="I50">
        <f t="shared" si="1"/>
        <v>0</v>
      </c>
    </row>
    <row r="51" spans="1:9" x14ac:dyDescent="0.45">
      <c r="A51">
        <v>46</v>
      </c>
      <c r="B51" t="str">
        <f t="shared" si="1"/>
        <v xml:space="preserve">cat__PAY_SEPT &gt; 2.004 </v>
      </c>
      <c r="C51" t="str">
        <f t="shared" si="1"/>
        <v xml:space="preserve"> cat__PAY_SEPT &gt; 3.001 </v>
      </c>
      <c r="D51" t="str">
        <f t="shared" si="1"/>
        <v xml:space="preserve"> num__DUES &gt; -0.332 </v>
      </c>
      <c r="E51" t="str">
        <f t="shared" si="1"/>
        <v xml:space="preserve"> cat__PAY_SEPT &gt; 4.000 </v>
      </c>
      <c r="F51" t="str">
        <f t="shared" si="1"/>
        <v xml:space="preserve"> cat__PAY_AUG &lt;= 5.999 </v>
      </c>
      <c r="G51" t="str">
        <f t="shared" si="1"/>
        <v xml:space="preserve"> num__PAY_AMT_APR &lt;= 27.532 </v>
      </c>
      <c r="H51" t="str">
        <f t="shared" si="1"/>
        <v xml:space="preserve"> cat__PAY_APR &gt; 2.001</v>
      </c>
      <c r="I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leaf_statistics_table</vt:lpstr>
      <vt:lpstr>Logistic Regression (Deciles)</vt:lpstr>
      <vt:lpstr>Logistic Regression (Ranges)</vt:lpstr>
      <vt:lpstr>Random Tree</vt:lpstr>
      <vt:lpstr>Random Forest</vt:lpstr>
      <vt:lpstr>Leaf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Andres Rubiano Rojas</dc:creator>
  <cp:lastModifiedBy>Mario Andres Rubiano Rojas</cp:lastModifiedBy>
  <dcterms:created xsi:type="dcterms:W3CDTF">2025-04-28T12:35:34Z</dcterms:created>
  <dcterms:modified xsi:type="dcterms:W3CDTF">2025-04-29T00:16:07Z</dcterms:modified>
</cp:coreProperties>
</file>